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defaultThemeVersion="124226"/>
  <mc:AlternateContent xmlns:mc="http://schemas.openxmlformats.org/markup-compatibility/2006">
    <mc:Choice Requires="x15">
      <x15ac:absPath xmlns:x15ac="http://schemas.microsoft.com/office/spreadsheetml/2010/11/ac" url="C:\Users\in314862\Desktop\"/>
    </mc:Choice>
  </mc:AlternateContent>
  <xr:revisionPtr revIDLastSave="0" documentId="8_{606587D1-FBEE-462B-8F9D-3F1885D7FEA8}" xr6:coauthVersionLast="47" xr6:coauthVersionMax="47" xr10:uidLastSave="{00000000-0000-0000-0000-000000000000}"/>
  <bookViews>
    <workbookView xWindow="-120" yWindow="-120" windowWidth="20730" windowHeight="11160" activeTab="5" xr2:uid="{00000000-000D-0000-FFFF-FFFF00000000}"/>
  </bookViews>
  <sheets>
    <sheet name="Tax Saver" sheetId="29" r:id="rId1"/>
    <sheet name="A-TIER I" sheetId="20" r:id="rId2"/>
    <sheet name="G-TIER II" sheetId="16" r:id="rId3"/>
    <sheet name="G-TIER I" sheetId="22" r:id="rId4"/>
    <sheet name="C-TIER I " sheetId="23" r:id="rId5"/>
    <sheet name="C-TIER II" sheetId="25" r:id="rId6"/>
    <sheet name="E-TIER I" sheetId="26" r:id="rId7"/>
    <sheet name="E-TIER II" sheetId="27" r:id="rId8"/>
    <sheet name="Sheet1" sheetId="19" state="hidden" r:id="rId9"/>
    <sheet name="Sheet6" sheetId="28" state="hidden" r:id="rId10"/>
    <sheet name="Sheet5" sheetId="33" r:id="rId11"/>
    <sheet name="Crisil data " sheetId="21" r:id="rId12"/>
    <sheet name="Sheet4" sheetId="32" r:id="rId13"/>
    <sheet name="Disclaimer" sheetId="34" state="hidden" r:id="rId14"/>
    <sheet name="Sheet2" sheetId="24" state="hidden" r:id="rId15"/>
  </sheets>
  <definedNames>
    <definedName name="_xlnm._FilterDatabase" localSheetId="1" hidden="1">'A-TIER I'!$C$6:$H$98</definedName>
    <definedName name="_xlnm._FilterDatabase" localSheetId="11" hidden="1">'Crisil data '!$A$1:$AJ$448</definedName>
    <definedName name="_xlnm._FilterDatabase" localSheetId="4" hidden="1">'C-TIER I '!$C$6:$H$157</definedName>
    <definedName name="_xlnm._FilterDatabase" localSheetId="5" hidden="1">'C-TIER II'!$C$6:$H$157</definedName>
    <definedName name="_xlnm._FilterDatabase" localSheetId="6" hidden="1">'E-TIER I'!$C$6:$H$157</definedName>
    <definedName name="_xlnm._FilterDatabase" localSheetId="7" hidden="1">'E-TIER II'!$C$6:$H$157</definedName>
    <definedName name="_xlnm._FilterDatabase" localSheetId="3" hidden="1">'G-TIER I'!$C$6:$H$74</definedName>
    <definedName name="_xlnm._FilterDatabase" localSheetId="2" hidden="1">'G-TIER II'!$C$6:$H$74</definedName>
    <definedName name="_xlnm._FilterDatabase" localSheetId="0" hidden="1">'Tax Saver'!$C$6:$H$74</definedName>
    <definedName name="_xlnm.Print_Area" localSheetId="1">'A-TIER I'!$B$2:$H$158</definedName>
    <definedName name="_xlnm.Print_Area" localSheetId="4">'C-TIER I '!$B$2:$H$196</definedName>
    <definedName name="_xlnm.Print_Area" localSheetId="5">'C-TIER II'!$B$2:$H$198</definedName>
    <definedName name="_xlnm.Print_Area" localSheetId="6">'E-TIER I'!$B$2:$G$189</definedName>
    <definedName name="_xlnm.Print_Area" localSheetId="7">'E-TIER II'!$B$2:$G$188</definedName>
    <definedName name="_xlnm.Print_Area" localSheetId="3">'G-TIER I'!$B$2:$H$111</definedName>
    <definedName name="_xlnm.Print_Area" localSheetId="2">'G-TIER II'!$B$2:$G$112</definedName>
    <definedName name="_xlnm.Print_Area" localSheetId="0">'Tax Saver'!$B$2:$G$101</definedName>
  </definedNames>
  <calcPr calcId="191029"/>
  <pivotCaches>
    <pivotCache cacheId="0" r:id="rId16"/>
    <pivotCache cacheId="1"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2" i="22" l="1"/>
  <c r="D62" i="22"/>
  <c r="C38" i="16"/>
  <c r="D38" i="16"/>
  <c r="C39" i="16"/>
  <c r="D39" i="16"/>
  <c r="C55" i="29" l="1"/>
  <c r="C56" i="29"/>
  <c r="C57" i="29"/>
  <c r="C58"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50" i="29"/>
  <c r="D51" i="29"/>
  <c r="D52" i="29"/>
  <c r="D53" i="29"/>
  <c r="D54" i="29"/>
  <c r="D55" i="29"/>
  <c r="D57" i="29"/>
  <c r="D58" i="29"/>
  <c r="H62" i="22"/>
  <c r="H13" i="20"/>
  <c r="H12" i="20"/>
  <c r="H11" i="20"/>
  <c r="H10" i="20"/>
  <c r="H9" i="20"/>
  <c r="H8" i="20"/>
  <c r="H7" i="20"/>
  <c r="H15" i="20" l="1"/>
  <c r="H23" i="20"/>
  <c r="H31" i="20"/>
  <c r="H39" i="20"/>
  <c r="H47" i="20"/>
  <c r="H55" i="20"/>
  <c r="H63" i="20"/>
  <c r="H71" i="20"/>
  <c r="H79" i="20"/>
  <c r="H87" i="20"/>
  <c r="H95" i="20"/>
  <c r="H72" i="20"/>
  <c r="H88" i="20"/>
  <c r="H16" i="20"/>
  <c r="H24" i="20"/>
  <c r="H32" i="20"/>
  <c r="H40" i="20"/>
  <c r="H48" i="20"/>
  <c r="H56" i="20"/>
  <c r="H64" i="20"/>
  <c r="H80" i="20"/>
  <c r="H96" i="20"/>
  <c r="H17" i="20"/>
  <c r="H25" i="20"/>
  <c r="H33" i="20"/>
  <c r="H41" i="20"/>
  <c r="H49" i="20"/>
  <c r="H57" i="20"/>
  <c r="H65" i="20"/>
  <c r="H73" i="20"/>
  <c r="H81" i="20"/>
  <c r="H89" i="20"/>
  <c r="H97" i="20"/>
  <c r="H91" i="20"/>
  <c r="H78" i="20"/>
  <c r="H18" i="20"/>
  <c r="H26" i="20"/>
  <c r="H34" i="20"/>
  <c r="H42" i="20"/>
  <c r="H50" i="20"/>
  <c r="H58" i="20"/>
  <c r="H66" i="20"/>
  <c r="H74" i="20"/>
  <c r="H82" i="20"/>
  <c r="H90" i="20"/>
  <c r="H98" i="20"/>
  <c r="H54" i="20"/>
  <c r="H94" i="20"/>
  <c r="H19" i="20"/>
  <c r="H27" i="20"/>
  <c r="H35" i="20"/>
  <c r="H43" i="20"/>
  <c r="H51" i="20"/>
  <c r="H59" i="20"/>
  <c r="H67" i="20"/>
  <c r="H75" i="20"/>
  <c r="H83" i="20"/>
  <c r="H46" i="20"/>
  <c r="H86" i="20"/>
  <c r="H20" i="20"/>
  <c r="H28" i="20"/>
  <c r="H36" i="20"/>
  <c r="H44" i="20"/>
  <c r="H52" i="20"/>
  <c r="H60" i="20"/>
  <c r="H68" i="20"/>
  <c r="H76" i="20"/>
  <c r="H84" i="20"/>
  <c r="H92" i="20"/>
  <c r="H14" i="20"/>
  <c r="H30" i="20"/>
  <c r="H62" i="20"/>
  <c r="H21" i="20"/>
  <c r="H29" i="20"/>
  <c r="H37" i="20"/>
  <c r="H45" i="20"/>
  <c r="H53" i="20"/>
  <c r="H61" i="20"/>
  <c r="H69" i="20"/>
  <c r="H77" i="20"/>
  <c r="H85" i="20"/>
  <c r="H93" i="20"/>
  <c r="H22" i="20"/>
  <c r="H38" i="20"/>
  <c r="H70" i="20"/>
  <c r="H98" i="23"/>
  <c r="H97" i="23"/>
  <c r="H61" i="22" l="1"/>
  <c r="D61" i="22"/>
  <c r="C61" i="22"/>
  <c r="D7" i="29"/>
  <c r="F192" i="23"/>
  <c r="AI447" i="21" l="1"/>
  <c r="AI444" i="21"/>
  <c r="F133" i="20"/>
  <c r="F135" i="20"/>
  <c r="H60" i="22" l="1"/>
  <c r="H95" i="23"/>
  <c r="H93" i="23"/>
  <c r="H94" i="23"/>
  <c r="D65" i="25"/>
  <c r="C93" i="23"/>
  <c r="C60" i="22"/>
  <c r="D93" i="23"/>
  <c r="D60" i="22"/>
  <c r="C65" i="25"/>
  <c r="H65" i="25"/>
  <c r="H96" i="23"/>
  <c r="AI445" i="21"/>
  <c r="AI446" i="21"/>
  <c r="D12" i="16"/>
  <c r="AI448" i="21"/>
  <c r="AI443" i="21"/>
  <c r="D57" i="22"/>
  <c r="D49" i="22"/>
  <c r="D41" i="22"/>
  <c r="D33" i="22"/>
  <c r="D25" i="22"/>
  <c r="D17" i="22"/>
  <c r="D9" i="22"/>
  <c r="D35" i="16"/>
  <c r="D27" i="16"/>
  <c r="D19" i="16"/>
  <c r="D11" i="16"/>
  <c r="D56" i="22"/>
  <c r="D48" i="22"/>
  <c r="D40" i="22"/>
  <c r="D32" i="22"/>
  <c r="D24" i="22"/>
  <c r="D16" i="22"/>
  <c r="D8" i="22"/>
  <c r="D34" i="16"/>
  <c r="D26" i="16"/>
  <c r="D18" i="16"/>
  <c r="D10" i="16"/>
  <c r="D55" i="22"/>
  <c r="D47" i="22"/>
  <c r="D39" i="22"/>
  <c r="D31" i="22"/>
  <c r="D23" i="22"/>
  <c r="D15" i="22"/>
  <c r="D7" i="16"/>
  <c r="D33" i="16"/>
  <c r="D25" i="16"/>
  <c r="D17" i="16"/>
  <c r="D9" i="16"/>
  <c r="D54" i="22"/>
  <c r="D46" i="22"/>
  <c r="D38" i="22"/>
  <c r="D30" i="22"/>
  <c r="D22" i="22"/>
  <c r="D14" i="22"/>
  <c r="D32" i="16"/>
  <c r="D24" i="16"/>
  <c r="D16" i="16"/>
  <c r="D8" i="16"/>
  <c r="D53" i="22"/>
  <c r="D45" i="22"/>
  <c r="D37" i="22"/>
  <c r="D29" i="22"/>
  <c r="D21" i="22"/>
  <c r="D13" i="22"/>
  <c r="D31" i="16"/>
  <c r="D23" i="16"/>
  <c r="D15" i="16"/>
  <c r="D64" i="25"/>
  <c r="D7" i="22"/>
  <c r="D52" i="22"/>
  <c r="D44" i="22"/>
  <c r="D36" i="22"/>
  <c r="D28" i="22"/>
  <c r="D20" i="22"/>
  <c r="D12" i="22"/>
  <c r="D30" i="16"/>
  <c r="D22" i="16"/>
  <c r="D14" i="16"/>
  <c r="C64" i="25"/>
  <c r="D59" i="22"/>
  <c r="D51" i="22"/>
  <c r="D43" i="22"/>
  <c r="D35" i="22"/>
  <c r="D27" i="22"/>
  <c r="D19" i="22"/>
  <c r="D11" i="22"/>
  <c r="D37" i="16"/>
  <c r="D29" i="16"/>
  <c r="D21" i="16"/>
  <c r="D13" i="16"/>
  <c r="D58" i="22"/>
  <c r="D50" i="22"/>
  <c r="D42" i="22"/>
  <c r="D34" i="22"/>
  <c r="D26" i="22"/>
  <c r="D18" i="22"/>
  <c r="D10" i="22"/>
  <c r="D36" i="16"/>
  <c r="D28" i="16"/>
  <c r="D20" i="16"/>
  <c r="AI442" i="21"/>
  <c r="AI441" i="21" l="1"/>
  <c r="AI440" i="21"/>
  <c r="H64" i="25"/>
  <c r="AI434" i="21"/>
  <c r="AI435" i="21"/>
  <c r="AI438" i="21"/>
  <c r="AI439" i="21"/>
  <c r="AI437" i="21"/>
  <c r="D4" i="27"/>
  <c r="D4" i="26"/>
  <c r="D4" i="25"/>
  <c r="D4" i="23"/>
  <c r="D4" i="22"/>
  <c r="D4" i="16"/>
  <c r="D4" i="20"/>
  <c r="AI436" i="21" l="1"/>
  <c r="H58" i="22"/>
  <c r="C59" i="22"/>
  <c r="H59" i="22"/>
  <c r="C58" i="22"/>
  <c r="D91" i="23"/>
  <c r="H92" i="23"/>
  <c r="C91" i="23"/>
  <c r="D90" i="23"/>
  <c r="C90" i="23"/>
  <c r="H63" i="25"/>
  <c r="H90" i="23"/>
  <c r="D92" i="23"/>
  <c r="D63" i="25"/>
  <c r="H91" i="23"/>
  <c r="C92" i="23"/>
  <c r="C63" i="25"/>
  <c r="F112" i="29"/>
  <c r="F111" i="29"/>
  <c r="F110" i="29"/>
  <c r="F109" i="29"/>
  <c r="F108" i="29"/>
  <c r="F107" i="29"/>
  <c r="F104" i="29"/>
  <c r="H56" i="29"/>
  <c r="H55" i="29"/>
  <c r="H54" i="29"/>
  <c r="C54" i="29"/>
  <c r="H53" i="29"/>
  <c r="C53" i="29"/>
  <c r="H52" i="29"/>
  <c r="C52" i="29"/>
  <c r="H51" i="29"/>
  <c r="C51" i="29"/>
  <c r="H50" i="29"/>
  <c r="C50" i="29"/>
  <c r="H49" i="29"/>
  <c r="C49" i="29"/>
  <c r="H48" i="29"/>
  <c r="C48" i="29"/>
  <c r="H47" i="29"/>
  <c r="C47" i="29"/>
  <c r="H46" i="29"/>
  <c r="C46" i="29"/>
  <c r="H45" i="29"/>
  <c r="C45" i="29"/>
  <c r="H44" i="29"/>
  <c r="C44" i="29"/>
  <c r="H43" i="29"/>
  <c r="C43" i="29"/>
  <c r="H42" i="29"/>
  <c r="C42" i="29"/>
  <c r="H41" i="29"/>
  <c r="C41" i="29"/>
  <c r="H40" i="29"/>
  <c r="C40" i="29"/>
  <c r="H39" i="29"/>
  <c r="C39" i="29"/>
  <c r="H38" i="29"/>
  <c r="C38" i="29"/>
  <c r="H37" i="29"/>
  <c r="C37" i="29"/>
  <c r="H36" i="29"/>
  <c r="C36" i="29"/>
  <c r="H35" i="29"/>
  <c r="C35" i="29"/>
  <c r="H34" i="29"/>
  <c r="C34" i="29"/>
  <c r="H33" i="29"/>
  <c r="C33" i="29"/>
  <c r="H32" i="29"/>
  <c r="C32" i="29"/>
  <c r="H31" i="29"/>
  <c r="C31" i="29"/>
  <c r="H30" i="29"/>
  <c r="C30" i="29"/>
  <c r="H29" i="29"/>
  <c r="C29" i="29"/>
  <c r="H28" i="29"/>
  <c r="C28" i="29"/>
  <c r="H27" i="29"/>
  <c r="C27" i="29"/>
  <c r="H26" i="29"/>
  <c r="C26" i="29"/>
  <c r="H25" i="29"/>
  <c r="C25" i="29"/>
  <c r="H24" i="29"/>
  <c r="C24" i="29"/>
  <c r="H23" i="29"/>
  <c r="C23" i="29"/>
  <c r="H22" i="29"/>
  <c r="C22" i="29"/>
  <c r="H21" i="29"/>
  <c r="C21" i="29"/>
  <c r="H20" i="29"/>
  <c r="C20" i="29"/>
  <c r="H19" i="29"/>
  <c r="C19" i="29"/>
  <c r="H18" i="29"/>
  <c r="C18" i="29"/>
  <c r="H17" i="29"/>
  <c r="C17" i="29"/>
  <c r="H16" i="29"/>
  <c r="C16" i="29"/>
  <c r="H15" i="29"/>
  <c r="C15" i="29"/>
  <c r="H14" i="29"/>
  <c r="C14" i="29"/>
  <c r="H13" i="29"/>
  <c r="C13" i="29"/>
  <c r="H12" i="29"/>
  <c r="C12" i="29"/>
  <c r="H11" i="29"/>
  <c r="C11" i="29"/>
  <c r="H10" i="29"/>
  <c r="C10" i="29"/>
  <c r="H9" i="29"/>
  <c r="C9" i="29"/>
  <c r="H8" i="29"/>
  <c r="C8" i="29"/>
  <c r="H7" i="29"/>
  <c r="C7" i="29"/>
  <c r="H122" i="29" l="1"/>
  <c r="F106" i="29" s="1"/>
  <c r="G115" i="29"/>
  <c r="G119" i="29"/>
  <c r="H115" i="29"/>
  <c r="H119" i="29"/>
  <c r="G116" i="29"/>
  <c r="G120" i="29"/>
  <c r="H116" i="29"/>
  <c r="H120" i="29"/>
  <c r="F105" i="29" s="1"/>
  <c r="G121" i="29"/>
  <c r="H121" i="29"/>
  <c r="G118" i="29"/>
  <c r="G122" i="29"/>
  <c r="H118" i="29"/>
  <c r="F203" i="27" l="1"/>
  <c r="F202" i="27"/>
  <c r="F201" i="27"/>
  <c r="F200" i="27"/>
  <c r="F199" i="27"/>
  <c r="F198" i="27"/>
  <c r="F195" i="27"/>
  <c r="F193" i="27"/>
  <c r="F192" i="27"/>
  <c r="H71" i="27"/>
  <c r="D71" i="27"/>
  <c r="C71" i="27"/>
  <c r="H70" i="27"/>
  <c r="D70" i="27"/>
  <c r="C70" i="27"/>
  <c r="H69" i="27"/>
  <c r="D69" i="27"/>
  <c r="C69" i="27"/>
  <c r="H68" i="27"/>
  <c r="D68" i="27"/>
  <c r="C68" i="27"/>
  <c r="H67" i="27"/>
  <c r="D67" i="27"/>
  <c r="C67" i="27"/>
  <c r="H66" i="27"/>
  <c r="D66" i="27"/>
  <c r="C66" i="27"/>
  <c r="H65" i="27"/>
  <c r="D65" i="27"/>
  <c r="C65" i="27"/>
  <c r="H64" i="27"/>
  <c r="D64" i="27"/>
  <c r="C64" i="27"/>
  <c r="H63" i="27"/>
  <c r="D63" i="27"/>
  <c r="C63" i="27"/>
  <c r="H62" i="27"/>
  <c r="D62" i="27"/>
  <c r="C62" i="27"/>
  <c r="H61" i="27"/>
  <c r="D61" i="27"/>
  <c r="C61" i="27"/>
  <c r="H60" i="27"/>
  <c r="D60" i="27"/>
  <c r="C60" i="27"/>
  <c r="H59" i="27"/>
  <c r="D59" i="27"/>
  <c r="C59" i="27"/>
  <c r="H58" i="27"/>
  <c r="D58" i="27"/>
  <c r="C58" i="27"/>
  <c r="H57" i="27"/>
  <c r="D57" i="27"/>
  <c r="C57" i="27"/>
  <c r="H56" i="27"/>
  <c r="D56" i="27"/>
  <c r="C56" i="27"/>
  <c r="H55" i="27"/>
  <c r="D55" i="27"/>
  <c r="C55" i="27"/>
  <c r="H54" i="27"/>
  <c r="D54" i="27"/>
  <c r="C54" i="27"/>
  <c r="H53" i="27"/>
  <c r="D53" i="27"/>
  <c r="C53" i="27"/>
  <c r="H52" i="27"/>
  <c r="D52" i="27"/>
  <c r="C52" i="27"/>
  <c r="H51" i="27"/>
  <c r="D51" i="27"/>
  <c r="C51" i="27"/>
  <c r="H50" i="27"/>
  <c r="D50" i="27"/>
  <c r="C50" i="27"/>
  <c r="H49" i="27"/>
  <c r="D49" i="27"/>
  <c r="C49" i="27"/>
  <c r="H48" i="27"/>
  <c r="D48" i="27"/>
  <c r="C48" i="27"/>
  <c r="H47" i="27"/>
  <c r="D47" i="27"/>
  <c r="C47" i="27"/>
  <c r="H46" i="27"/>
  <c r="D46" i="27"/>
  <c r="C46" i="27"/>
  <c r="H45" i="27"/>
  <c r="D45" i="27"/>
  <c r="C45" i="27"/>
  <c r="H44" i="27"/>
  <c r="D44" i="27"/>
  <c r="C44" i="27"/>
  <c r="H43" i="27"/>
  <c r="D43" i="27"/>
  <c r="C43" i="27"/>
  <c r="H42" i="27"/>
  <c r="D42" i="27"/>
  <c r="C42" i="27"/>
  <c r="H41" i="27"/>
  <c r="D41" i="27"/>
  <c r="C41" i="27"/>
  <c r="H40" i="27"/>
  <c r="D40" i="27"/>
  <c r="C40" i="27"/>
  <c r="H39" i="27"/>
  <c r="D39" i="27"/>
  <c r="C39" i="27"/>
  <c r="H38" i="27"/>
  <c r="D38" i="27"/>
  <c r="C38" i="27"/>
  <c r="H37" i="27"/>
  <c r="D37" i="27"/>
  <c r="C37" i="27"/>
  <c r="H36" i="27"/>
  <c r="D36" i="27"/>
  <c r="C36" i="27"/>
  <c r="H35" i="27"/>
  <c r="D35" i="27"/>
  <c r="C35" i="27"/>
  <c r="H34" i="27"/>
  <c r="D34" i="27"/>
  <c r="C34" i="27"/>
  <c r="H33" i="27"/>
  <c r="D33" i="27"/>
  <c r="C33" i="27"/>
  <c r="H32" i="27"/>
  <c r="D32" i="27"/>
  <c r="C32" i="27"/>
  <c r="H31" i="27"/>
  <c r="D31" i="27"/>
  <c r="C31" i="27"/>
  <c r="H30" i="27"/>
  <c r="D30" i="27"/>
  <c r="C30" i="27"/>
  <c r="H29" i="27"/>
  <c r="D29" i="27"/>
  <c r="C29" i="27"/>
  <c r="H28" i="27"/>
  <c r="D28" i="27"/>
  <c r="C28" i="27"/>
  <c r="H27" i="27"/>
  <c r="D27" i="27"/>
  <c r="C27" i="27"/>
  <c r="H26" i="27"/>
  <c r="D26" i="27"/>
  <c r="C26" i="27"/>
  <c r="H25" i="27"/>
  <c r="D25" i="27"/>
  <c r="C25" i="27"/>
  <c r="H24" i="27"/>
  <c r="D24" i="27"/>
  <c r="C24" i="27"/>
  <c r="H23" i="27"/>
  <c r="D23" i="27"/>
  <c r="C23" i="27"/>
  <c r="H22" i="27"/>
  <c r="D22" i="27"/>
  <c r="C22" i="27"/>
  <c r="H21" i="27"/>
  <c r="D21" i="27"/>
  <c r="C21" i="27"/>
  <c r="H20" i="27"/>
  <c r="D20" i="27"/>
  <c r="C20" i="27"/>
  <c r="H19" i="27"/>
  <c r="D19" i="27"/>
  <c r="C19" i="27"/>
  <c r="H18" i="27"/>
  <c r="D18" i="27"/>
  <c r="C18" i="27"/>
  <c r="H17" i="27"/>
  <c r="D17" i="27"/>
  <c r="C17" i="27"/>
  <c r="H16" i="27"/>
  <c r="D16" i="27"/>
  <c r="C16" i="27"/>
  <c r="H15" i="27"/>
  <c r="D15" i="27"/>
  <c r="C15" i="27"/>
  <c r="H14" i="27"/>
  <c r="D14" i="27"/>
  <c r="C14" i="27"/>
  <c r="H13" i="27"/>
  <c r="D13" i="27"/>
  <c r="C13" i="27"/>
  <c r="H12" i="27"/>
  <c r="D12" i="27"/>
  <c r="C12" i="27"/>
  <c r="H11" i="27"/>
  <c r="D11" i="27"/>
  <c r="C11" i="27"/>
  <c r="H10" i="27"/>
  <c r="D10" i="27"/>
  <c r="C10" i="27"/>
  <c r="H9" i="27"/>
  <c r="D9" i="27"/>
  <c r="C9" i="27"/>
  <c r="H8" i="27"/>
  <c r="D8" i="27"/>
  <c r="C8" i="27"/>
  <c r="H7" i="27"/>
  <c r="D7" i="27"/>
  <c r="C7" i="27"/>
  <c r="C63" i="26"/>
  <c r="D63" i="26"/>
  <c r="H63" i="26"/>
  <c r="C64" i="26"/>
  <c r="D64" i="26"/>
  <c r="H64" i="26"/>
  <c r="C65" i="26"/>
  <c r="D65" i="26"/>
  <c r="H65" i="26"/>
  <c r="C66" i="26"/>
  <c r="D66" i="26"/>
  <c r="H66" i="26"/>
  <c r="C67" i="26"/>
  <c r="D67" i="26"/>
  <c r="H67" i="26"/>
  <c r="C68" i="26"/>
  <c r="D68" i="26"/>
  <c r="H68" i="26"/>
  <c r="C69" i="26"/>
  <c r="D69" i="26"/>
  <c r="H69" i="26"/>
  <c r="C70" i="26"/>
  <c r="D70" i="26"/>
  <c r="H70" i="26"/>
  <c r="C71" i="26"/>
  <c r="D71" i="26"/>
  <c r="H71" i="26"/>
  <c r="F204" i="26"/>
  <c r="F203" i="26"/>
  <c r="F202" i="26"/>
  <c r="F201" i="26"/>
  <c r="F200" i="26"/>
  <c r="F199" i="26"/>
  <c r="F196" i="26"/>
  <c r="F194" i="26"/>
  <c r="F193" i="26"/>
  <c r="H62" i="26"/>
  <c r="D62" i="26"/>
  <c r="C62" i="26"/>
  <c r="H61" i="26"/>
  <c r="D61" i="26"/>
  <c r="C61" i="26"/>
  <c r="H60" i="26"/>
  <c r="D60" i="26"/>
  <c r="C60" i="26"/>
  <c r="H59" i="26"/>
  <c r="D59" i="26"/>
  <c r="C59" i="26"/>
  <c r="H58" i="26"/>
  <c r="D58" i="26"/>
  <c r="C58" i="26"/>
  <c r="H57" i="26"/>
  <c r="D57" i="26"/>
  <c r="C57" i="26"/>
  <c r="H56" i="26"/>
  <c r="D56" i="26"/>
  <c r="C56" i="26"/>
  <c r="H55" i="26"/>
  <c r="D55" i="26"/>
  <c r="C55" i="26"/>
  <c r="H54" i="26"/>
  <c r="D54" i="26"/>
  <c r="C54" i="26"/>
  <c r="H53" i="26"/>
  <c r="D53" i="26"/>
  <c r="C53" i="26"/>
  <c r="H52" i="26"/>
  <c r="D52" i="26"/>
  <c r="C52" i="26"/>
  <c r="H51" i="26"/>
  <c r="D51" i="26"/>
  <c r="C51" i="26"/>
  <c r="H50" i="26"/>
  <c r="D50" i="26"/>
  <c r="C50" i="26"/>
  <c r="H49" i="26"/>
  <c r="D49" i="26"/>
  <c r="C49" i="26"/>
  <c r="H48" i="26"/>
  <c r="D48" i="26"/>
  <c r="C48" i="26"/>
  <c r="H47" i="26"/>
  <c r="D47" i="26"/>
  <c r="C47" i="26"/>
  <c r="H46" i="26"/>
  <c r="D46" i="26"/>
  <c r="C46" i="26"/>
  <c r="H45" i="26"/>
  <c r="D45" i="26"/>
  <c r="C45" i="26"/>
  <c r="H44" i="26"/>
  <c r="D44" i="26"/>
  <c r="C44" i="26"/>
  <c r="H43" i="26"/>
  <c r="D43" i="26"/>
  <c r="C43" i="26"/>
  <c r="H42" i="26"/>
  <c r="D42" i="26"/>
  <c r="C42" i="26"/>
  <c r="H41" i="26"/>
  <c r="D41" i="26"/>
  <c r="C41" i="26"/>
  <c r="H40" i="26"/>
  <c r="D40" i="26"/>
  <c r="C40" i="26"/>
  <c r="H39" i="26"/>
  <c r="D39" i="26"/>
  <c r="C39" i="26"/>
  <c r="H38" i="26"/>
  <c r="D38" i="26"/>
  <c r="C38" i="26"/>
  <c r="H37" i="26"/>
  <c r="D37" i="26"/>
  <c r="C37" i="26"/>
  <c r="H36" i="26"/>
  <c r="D36" i="26"/>
  <c r="C36" i="26"/>
  <c r="H35" i="26"/>
  <c r="D35" i="26"/>
  <c r="C35" i="26"/>
  <c r="H34" i="26"/>
  <c r="D34" i="26"/>
  <c r="C34" i="26"/>
  <c r="H33" i="26"/>
  <c r="D33" i="26"/>
  <c r="C33" i="26"/>
  <c r="H32" i="26"/>
  <c r="D32" i="26"/>
  <c r="C32" i="26"/>
  <c r="H31" i="26"/>
  <c r="D31" i="26"/>
  <c r="C31" i="26"/>
  <c r="H30" i="26"/>
  <c r="D30" i="26"/>
  <c r="C30" i="26"/>
  <c r="H29" i="26"/>
  <c r="D29" i="26"/>
  <c r="C29" i="26"/>
  <c r="H28" i="26"/>
  <c r="D28" i="26"/>
  <c r="C28" i="26"/>
  <c r="H27" i="26"/>
  <c r="D27" i="26"/>
  <c r="C27" i="26"/>
  <c r="H26" i="26"/>
  <c r="D26" i="26"/>
  <c r="C26" i="26"/>
  <c r="H25" i="26"/>
  <c r="D25" i="26"/>
  <c r="C25" i="26"/>
  <c r="H24" i="26"/>
  <c r="D24" i="26"/>
  <c r="C24" i="26"/>
  <c r="H23" i="26"/>
  <c r="D23" i="26"/>
  <c r="C23" i="26"/>
  <c r="H22" i="26"/>
  <c r="D22" i="26"/>
  <c r="C22" i="26"/>
  <c r="H21" i="26"/>
  <c r="D21" i="26"/>
  <c r="C21" i="26"/>
  <c r="H20" i="26"/>
  <c r="D20" i="26"/>
  <c r="C20" i="26"/>
  <c r="H19" i="26"/>
  <c r="D19" i="26"/>
  <c r="C19" i="26"/>
  <c r="H18" i="26"/>
  <c r="D18" i="26"/>
  <c r="C18" i="26"/>
  <c r="H17" i="26"/>
  <c r="D17" i="26"/>
  <c r="C17" i="26"/>
  <c r="H16" i="26"/>
  <c r="D16" i="26"/>
  <c r="C16" i="26"/>
  <c r="H15" i="26"/>
  <c r="D15" i="26"/>
  <c r="C15" i="26"/>
  <c r="H14" i="26"/>
  <c r="D14" i="26"/>
  <c r="C14" i="26"/>
  <c r="H13" i="26"/>
  <c r="D13" i="26"/>
  <c r="C13" i="26"/>
  <c r="H12" i="26"/>
  <c r="D12" i="26"/>
  <c r="C12" i="26"/>
  <c r="H11" i="26"/>
  <c r="D11" i="26"/>
  <c r="C11" i="26"/>
  <c r="H10" i="26"/>
  <c r="D10" i="26"/>
  <c r="C10" i="26"/>
  <c r="H9" i="26"/>
  <c r="D9" i="26"/>
  <c r="C9" i="26"/>
  <c r="H8" i="26"/>
  <c r="D8" i="26"/>
  <c r="C8" i="26"/>
  <c r="H7" i="26"/>
  <c r="D7" i="26"/>
  <c r="C7" i="26"/>
  <c r="F205" i="25"/>
  <c r="F204" i="25"/>
  <c r="F203" i="25"/>
  <c r="F202" i="25"/>
  <c r="F201" i="25"/>
  <c r="F200" i="25"/>
  <c r="F197" i="25"/>
  <c r="F195" i="25"/>
  <c r="F194" i="25"/>
  <c r="H62" i="25"/>
  <c r="D62" i="25"/>
  <c r="C62" i="25"/>
  <c r="H61" i="25"/>
  <c r="D61" i="25"/>
  <c r="C61" i="25"/>
  <c r="H60" i="25"/>
  <c r="D60" i="25"/>
  <c r="C60" i="25"/>
  <c r="H59" i="25"/>
  <c r="D59" i="25"/>
  <c r="C59" i="25"/>
  <c r="H58" i="25"/>
  <c r="D58" i="25"/>
  <c r="C58" i="25"/>
  <c r="H57" i="25"/>
  <c r="D57" i="25"/>
  <c r="C57" i="25"/>
  <c r="H56" i="25"/>
  <c r="D56" i="25"/>
  <c r="C56" i="25"/>
  <c r="H55" i="25"/>
  <c r="D55" i="25"/>
  <c r="C55" i="25"/>
  <c r="H54" i="25"/>
  <c r="D54" i="25"/>
  <c r="C54" i="25"/>
  <c r="H53" i="25"/>
  <c r="D53" i="25"/>
  <c r="C53" i="25"/>
  <c r="H52" i="25"/>
  <c r="D52" i="25"/>
  <c r="C52" i="25"/>
  <c r="H51" i="25"/>
  <c r="D51" i="25"/>
  <c r="C51" i="25"/>
  <c r="H50" i="25"/>
  <c r="D50" i="25"/>
  <c r="C50" i="25"/>
  <c r="H49" i="25"/>
  <c r="D49" i="25"/>
  <c r="C49" i="25"/>
  <c r="H48" i="25"/>
  <c r="D48" i="25"/>
  <c r="C48" i="25"/>
  <c r="H47" i="25"/>
  <c r="D47" i="25"/>
  <c r="C47" i="25"/>
  <c r="H46" i="25"/>
  <c r="D46" i="25"/>
  <c r="C46" i="25"/>
  <c r="H45" i="25"/>
  <c r="D45" i="25"/>
  <c r="C45" i="25"/>
  <c r="H44" i="25"/>
  <c r="D44" i="25"/>
  <c r="C44" i="25"/>
  <c r="H43" i="25"/>
  <c r="D43" i="25"/>
  <c r="C43" i="25"/>
  <c r="H42" i="25"/>
  <c r="D42" i="25"/>
  <c r="C42" i="25"/>
  <c r="H41" i="25"/>
  <c r="D41" i="25"/>
  <c r="C41" i="25"/>
  <c r="H40" i="25"/>
  <c r="D40" i="25"/>
  <c r="C40" i="25"/>
  <c r="H39" i="25"/>
  <c r="D39" i="25"/>
  <c r="C39" i="25"/>
  <c r="H38" i="25"/>
  <c r="D38" i="25"/>
  <c r="C38" i="25"/>
  <c r="H37" i="25"/>
  <c r="D37" i="25"/>
  <c r="C37" i="25"/>
  <c r="H36" i="25"/>
  <c r="D36" i="25"/>
  <c r="C36" i="25"/>
  <c r="H35" i="25"/>
  <c r="D35" i="25"/>
  <c r="C35" i="25"/>
  <c r="H34" i="25"/>
  <c r="D34" i="25"/>
  <c r="C34" i="25"/>
  <c r="H33" i="25"/>
  <c r="D33" i="25"/>
  <c r="C33" i="25"/>
  <c r="H32" i="25"/>
  <c r="D32" i="25"/>
  <c r="C32" i="25"/>
  <c r="H31" i="25"/>
  <c r="D31" i="25"/>
  <c r="C31" i="25"/>
  <c r="H30" i="25"/>
  <c r="D30" i="25"/>
  <c r="C30" i="25"/>
  <c r="H29" i="25"/>
  <c r="D29" i="25"/>
  <c r="C29" i="25"/>
  <c r="H28" i="25"/>
  <c r="D28" i="25"/>
  <c r="C28" i="25"/>
  <c r="H27" i="25"/>
  <c r="D27" i="25"/>
  <c r="C27" i="25"/>
  <c r="H26" i="25"/>
  <c r="D26" i="25"/>
  <c r="C26" i="25"/>
  <c r="H25" i="25"/>
  <c r="D25" i="25"/>
  <c r="C25" i="25"/>
  <c r="H24" i="25"/>
  <c r="D24" i="25"/>
  <c r="C24" i="25"/>
  <c r="H23" i="25"/>
  <c r="D23" i="25"/>
  <c r="C23" i="25"/>
  <c r="H22" i="25"/>
  <c r="D22" i="25"/>
  <c r="C22" i="25"/>
  <c r="H21" i="25"/>
  <c r="D21" i="25"/>
  <c r="C21" i="25"/>
  <c r="H20" i="25"/>
  <c r="D20" i="25"/>
  <c r="C20" i="25"/>
  <c r="H19" i="25"/>
  <c r="D19" i="25"/>
  <c r="C19" i="25"/>
  <c r="H18" i="25"/>
  <c r="D18" i="25"/>
  <c r="C18" i="25"/>
  <c r="H17" i="25"/>
  <c r="D17" i="25"/>
  <c r="C17" i="25"/>
  <c r="H16" i="25"/>
  <c r="D16" i="25"/>
  <c r="C16" i="25"/>
  <c r="H15" i="25"/>
  <c r="D15" i="25"/>
  <c r="C15" i="25"/>
  <c r="H14" i="25"/>
  <c r="D14" i="25"/>
  <c r="C14" i="25"/>
  <c r="H13" i="25"/>
  <c r="D13" i="25"/>
  <c r="C13" i="25"/>
  <c r="H12" i="25"/>
  <c r="D12" i="25"/>
  <c r="C12" i="25"/>
  <c r="H11" i="25"/>
  <c r="D11" i="25"/>
  <c r="C11" i="25"/>
  <c r="H10" i="25"/>
  <c r="D10" i="25"/>
  <c r="C10" i="25"/>
  <c r="H9" i="25"/>
  <c r="D9" i="25"/>
  <c r="C9" i="25"/>
  <c r="H8" i="25"/>
  <c r="D8" i="25"/>
  <c r="C8" i="25"/>
  <c r="H7" i="25"/>
  <c r="D7" i="25"/>
  <c r="C7" i="25"/>
  <c r="F191" i="23"/>
  <c r="F194" i="23"/>
  <c r="C60" i="23"/>
  <c r="D60" i="23"/>
  <c r="H60" i="23"/>
  <c r="C61" i="23"/>
  <c r="D61" i="23"/>
  <c r="H61" i="23"/>
  <c r="C62" i="23"/>
  <c r="D62" i="23"/>
  <c r="H62" i="23"/>
  <c r="C63" i="23"/>
  <c r="D63" i="23"/>
  <c r="H63" i="23"/>
  <c r="C64" i="23"/>
  <c r="D64" i="23"/>
  <c r="H64" i="23"/>
  <c r="C65" i="23"/>
  <c r="D65" i="23"/>
  <c r="H65" i="23"/>
  <c r="C66" i="23"/>
  <c r="D66" i="23"/>
  <c r="H66" i="23"/>
  <c r="C67" i="23"/>
  <c r="D67" i="23"/>
  <c r="H67" i="23"/>
  <c r="C68" i="23"/>
  <c r="D68" i="23"/>
  <c r="H68" i="23"/>
  <c r="C69" i="23"/>
  <c r="D69" i="23"/>
  <c r="H69" i="23"/>
  <c r="C70" i="23"/>
  <c r="D70" i="23"/>
  <c r="H70" i="23"/>
  <c r="C71" i="23"/>
  <c r="D71" i="23"/>
  <c r="H71" i="23"/>
  <c r="C72" i="23"/>
  <c r="D72" i="23"/>
  <c r="H72" i="23"/>
  <c r="C73" i="23"/>
  <c r="D73" i="23"/>
  <c r="H73" i="23"/>
  <c r="C74" i="23"/>
  <c r="D74" i="23"/>
  <c r="H74" i="23"/>
  <c r="C75" i="23"/>
  <c r="D75" i="23"/>
  <c r="H75" i="23"/>
  <c r="C76" i="23"/>
  <c r="D76" i="23"/>
  <c r="H76" i="23"/>
  <c r="C77" i="23"/>
  <c r="D77" i="23"/>
  <c r="H77" i="23"/>
  <c r="C78" i="23"/>
  <c r="D78" i="23"/>
  <c r="H78" i="23"/>
  <c r="C79" i="23"/>
  <c r="D79" i="23"/>
  <c r="H79" i="23"/>
  <c r="C80" i="23"/>
  <c r="D80" i="23"/>
  <c r="H80" i="23"/>
  <c r="C81" i="23"/>
  <c r="D81" i="23"/>
  <c r="H81" i="23"/>
  <c r="C82" i="23"/>
  <c r="D82" i="23"/>
  <c r="H82" i="23"/>
  <c r="C83" i="23"/>
  <c r="D83" i="23"/>
  <c r="H83" i="23"/>
  <c r="C84" i="23"/>
  <c r="D84" i="23"/>
  <c r="H84" i="23"/>
  <c r="C85" i="23"/>
  <c r="D85" i="23"/>
  <c r="H85" i="23"/>
  <c r="C86" i="23"/>
  <c r="D86" i="23"/>
  <c r="H86" i="23"/>
  <c r="C87" i="23"/>
  <c r="D87" i="23"/>
  <c r="H87" i="23"/>
  <c r="C88" i="23"/>
  <c r="D88" i="23"/>
  <c r="H88" i="23"/>
  <c r="C89" i="23"/>
  <c r="D89" i="23"/>
  <c r="H89" i="23"/>
  <c r="F202" i="23"/>
  <c r="F201" i="23"/>
  <c r="F200" i="23"/>
  <c r="F199" i="23"/>
  <c r="F198" i="23"/>
  <c r="F197" i="23"/>
  <c r="D59" i="23"/>
  <c r="C59" i="23"/>
  <c r="D58" i="23"/>
  <c r="C58" i="23"/>
  <c r="D57" i="23"/>
  <c r="C57" i="23"/>
  <c r="D56" i="23"/>
  <c r="C56" i="23"/>
  <c r="D55" i="23"/>
  <c r="C55" i="23"/>
  <c r="D54" i="23"/>
  <c r="C54" i="23"/>
  <c r="D53" i="23"/>
  <c r="C53" i="23"/>
  <c r="D52" i="23"/>
  <c r="C52" i="23"/>
  <c r="D51" i="23"/>
  <c r="C51" i="23"/>
  <c r="D50" i="23"/>
  <c r="C50" i="23"/>
  <c r="D49" i="23"/>
  <c r="C49" i="23"/>
  <c r="D48" i="23"/>
  <c r="C48" i="23"/>
  <c r="D47" i="23"/>
  <c r="C47" i="23"/>
  <c r="D46" i="23"/>
  <c r="C46" i="23"/>
  <c r="D45" i="23"/>
  <c r="C45" i="23"/>
  <c r="D44" i="23"/>
  <c r="C44" i="23"/>
  <c r="D43" i="23"/>
  <c r="C43" i="23"/>
  <c r="D42" i="23"/>
  <c r="C42" i="23"/>
  <c r="D41" i="23"/>
  <c r="C41" i="23"/>
  <c r="D40" i="23"/>
  <c r="C40" i="23"/>
  <c r="D39" i="23"/>
  <c r="C39" i="23"/>
  <c r="D38" i="23"/>
  <c r="C38" i="23"/>
  <c r="D37" i="23"/>
  <c r="C37" i="23"/>
  <c r="D36" i="23"/>
  <c r="C36" i="23"/>
  <c r="D35" i="23"/>
  <c r="C35" i="23"/>
  <c r="D34" i="23"/>
  <c r="C34" i="23"/>
  <c r="D33" i="23"/>
  <c r="C33" i="23"/>
  <c r="D32" i="23"/>
  <c r="C32" i="23"/>
  <c r="D31" i="23"/>
  <c r="C31" i="23"/>
  <c r="D30" i="23"/>
  <c r="C30" i="23"/>
  <c r="D29" i="23"/>
  <c r="C29" i="23"/>
  <c r="D28" i="23"/>
  <c r="C28" i="23"/>
  <c r="D27" i="23"/>
  <c r="C27" i="23"/>
  <c r="D26" i="23"/>
  <c r="C26" i="23"/>
  <c r="D25" i="23"/>
  <c r="C25" i="23"/>
  <c r="D24" i="23"/>
  <c r="C24" i="23"/>
  <c r="D23" i="23"/>
  <c r="C23" i="23"/>
  <c r="D22" i="23"/>
  <c r="C22" i="23"/>
  <c r="D21" i="23"/>
  <c r="C21" i="23"/>
  <c r="D20" i="23"/>
  <c r="C20" i="23"/>
  <c r="D19" i="23"/>
  <c r="C19" i="23"/>
  <c r="D18" i="23"/>
  <c r="C18" i="23"/>
  <c r="D17" i="23"/>
  <c r="C17" i="23"/>
  <c r="D16" i="23"/>
  <c r="C16" i="23"/>
  <c r="D15" i="23"/>
  <c r="C15" i="23"/>
  <c r="D14" i="23"/>
  <c r="C14" i="23"/>
  <c r="D13" i="23"/>
  <c r="C13" i="23"/>
  <c r="D12" i="23"/>
  <c r="C12" i="23"/>
  <c r="D11" i="23"/>
  <c r="C11" i="23"/>
  <c r="D10" i="23"/>
  <c r="C10" i="23"/>
  <c r="D9" i="23"/>
  <c r="C9" i="23"/>
  <c r="D8" i="23"/>
  <c r="C8" i="23"/>
  <c r="D7" i="23"/>
  <c r="C7" i="23"/>
  <c r="F118" i="22"/>
  <c r="F119" i="22"/>
  <c r="F120" i="22"/>
  <c r="F112" i="22"/>
  <c r="F115" i="22"/>
  <c r="F116" i="22"/>
  <c r="F117" i="22"/>
  <c r="G212" i="25" l="1"/>
  <c r="G216" i="25"/>
  <c r="H212" i="25"/>
  <c r="H216" i="25"/>
  <c r="H219" i="25"/>
  <c r="G210" i="25"/>
  <c r="G214" i="25"/>
  <c r="G218" i="25"/>
  <c r="H211" i="25"/>
  <c r="H210" i="25"/>
  <c r="H214" i="25"/>
  <c r="H218" i="25"/>
  <c r="G211" i="25"/>
  <c r="G219" i="25"/>
  <c r="H212" i="27"/>
  <c r="G209" i="27"/>
  <c r="G213" i="27"/>
  <c r="H209" i="27"/>
  <c r="H213" i="27"/>
  <c r="G206" i="27"/>
  <c r="G210" i="27"/>
  <c r="G214" i="27"/>
  <c r="H206" i="27"/>
  <c r="H210" i="27"/>
  <c r="H214" i="27"/>
  <c r="G207" i="27"/>
  <c r="G211" i="27"/>
  <c r="G215" i="27"/>
  <c r="H207" i="27"/>
  <c r="H211" i="27"/>
  <c r="H215" i="27"/>
  <c r="G208" i="27"/>
  <c r="G212" i="27"/>
  <c r="H208" i="27"/>
  <c r="G214" i="26"/>
  <c r="H214" i="26"/>
  <c r="H213" i="26"/>
  <c r="G210" i="26"/>
  <c r="H210" i="26"/>
  <c r="G207" i="26"/>
  <c r="G211" i="26"/>
  <c r="G215" i="26"/>
  <c r="H207" i="26"/>
  <c r="H211" i="26"/>
  <c r="H215" i="26"/>
  <c r="G208" i="26"/>
  <c r="G212" i="26"/>
  <c r="G216" i="26"/>
  <c r="H208" i="26"/>
  <c r="H212" i="26"/>
  <c r="H216" i="26"/>
  <c r="G209" i="26"/>
  <c r="G213" i="26"/>
  <c r="H209" i="26"/>
  <c r="C43" i="22"/>
  <c r="C44" i="22"/>
  <c r="C45" i="22"/>
  <c r="C46" i="22"/>
  <c r="C47" i="22"/>
  <c r="C48" i="22"/>
  <c r="C49" i="22"/>
  <c r="C50" i="22"/>
  <c r="C51" i="22"/>
  <c r="C52" i="22"/>
  <c r="C53" i="22"/>
  <c r="C54" i="22"/>
  <c r="C55" i="22"/>
  <c r="C56" i="22"/>
  <c r="C57"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F8" i="20"/>
  <c r="F9" i="20"/>
  <c r="F10" i="20"/>
  <c r="F11" i="20"/>
  <c r="F12" i="20"/>
  <c r="F13" i="20"/>
  <c r="F7" i="20"/>
  <c r="E8" i="20"/>
  <c r="E9" i="20"/>
  <c r="E10" i="20"/>
  <c r="E11" i="20"/>
  <c r="E12" i="20"/>
  <c r="E13" i="20"/>
  <c r="E7" i="20"/>
  <c r="D8" i="20"/>
  <c r="D9" i="20"/>
  <c r="D10" i="20"/>
  <c r="D11" i="20"/>
  <c r="D12" i="20"/>
  <c r="D13" i="20"/>
  <c r="D7" i="20"/>
  <c r="C8" i="20"/>
  <c r="C9" i="20"/>
  <c r="C10" i="20"/>
  <c r="C11" i="20"/>
  <c r="C12" i="20"/>
  <c r="C13" i="20"/>
  <c r="C7" i="20"/>
  <c r="H7" i="23"/>
  <c r="H8" i="23"/>
  <c r="H9" i="23"/>
  <c r="H11" i="23"/>
  <c r="H12" i="23"/>
  <c r="H13" i="23"/>
  <c r="H14" i="23"/>
  <c r="H15" i="23"/>
  <c r="H16" i="23"/>
  <c r="H17" i="23"/>
  <c r="H18" i="23"/>
  <c r="H19" i="23"/>
  <c r="H20" i="23"/>
  <c r="H21" i="23"/>
  <c r="H23" i="23"/>
  <c r="H24" i="23"/>
  <c r="H25" i="23"/>
  <c r="H26" i="23"/>
  <c r="H27" i="23"/>
  <c r="H28" i="23"/>
  <c r="H29" i="23"/>
  <c r="H30" i="23"/>
  <c r="H31" i="23"/>
  <c r="H32" i="23"/>
  <c r="H33" i="23"/>
  <c r="H34" i="23"/>
  <c r="H36" i="22"/>
  <c r="H37" i="23"/>
  <c r="H38" i="23"/>
  <c r="H39" i="23"/>
  <c r="H40" i="23"/>
  <c r="H41" i="23"/>
  <c r="H42" i="23"/>
  <c r="H44" i="23"/>
  <c r="H45" i="23"/>
  <c r="H47" i="23"/>
  <c r="H48" i="23"/>
  <c r="H49" i="23"/>
  <c r="H50" i="23"/>
  <c r="H51" i="23"/>
  <c r="H52" i="23"/>
  <c r="H53" i="23"/>
  <c r="H54" i="23"/>
  <c r="H56" i="23"/>
  <c r="H57" i="23"/>
  <c r="H58" i="23"/>
  <c r="H59" i="23"/>
  <c r="AI3" i="21"/>
  <c r="AI4" i="21"/>
  <c r="AI5" i="21"/>
  <c r="AI6" i="21"/>
  <c r="AI7" i="21"/>
  <c r="AI8" i="21"/>
  <c r="AI9" i="21"/>
  <c r="AI10" i="21"/>
  <c r="AI11" i="21"/>
  <c r="AI12" i="21"/>
  <c r="AI13" i="21"/>
  <c r="AI14" i="21"/>
  <c r="AI15" i="21"/>
  <c r="AI16" i="21"/>
  <c r="AI17" i="21"/>
  <c r="AI18" i="21"/>
  <c r="AI19" i="21"/>
  <c r="AI20" i="21"/>
  <c r="AI21" i="21"/>
  <c r="AI22" i="21"/>
  <c r="AI23" i="21"/>
  <c r="AI24" i="21"/>
  <c r="AI25" i="21"/>
  <c r="AI26" i="21"/>
  <c r="AI27" i="21"/>
  <c r="AI28" i="21"/>
  <c r="AI29" i="21"/>
  <c r="AI30" i="21"/>
  <c r="AI31" i="21"/>
  <c r="AI32" i="21"/>
  <c r="AI33" i="21"/>
  <c r="AI34" i="21"/>
  <c r="AI35" i="21"/>
  <c r="AI36" i="21"/>
  <c r="AI37" i="21"/>
  <c r="AI38" i="21"/>
  <c r="AI39" i="21"/>
  <c r="AI40" i="21"/>
  <c r="AI41" i="21"/>
  <c r="AI42" i="21"/>
  <c r="AI43" i="21"/>
  <c r="AI44" i="21"/>
  <c r="AI45" i="21"/>
  <c r="AI46" i="21"/>
  <c r="AI47" i="21"/>
  <c r="AI48" i="21"/>
  <c r="AI49" i="21"/>
  <c r="AI50" i="21"/>
  <c r="AI51" i="21"/>
  <c r="AI52" i="21"/>
  <c r="AI53" i="21"/>
  <c r="AI54" i="21"/>
  <c r="AI55" i="21"/>
  <c r="AI56" i="21"/>
  <c r="AI57" i="21"/>
  <c r="AI58" i="21"/>
  <c r="AI59" i="21"/>
  <c r="AI60" i="21"/>
  <c r="AI61" i="21"/>
  <c r="AI62" i="21"/>
  <c r="AI63" i="21"/>
  <c r="AI64" i="21"/>
  <c r="AI65" i="21"/>
  <c r="AI66" i="21"/>
  <c r="AI67" i="21"/>
  <c r="AI68" i="21"/>
  <c r="AI69" i="21"/>
  <c r="AI70" i="21"/>
  <c r="AI71" i="21"/>
  <c r="AI72" i="21"/>
  <c r="AI73" i="21"/>
  <c r="AI74" i="21"/>
  <c r="AI75" i="21"/>
  <c r="AI76" i="21"/>
  <c r="AI77" i="21"/>
  <c r="AI78" i="21"/>
  <c r="AI79" i="21"/>
  <c r="AI80" i="21"/>
  <c r="AI81" i="21"/>
  <c r="AI82" i="21"/>
  <c r="AI83" i="21"/>
  <c r="AI84" i="21"/>
  <c r="AI85" i="21"/>
  <c r="AI86" i="21"/>
  <c r="AI87" i="21"/>
  <c r="AI88" i="21"/>
  <c r="AI89" i="21"/>
  <c r="AI90" i="21"/>
  <c r="AI91" i="21"/>
  <c r="AI92" i="21"/>
  <c r="AI93" i="21"/>
  <c r="AI94" i="21"/>
  <c r="AI95" i="21"/>
  <c r="AI96" i="21"/>
  <c r="AI97" i="21"/>
  <c r="AI98" i="21"/>
  <c r="AI99" i="21"/>
  <c r="AI100" i="21"/>
  <c r="AI101" i="21"/>
  <c r="AI102" i="21"/>
  <c r="AI103" i="21"/>
  <c r="AI104" i="21"/>
  <c r="AI105" i="21"/>
  <c r="AI106" i="21"/>
  <c r="AI107" i="21"/>
  <c r="AI108" i="21"/>
  <c r="AI109" i="21"/>
  <c r="AI110" i="21"/>
  <c r="AI111" i="21"/>
  <c r="AI112" i="21"/>
  <c r="AI113" i="21"/>
  <c r="AI114" i="21"/>
  <c r="AI115" i="21"/>
  <c r="AI116" i="21"/>
  <c r="AI117" i="21"/>
  <c r="AI118" i="21"/>
  <c r="AI119" i="21"/>
  <c r="AI120" i="21"/>
  <c r="AI121" i="21"/>
  <c r="AI122" i="21"/>
  <c r="AI123" i="21"/>
  <c r="AI124" i="21"/>
  <c r="AI125" i="21"/>
  <c r="AI126" i="21"/>
  <c r="AI127" i="21"/>
  <c r="AI128" i="21"/>
  <c r="AI129" i="21"/>
  <c r="AI130" i="21"/>
  <c r="AI131" i="21"/>
  <c r="AI132" i="21"/>
  <c r="AI133" i="21"/>
  <c r="AI134" i="21"/>
  <c r="AI135" i="21"/>
  <c r="AI136" i="21"/>
  <c r="AI137" i="21"/>
  <c r="AI138" i="21"/>
  <c r="AI139" i="21"/>
  <c r="AI140" i="21"/>
  <c r="AI141" i="21"/>
  <c r="AI142" i="21"/>
  <c r="AI143" i="21"/>
  <c r="AI144" i="21"/>
  <c r="AI145" i="21"/>
  <c r="AI146" i="21"/>
  <c r="AI147" i="21"/>
  <c r="AI148" i="21"/>
  <c r="AI149" i="21"/>
  <c r="AI150" i="21"/>
  <c r="AI151" i="21"/>
  <c r="AI152" i="21"/>
  <c r="AI153" i="21"/>
  <c r="AI154" i="21"/>
  <c r="AI155" i="21"/>
  <c r="AI156" i="21"/>
  <c r="AI157" i="21"/>
  <c r="AI158" i="21"/>
  <c r="AI159" i="21"/>
  <c r="AI160" i="21"/>
  <c r="AI161" i="21"/>
  <c r="AI162" i="21"/>
  <c r="AI163" i="21"/>
  <c r="AI164" i="21"/>
  <c r="AI165" i="21"/>
  <c r="AI166" i="21"/>
  <c r="AI167" i="21"/>
  <c r="AI168" i="21"/>
  <c r="AI169" i="21"/>
  <c r="AI170" i="21"/>
  <c r="AI171" i="21"/>
  <c r="AI172" i="21"/>
  <c r="AI173" i="21"/>
  <c r="AI174" i="21"/>
  <c r="AI175" i="21"/>
  <c r="AI176" i="21"/>
  <c r="AI177" i="21"/>
  <c r="AI178" i="21"/>
  <c r="AI179" i="21"/>
  <c r="AI180" i="21"/>
  <c r="AI181" i="21"/>
  <c r="AI182" i="21"/>
  <c r="AI183" i="21"/>
  <c r="AI184" i="21"/>
  <c r="AI185" i="21"/>
  <c r="AI186" i="21"/>
  <c r="AI187" i="21"/>
  <c r="AI188" i="21"/>
  <c r="AI189" i="21"/>
  <c r="AI190" i="21"/>
  <c r="AI191" i="21"/>
  <c r="AI192" i="21"/>
  <c r="AI193" i="21"/>
  <c r="AI194" i="21"/>
  <c r="AI195" i="21"/>
  <c r="AI196" i="21"/>
  <c r="AI197" i="21"/>
  <c r="AI198" i="21"/>
  <c r="AI199" i="21"/>
  <c r="AI200" i="21"/>
  <c r="AI201" i="21"/>
  <c r="AI202" i="21"/>
  <c r="AI203" i="21"/>
  <c r="AI204" i="21"/>
  <c r="AI205" i="21"/>
  <c r="AI206" i="21"/>
  <c r="AI207" i="21"/>
  <c r="AI208" i="21"/>
  <c r="AI209" i="21"/>
  <c r="AI210" i="21"/>
  <c r="AI211" i="21"/>
  <c r="AI212" i="21"/>
  <c r="AI213" i="21"/>
  <c r="AI214" i="21"/>
  <c r="AI215" i="21"/>
  <c r="AI216" i="21"/>
  <c r="AI217" i="21"/>
  <c r="AI218" i="21"/>
  <c r="AI219" i="21"/>
  <c r="AI220" i="21"/>
  <c r="AI221" i="21"/>
  <c r="AI222" i="21"/>
  <c r="AI223" i="21"/>
  <c r="AI224" i="21"/>
  <c r="AI225" i="21"/>
  <c r="AI226" i="21"/>
  <c r="AI227" i="21"/>
  <c r="AI228" i="21"/>
  <c r="AI229" i="21"/>
  <c r="AI230" i="21"/>
  <c r="AI231" i="21"/>
  <c r="AI232" i="21"/>
  <c r="AI233" i="21"/>
  <c r="AI234" i="21"/>
  <c r="AI235" i="21"/>
  <c r="AI236" i="21"/>
  <c r="AI237" i="21"/>
  <c r="AI238" i="21"/>
  <c r="AI239" i="21"/>
  <c r="AI240" i="21"/>
  <c r="AI241" i="21"/>
  <c r="AI242" i="21"/>
  <c r="AI243" i="21"/>
  <c r="AI244" i="21"/>
  <c r="AI245" i="21"/>
  <c r="AI246" i="21"/>
  <c r="AI247" i="21"/>
  <c r="AI248" i="21"/>
  <c r="AI249" i="21"/>
  <c r="AI250" i="21"/>
  <c r="AI251" i="21"/>
  <c r="AI252" i="21"/>
  <c r="AI253" i="21"/>
  <c r="AI254" i="21"/>
  <c r="AI255" i="21"/>
  <c r="AI256" i="21"/>
  <c r="AI257" i="21"/>
  <c r="AI258" i="21"/>
  <c r="AI259" i="21"/>
  <c r="AI260" i="21"/>
  <c r="AI261" i="21"/>
  <c r="AI262" i="21"/>
  <c r="AI263" i="21"/>
  <c r="AI264" i="21"/>
  <c r="AI265" i="21"/>
  <c r="AI266" i="21"/>
  <c r="AI267" i="21"/>
  <c r="AI268" i="21"/>
  <c r="AI269" i="21"/>
  <c r="AI270" i="21"/>
  <c r="AI271" i="21"/>
  <c r="AI272" i="21"/>
  <c r="AI273" i="21"/>
  <c r="AI274" i="21"/>
  <c r="AI275" i="21"/>
  <c r="AI276" i="21"/>
  <c r="AI277" i="21"/>
  <c r="AI278" i="21"/>
  <c r="AI279" i="21"/>
  <c r="AI280" i="21"/>
  <c r="AI281" i="21"/>
  <c r="AI282" i="21"/>
  <c r="AI283" i="21"/>
  <c r="AI284" i="21"/>
  <c r="AI285" i="21"/>
  <c r="AI286" i="21"/>
  <c r="AI287" i="21"/>
  <c r="AI288" i="21"/>
  <c r="AI289" i="21"/>
  <c r="AI290" i="21"/>
  <c r="AI291" i="21"/>
  <c r="AI292" i="21"/>
  <c r="AI293" i="21"/>
  <c r="AI294" i="21"/>
  <c r="AI295" i="21"/>
  <c r="AI296" i="21"/>
  <c r="AI297" i="21"/>
  <c r="AI298" i="21"/>
  <c r="AI299" i="21"/>
  <c r="AI300" i="21"/>
  <c r="AI301" i="21"/>
  <c r="AI302" i="21"/>
  <c r="AI303" i="21"/>
  <c r="AI304" i="21"/>
  <c r="AI305" i="21"/>
  <c r="AI306" i="21"/>
  <c r="AI307" i="21"/>
  <c r="AI308" i="21"/>
  <c r="AI309" i="21"/>
  <c r="AI310" i="21"/>
  <c r="AI311" i="21"/>
  <c r="AI312" i="21"/>
  <c r="AI313" i="21"/>
  <c r="AI314" i="21"/>
  <c r="AI315" i="21"/>
  <c r="AI316" i="21"/>
  <c r="AI317" i="21"/>
  <c r="AI318" i="21"/>
  <c r="AI319" i="21"/>
  <c r="AI320" i="21"/>
  <c r="AI321" i="21"/>
  <c r="AI322" i="21"/>
  <c r="AI323" i="21"/>
  <c r="AI324" i="21"/>
  <c r="AI325" i="21"/>
  <c r="AI326" i="21"/>
  <c r="AI327" i="21"/>
  <c r="AI328" i="21"/>
  <c r="AI329" i="21"/>
  <c r="AI330" i="21"/>
  <c r="AI331" i="21"/>
  <c r="AI332" i="21"/>
  <c r="AI333" i="21"/>
  <c r="AI334" i="21"/>
  <c r="AI335" i="21"/>
  <c r="AI336" i="21"/>
  <c r="AI337" i="21"/>
  <c r="AI338" i="21"/>
  <c r="AI339" i="21"/>
  <c r="AI340" i="21"/>
  <c r="AI341" i="21"/>
  <c r="AI342" i="21"/>
  <c r="AI343" i="21"/>
  <c r="AI344" i="21"/>
  <c r="AI345" i="21"/>
  <c r="AI346" i="21"/>
  <c r="AI347" i="21"/>
  <c r="AI348" i="21"/>
  <c r="AI349" i="21"/>
  <c r="AI350" i="21"/>
  <c r="AI351" i="21"/>
  <c r="AI352" i="21"/>
  <c r="AI353" i="21"/>
  <c r="AI354" i="21"/>
  <c r="AI355" i="21"/>
  <c r="AI356" i="21"/>
  <c r="AI357" i="21"/>
  <c r="AI358" i="21"/>
  <c r="AI359" i="21"/>
  <c r="AI360" i="21"/>
  <c r="AI361" i="21"/>
  <c r="AI362" i="21"/>
  <c r="AI363" i="21"/>
  <c r="AI364" i="21"/>
  <c r="AI365" i="21"/>
  <c r="AI366" i="21"/>
  <c r="AI367" i="21"/>
  <c r="AI368" i="21"/>
  <c r="AI369" i="21"/>
  <c r="AI370" i="21"/>
  <c r="AI371" i="21"/>
  <c r="AI372" i="21"/>
  <c r="AI373" i="21"/>
  <c r="AI374" i="21"/>
  <c r="AI375" i="21"/>
  <c r="AI376" i="21"/>
  <c r="AI377" i="21"/>
  <c r="AI378" i="21"/>
  <c r="AI379" i="21"/>
  <c r="AI380" i="21"/>
  <c r="AI381" i="21"/>
  <c r="AI382" i="21"/>
  <c r="AI383" i="21"/>
  <c r="AI384" i="21"/>
  <c r="AI385" i="21"/>
  <c r="AI386" i="21"/>
  <c r="AI387" i="21"/>
  <c r="AI388" i="21"/>
  <c r="AI389" i="21"/>
  <c r="AI390" i="21"/>
  <c r="AI391" i="21"/>
  <c r="AI392" i="21"/>
  <c r="AI393" i="21"/>
  <c r="AI394" i="21"/>
  <c r="AI395" i="21"/>
  <c r="AI396" i="21"/>
  <c r="AI397" i="21"/>
  <c r="AI398" i="21"/>
  <c r="AI399" i="21"/>
  <c r="AI400" i="21"/>
  <c r="AI401" i="21"/>
  <c r="AI402" i="21"/>
  <c r="AI403" i="21"/>
  <c r="AI404" i="21"/>
  <c r="AI405" i="21"/>
  <c r="AI406" i="21"/>
  <c r="AI407" i="21"/>
  <c r="AI408" i="21"/>
  <c r="AI409" i="21"/>
  <c r="AI410" i="21"/>
  <c r="AI411" i="21"/>
  <c r="AI412" i="21"/>
  <c r="AI413" i="21"/>
  <c r="AI414" i="21"/>
  <c r="AI415" i="21"/>
  <c r="AI416" i="21"/>
  <c r="AI417" i="21"/>
  <c r="AI418" i="21"/>
  <c r="AI419" i="21"/>
  <c r="AI420" i="21"/>
  <c r="AI421" i="21"/>
  <c r="AI422" i="21"/>
  <c r="AI423" i="21"/>
  <c r="AI424" i="21"/>
  <c r="AI425" i="21"/>
  <c r="AI426" i="21"/>
  <c r="AI427" i="21"/>
  <c r="AI428" i="21"/>
  <c r="AI429" i="21"/>
  <c r="AI430" i="21"/>
  <c r="AI431" i="21"/>
  <c r="AI432" i="21"/>
  <c r="AI433" i="21"/>
  <c r="AI2" i="21"/>
  <c r="E62" i="22" l="1"/>
  <c r="F62" i="22"/>
  <c r="E38" i="16"/>
  <c r="F38" i="16"/>
  <c r="E39" i="16"/>
  <c r="F39" i="16"/>
  <c r="E8" i="29"/>
  <c r="E12" i="29"/>
  <c r="E16" i="29"/>
  <c r="E20" i="29"/>
  <c r="E24" i="29"/>
  <c r="E28" i="29"/>
  <c r="E32" i="29"/>
  <c r="E36" i="29"/>
  <c r="E40" i="29"/>
  <c r="E44" i="29"/>
  <c r="E48" i="29"/>
  <c r="E52" i="29"/>
  <c r="E56" i="29"/>
  <c r="F8" i="29"/>
  <c r="F12" i="29"/>
  <c r="F16" i="29"/>
  <c r="F20" i="29"/>
  <c r="F24" i="29"/>
  <c r="F28" i="29"/>
  <c r="F32" i="29"/>
  <c r="F36" i="29"/>
  <c r="F40" i="29"/>
  <c r="F44" i="29"/>
  <c r="F48" i="29"/>
  <c r="F52" i="29"/>
  <c r="F56" i="29"/>
  <c r="E9" i="29"/>
  <c r="E13" i="29"/>
  <c r="E17" i="29"/>
  <c r="E21" i="29"/>
  <c r="E25" i="29"/>
  <c r="E29" i="29"/>
  <c r="E33" i="29"/>
  <c r="E37" i="29"/>
  <c r="E41" i="29"/>
  <c r="E45" i="29"/>
  <c r="E49" i="29"/>
  <c r="E53" i="29"/>
  <c r="E57" i="29"/>
  <c r="F9" i="29"/>
  <c r="F13" i="29"/>
  <c r="F17" i="29"/>
  <c r="F21" i="29"/>
  <c r="F25" i="29"/>
  <c r="F29" i="29"/>
  <c r="F33" i="29"/>
  <c r="F37" i="29"/>
  <c r="F41" i="29"/>
  <c r="F45" i="29"/>
  <c r="F49" i="29"/>
  <c r="F53" i="29"/>
  <c r="F57" i="29"/>
  <c r="E10" i="29"/>
  <c r="E14" i="29"/>
  <c r="E18" i="29"/>
  <c r="E22" i="29"/>
  <c r="E26" i="29"/>
  <c r="E30" i="29"/>
  <c r="E34" i="29"/>
  <c r="E38" i="29"/>
  <c r="E42" i="29"/>
  <c r="E46" i="29"/>
  <c r="E50" i="29"/>
  <c r="E54" i="29"/>
  <c r="E58" i="29"/>
  <c r="F10" i="29"/>
  <c r="F14" i="29"/>
  <c r="F18" i="29"/>
  <c r="F22" i="29"/>
  <c r="F26" i="29"/>
  <c r="F30" i="29"/>
  <c r="F34" i="29"/>
  <c r="F38" i="29"/>
  <c r="F42" i="29"/>
  <c r="F46" i="29"/>
  <c r="F50" i="29"/>
  <c r="F54" i="29"/>
  <c r="F58" i="29"/>
  <c r="E11" i="29"/>
  <c r="E15" i="29"/>
  <c r="E19" i="29"/>
  <c r="E23" i="29"/>
  <c r="E27" i="29"/>
  <c r="E31" i="29"/>
  <c r="E35" i="29"/>
  <c r="E39" i="29"/>
  <c r="E43" i="29"/>
  <c r="E47" i="29"/>
  <c r="E51" i="29"/>
  <c r="E55" i="29"/>
  <c r="F11" i="29"/>
  <c r="F15" i="29"/>
  <c r="F19" i="29"/>
  <c r="F23" i="29"/>
  <c r="F27" i="29"/>
  <c r="F31" i="29"/>
  <c r="F35" i="29"/>
  <c r="F39" i="29"/>
  <c r="F43" i="29"/>
  <c r="F47" i="29"/>
  <c r="F51" i="29"/>
  <c r="F55" i="29"/>
  <c r="E61" i="22"/>
  <c r="F61" i="22"/>
  <c r="E65" i="25"/>
  <c r="F65" i="25"/>
  <c r="E93" i="23"/>
  <c r="F93" i="23"/>
  <c r="E60" i="22"/>
  <c r="F60" i="22"/>
  <c r="F100" i="20"/>
  <c r="E64" i="25"/>
  <c r="F64" i="25"/>
  <c r="E58" i="22"/>
  <c r="F58" i="22"/>
  <c r="E59" i="22"/>
  <c r="F59" i="22"/>
  <c r="E63" i="25"/>
  <c r="F63" i="25"/>
  <c r="F90" i="23"/>
  <c r="E92" i="23"/>
  <c r="F92" i="23"/>
  <c r="E91" i="23"/>
  <c r="F91" i="23"/>
  <c r="E90" i="23"/>
  <c r="F79" i="29"/>
  <c r="F196" i="27"/>
  <c r="H157" i="20"/>
  <c r="H153" i="20"/>
  <c r="H149" i="20"/>
  <c r="G157" i="20"/>
  <c r="G153" i="20"/>
  <c r="G149" i="20"/>
  <c r="H156" i="20"/>
  <c r="H152" i="20"/>
  <c r="H148" i="20"/>
  <c r="G152" i="20"/>
  <c r="G148" i="20"/>
  <c r="H150" i="20"/>
  <c r="G154" i="20"/>
  <c r="G156" i="20"/>
  <c r="H154" i="20"/>
  <c r="G150" i="20"/>
  <c r="H155" i="20"/>
  <c r="H151" i="20"/>
  <c r="G155" i="20"/>
  <c r="G151" i="20"/>
  <c r="F67" i="29"/>
  <c r="F108" i="20"/>
  <c r="F74" i="29"/>
  <c r="F66" i="29"/>
  <c r="F68" i="29"/>
  <c r="F73" i="29"/>
  <c r="F65" i="29"/>
  <c r="F104" i="20"/>
  <c r="F72" i="29"/>
  <c r="F64" i="29"/>
  <c r="F71" i="29"/>
  <c r="F63" i="29"/>
  <c r="F7" i="29"/>
  <c r="F69" i="29"/>
  <c r="F61" i="29"/>
  <c r="F70" i="29"/>
  <c r="F62" i="29"/>
  <c r="E7" i="29"/>
  <c r="F83" i="29"/>
  <c r="E70" i="27"/>
  <c r="F65" i="27"/>
  <c r="E62" i="27"/>
  <c r="F57" i="27"/>
  <c r="E54" i="27"/>
  <c r="F49" i="27"/>
  <c r="E46" i="27"/>
  <c r="F41" i="27"/>
  <c r="E38" i="27"/>
  <c r="F33" i="27"/>
  <c r="E30" i="27"/>
  <c r="F25" i="27"/>
  <c r="E22" i="27"/>
  <c r="F17" i="27"/>
  <c r="E14" i="27"/>
  <c r="F9" i="27"/>
  <c r="E65" i="26"/>
  <c r="F68" i="26"/>
  <c r="F28" i="27"/>
  <c r="E25" i="27"/>
  <c r="F20" i="27"/>
  <c r="E17" i="27"/>
  <c r="F12" i="27"/>
  <c r="E9" i="27"/>
  <c r="F65" i="26"/>
  <c r="E70" i="26"/>
  <c r="E28" i="27"/>
  <c r="F23" i="27"/>
  <c r="E20" i="27"/>
  <c r="F15" i="27"/>
  <c r="E12" i="27"/>
  <c r="F7" i="27"/>
  <c r="E67" i="26"/>
  <c r="F70" i="26"/>
  <c r="F26" i="27"/>
  <c r="E23" i="27"/>
  <c r="F18" i="27"/>
  <c r="E15" i="27"/>
  <c r="F10" i="27"/>
  <c r="E7" i="27"/>
  <c r="E64" i="26"/>
  <c r="F67" i="26"/>
  <c r="F29" i="27"/>
  <c r="E26" i="27"/>
  <c r="F166" i="27"/>
  <c r="F68" i="27"/>
  <c r="E65" i="27"/>
  <c r="F60" i="27"/>
  <c r="E57" i="27"/>
  <c r="F52" i="27"/>
  <c r="E49" i="27"/>
  <c r="F44" i="27"/>
  <c r="E41" i="27"/>
  <c r="F36" i="27"/>
  <c r="E33" i="27"/>
  <c r="E18" i="27"/>
  <c r="F13" i="27"/>
  <c r="E10" i="27"/>
  <c r="F64" i="26"/>
  <c r="F8" i="27"/>
  <c r="F69" i="26"/>
  <c r="E24" i="27"/>
  <c r="E63" i="26"/>
  <c r="F66" i="26"/>
  <c r="F162" i="27"/>
  <c r="F71" i="27"/>
  <c r="E68" i="27"/>
  <c r="F63" i="27"/>
  <c r="E60" i="27"/>
  <c r="F55" i="27"/>
  <c r="E52" i="27"/>
  <c r="F47" i="27"/>
  <c r="E44" i="27"/>
  <c r="F39" i="27"/>
  <c r="E36" i="27"/>
  <c r="F31" i="27"/>
  <c r="F157" i="27"/>
  <c r="E71" i="27"/>
  <c r="F66" i="27"/>
  <c r="E63" i="27"/>
  <c r="F58" i="27"/>
  <c r="E55" i="27"/>
  <c r="F50" i="27"/>
  <c r="E47" i="27"/>
  <c r="F42" i="27"/>
  <c r="E39" i="27"/>
  <c r="F34" i="27"/>
  <c r="E31" i="27"/>
  <c r="F21" i="27"/>
  <c r="E69" i="26"/>
  <c r="E29" i="27"/>
  <c r="F24" i="27"/>
  <c r="E21" i="27"/>
  <c r="F16" i="27"/>
  <c r="E13" i="27"/>
  <c r="E66" i="26"/>
  <c r="F27" i="27"/>
  <c r="F19" i="27"/>
  <c r="E16" i="27"/>
  <c r="F11" i="27"/>
  <c r="E8" i="27"/>
  <c r="E71" i="26"/>
  <c r="F69" i="27"/>
  <c r="E66" i="27"/>
  <c r="F61" i="27"/>
  <c r="E58" i="27"/>
  <c r="F53" i="27"/>
  <c r="E50" i="27"/>
  <c r="F45" i="27"/>
  <c r="E42" i="27"/>
  <c r="F37" i="27"/>
  <c r="E34" i="27"/>
  <c r="E69" i="27"/>
  <c r="F64" i="27"/>
  <c r="E61" i="27"/>
  <c r="F56" i="27"/>
  <c r="E53" i="27"/>
  <c r="F48" i="27"/>
  <c r="E45" i="27"/>
  <c r="F40" i="27"/>
  <c r="E37" i="27"/>
  <c r="F32" i="27"/>
  <c r="F67" i="27"/>
  <c r="E64" i="27"/>
  <c r="F59" i="27"/>
  <c r="E56" i="27"/>
  <c r="F51" i="27"/>
  <c r="E48" i="27"/>
  <c r="F43" i="27"/>
  <c r="E40" i="27"/>
  <c r="F35" i="27"/>
  <c r="E32" i="27"/>
  <c r="F70" i="27"/>
  <c r="E67" i="27"/>
  <c r="F62" i="27"/>
  <c r="E59" i="27"/>
  <c r="F54" i="27"/>
  <c r="E51" i="27"/>
  <c r="F46" i="27"/>
  <c r="E43" i="27"/>
  <c r="F38" i="27"/>
  <c r="E35" i="27"/>
  <c r="F30" i="27"/>
  <c r="E27" i="27"/>
  <c r="F22" i="27"/>
  <c r="E19" i="27"/>
  <c r="F14" i="27"/>
  <c r="E11" i="27"/>
  <c r="F63" i="26"/>
  <c r="E68" i="26"/>
  <c r="F71" i="26"/>
  <c r="G216" i="27"/>
  <c r="F197" i="27"/>
  <c r="H216" i="27"/>
  <c r="F194" i="27"/>
  <c r="F197" i="26"/>
  <c r="E60" i="26"/>
  <c r="F55" i="26"/>
  <c r="E52" i="26"/>
  <c r="F47" i="26"/>
  <c r="E44" i="26"/>
  <c r="F39" i="26"/>
  <c r="E36" i="26"/>
  <c r="F31" i="26"/>
  <c r="E28" i="26"/>
  <c r="F23" i="26"/>
  <c r="F166" i="26"/>
  <c r="F58" i="26"/>
  <c r="E55" i="26"/>
  <c r="F50" i="26"/>
  <c r="E47" i="26"/>
  <c r="F42" i="26"/>
  <c r="E39" i="26"/>
  <c r="F34" i="26"/>
  <c r="E31" i="26"/>
  <c r="F26" i="26"/>
  <c r="E23" i="26"/>
  <c r="F162" i="26"/>
  <c r="F61" i="26"/>
  <c r="E58" i="26"/>
  <c r="F53" i="26"/>
  <c r="E50" i="26"/>
  <c r="F45" i="26"/>
  <c r="E42" i="26"/>
  <c r="F37" i="26"/>
  <c r="E34" i="26"/>
  <c r="F29" i="26"/>
  <c r="E26" i="26"/>
  <c r="F21" i="26"/>
  <c r="E18" i="26"/>
  <c r="F13" i="26"/>
  <c r="E10" i="26"/>
  <c r="E13" i="26"/>
  <c r="F8" i="26"/>
  <c r="F157" i="26"/>
  <c r="E61" i="26"/>
  <c r="F56" i="26"/>
  <c r="E53" i="26"/>
  <c r="F48" i="26"/>
  <c r="E45" i="26"/>
  <c r="F40" i="26"/>
  <c r="E37" i="26"/>
  <c r="F32" i="26"/>
  <c r="E29" i="26"/>
  <c r="F24" i="26"/>
  <c r="E21" i="26"/>
  <c r="F59" i="26"/>
  <c r="E56" i="26"/>
  <c r="F51" i="26"/>
  <c r="E48" i="26"/>
  <c r="F43" i="26"/>
  <c r="E40" i="26"/>
  <c r="F35" i="26"/>
  <c r="E32" i="26"/>
  <c r="F27" i="26"/>
  <c r="E24" i="26"/>
  <c r="F19" i="26"/>
  <c r="E16" i="26"/>
  <c r="F11" i="26"/>
  <c r="E8" i="26"/>
  <c r="E19" i="26"/>
  <c r="F14" i="26"/>
  <c r="E11" i="26"/>
  <c r="F17" i="26"/>
  <c r="E14" i="26"/>
  <c r="F9" i="26"/>
  <c r="F60" i="26"/>
  <c r="E57" i="26"/>
  <c r="F52" i="26"/>
  <c r="E49" i="26"/>
  <c r="F44" i="26"/>
  <c r="E41" i="26"/>
  <c r="F36" i="26"/>
  <c r="E33" i="26"/>
  <c r="F28" i="26"/>
  <c r="E25" i="26"/>
  <c r="F20" i="26"/>
  <c r="E17" i="26"/>
  <c r="F12" i="26"/>
  <c r="E9" i="26"/>
  <c r="E20" i="26"/>
  <c r="F15" i="26"/>
  <c r="E12" i="26"/>
  <c r="F7" i="26"/>
  <c r="F18" i="26"/>
  <c r="E15" i="26"/>
  <c r="F10" i="26"/>
  <c r="E7" i="26"/>
  <c r="F16" i="26"/>
  <c r="F62" i="26"/>
  <c r="E59" i="26"/>
  <c r="F54" i="26"/>
  <c r="E51" i="26"/>
  <c r="F46" i="26"/>
  <c r="E43" i="26"/>
  <c r="F38" i="26"/>
  <c r="E35" i="26"/>
  <c r="F30" i="26"/>
  <c r="E27" i="26"/>
  <c r="F22" i="26"/>
  <c r="E62" i="26"/>
  <c r="F57" i="26"/>
  <c r="E54" i="26"/>
  <c r="F49" i="26"/>
  <c r="E46" i="26"/>
  <c r="F41" i="26"/>
  <c r="E38" i="26"/>
  <c r="F33" i="26"/>
  <c r="E30" i="26"/>
  <c r="F25" i="26"/>
  <c r="E22" i="26"/>
  <c r="G217" i="26"/>
  <c r="H217" i="26"/>
  <c r="F195" i="26"/>
  <c r="F198" i="26"/>
  <c r="E60" i="25"/>
  <c r="F55" i="25"/>
  <c r="E52" i="25"/>
  <c r="F47" i="25"/>
  <c r="E44" i="25"/>
  <c r="F39" i="25"/>
  <c r="E36" i="25"/>
  <c r="F31" i="25"/>
  <c r="E28" i="25"/>
  <c r="F23" i="25"/>
  <c r="E20" i="25"/>
  <c r="F15" i="25"/>
  <c r="E12" i="25"/>
  <c r="F7" i="25"/>
  <c r="F162" i="23"/>
  <c r="E61" i="23"/>
  <c r="F64" i="23"/>
  <c r="E69" i="23"/>
  <c r="F72" i="23"/>
  <c r="E77" i="23"/>
  <c r="F80" i="23"/>
  <c r="E85" i="23"/>
  <c r="F88" i="23"/>
  <c r="F44" i="25"/>
  <c r="F20" i="25"/>
  <c r="E64" i="23"/>
  <c r="E72" i="23"/>
  <c r="E80" i="23"/>
  <c r="F58" i="25"/>
  <c r="E55" i="25"/>
  <c r="F50" i="25"/>
  <c r="E47" i="25"/>
  <c r="F42" i="25"/>
  <c r="E39" i="25"/>
  <c r="F34" i="25"/>
  <c r="E31" i="25"/>
  <c r="F26" i="25"/>
  <c r="E23" i="25"/>
  <c r="F18" i="25"/>
  <c r="E15" i="25"/>
  <c r="F10" i="25"/>
  <c r="E7" i="25"/>
  <c r="F61" i="23"/>
  <c r="E66" i="23"/>
  <c r="F69" i="23"/>
  <c r="E74" i="23"/>
  <c r="F77" i="23"/>
  <c r="E82" i="23"/>
  <c r="F85" i="23"/>
  <c r="F52" i="25"/>
  <c r="F28" i="25"/>
  <c r="E17" i="25"/>
  <c r="F166" i="25"/>
  <c r="F61" i="25"/>
  <c r="E58" i="25"/>
  <c r="F53" i="25"/>
  <c r="E50" i="25"/>
  <c r="F45" i="25"/>
  <c r="E42" i="25"/>
  <c r="F37" i="25"/>
  <c r="E34" i="25"/>
  <c r="F29" i="25"/>
  <c r="E26" i="25"/>
  <c r="F21" i="25"/>
  <c r="E18" i="25"/>
  <c r="F13" i="25"/>
  <c r="E10" i="25"/>
  <c r="E63" i="23"/>
  <c r="F66" i="23"/>
  <c r="E71" i="23"/>
  <c r="F74" i="23"/>
  <c r="E79" i="23"/>
  <c r="F82" i="23"/>
  <c r="E87" i="23"/>
  <c r="E49" i="25"/>
  <c r="F36" i="25"/>
  <c r="E25" i="25"/>
  <c r="F12" i="25"/>
  <c r="F162" i="25"/>
  <c r="E61" i="25"/>
  <c r="F56" i="25"/>
  <c r="E53" i="25"/>
  <c r="F48" i="25"/>
  <c r="E45" i="25"/>
  <c r="F40" i="25"/>
  <c r="E37" i="25"/>
  <c r="F32" i="25"/>
  <c r="E29" i="25"/>
  <c r="F24" i="25"/>
  <c r="E21" i="25"/>
  <c r="F16" i="25"/>
  <c r="E13" i="25"/>
  <c r="F8" i="25"/>
  <c r="E60" i="23"/>
  <c r="F63" i="23"/>
  <c r="E68" i="23"/>
  <c r="F71" i="23"/>
  <c r="E76" i="23"/>
  <c r="F79" i="23"/>
  <c r="E84" i="23"/>
  <c r="F87" i="23"/>
  <c r="E57" i="25"/>
  <c r="E33" i="25"/>
  <c r="E9" i="25"/>
  <c r="F157" i="25"/>
  <c r="F59" i="25"/>
  <c r="E56" i="25"/>
  <c r="F51" i="25"/>
  <c r="E48" i="25"/>
  <c r="F43" i="25"/>
  <c r="E40" i="25"/>
  <c r="F35" i="25"/>
  <c r="E32" i="25"/>
  <c r="F27" i="25"/>
  <c r="E24" i="25"/>
  <c r="F19" i="25"/>
  <c r="E16" i="25"/>
  <c r="F11" i="25"/>
  <c r="E8" i="25"/>
  <c r="F60" i="23"/>
  <c r="E65" i="23"/>
  <c r="F68" i="23"/>
  <c r="E73" i="23"/>
  <c r="F76" i="23"/>
  <c r="E81" i="23"/>
  <c r="F84" i="23"/>
  <c r="E89" i="23"/>
  <c r="F166" i="23"/>
  <c r="F83" i="23"/>
  <c r="F62" i="25"/>
  <c r="E59" i="25"/>
  <c r="F54" i="25"/>
  <c r="E51" i="25"/>
  <c r="F46" i="25"/>
  <c r="E43" i="25"/>
  <c r="F38" i="25"/>
  <c r="E35" i="25"/>
  <c r="F30" i="25"/>
  <c r="E27" i="25"/>
  <c r="G215" i="25" s="1"/>
  <c r="F22" i="25"/>
  <c r="E19" i="25"/>
  <c r="F14" i="25"/>
  <c r="E11" i="25"/>
  <c r="E62" i="23"/>
  <c r="F65" i="23"/>
  <c r="E70" i="23"/>
  <c r="F73" i="23"/>
  <c r="E78" i="23"/>
  <c r="F81" i="23"/>
  <c r="E86" i="23"/>
  <c r="F89" i="23"/>
  <c r="E62" i="25"/>
  <c r="F57" i="25"/>
  <c r="E54" i="25"/>
  <c r="F49" i="25"/>
  <c r="E46" i="25"/>
  <c r="F41" i="25"/>
  <c r="E38" i="25"/>
  <c r="F33" i="25"/>
  <c r="E30" i="25"/>
  <c r="F25" i="25"/>
  <c r="E22" i="25"/>
  <c r="F17" i="25"/>
  <c r="E14" i="25"/>
  <c r="F9" i="25"/>
  <c r="F62" i="23"/>
  <c r="E67" i="23"/>
  <c r="F70" i="23"/>
  <c r="E75" i="23"/>
  <c r="F78" i="23"/>
  <c r="E83" i="23"/>
  <c r="F86" i="23"/>
  <c r="E41" i="25"/>
  <c r="F67" i="23"/>
  <c r="E88" i="23"/>
  <c r="F60" i="25"/>
  <c r="F75" i="23"/>
  <c r="E50" i="22"/>
  <c r="F69" i="22"/>
  <c r="F52" i="22"/>
  <c r="F44" i="22"/>
  <c r="F36" i="22"/>
  <c r="F28" i="22"/>
  <c r="F20" i="22"/>
  <c r="F12" i="22"/>
  <c r="E53" i="22"/>
  <c r="E45" i="22"/>
  <c r="H53" i="22"/>
  <c r="H45" i="22"/>
  <c r="H37" i="22"/>
  <c r="H29" i="22"/>
  <c r="H21" i="22"/>
  <c r="H13" i="22"/>
  <c r="F68" i="22"/>
  <c r="F51" i="22"/>
  <c r="F43" i="22"/>
  <c r="F35" i="22"/>
  <c r="F27" i="22"/>
  <c r="F19" i="22"/>
  <c r="F11" i="22"/>
  <c r="H7" i="22"/>
  <c r="H52" i="22"/>
  <c r="H44" i="22"/>
  <c r="H28" i="22"/>
  <c r="H20" i="22"/>
  <c r="H12" i="22"/>
  <c r="E57" i="23"/>
  <c r="F52" i="23"/>
  <c r="E49" i="23"/>
  <c r="F44" i="23"/>
  <c r="E41" i="23"/>
  <c r="F36" i="23"/>
  <c r="E33" i="23"/>
  <c r="F28" i="23"/>
  <c r="E25" i="23"/>
  <c r="F20" i="23"/>
  <c r="E17" i="23"/>
  <c r="F12" i="23"/>
  <c r="E9" i="23"/>
  <c r="E34" i="23"/>
  <c r="E26" i="23"/>
  <c r="E10" i="23"/>
  <c r="F25" i="23"/>
  <c r="F17" i="23"/>
  <c r="E14" i="23"/>
  <c r="F55" i="23"/>
  <c r="E52" i="23"/>
  <c r="F47" i="23"/>
  <c r="E44" i="23"/>
  <c r="F39" i="23"/>
  <c r="E36" i="23"/>
  <c r="F31" i="23"/>
  <c r="E28" i="23"/>
  <c r="F23" i="23"/>
  <c r="E20" i="23"/>
  <c r="F15" i="23"/>
  <c r="E12" i="23"/>
  <c r="F7" i="23"/>
  <c r="E50" i="23"/>
  <c r="E18" i="23"/>
  <c r="E22" i="23"/>
  <c r="F58" i="23"/>
  <c r="E55" i="23"/>
  <c r="F50" i="23"/>
  <c r="E47" i="23"/>
  <c r="F42" i="23"/>
  <c r="E39" i="23"/>
  <c r="F34" i="23"/>
  <c r="E31" i="23"/>
  <c r="F26" i="23"/>
  <c r="E23" i="23"/>
  <c r="F18" i="23"/>
  <c r="E15" i="23"/>
  <c r="F10" i="23"/>
  <c r="E7" i="23"/>
  <c r="E58" i="23"/>
  <c r="F53" i="23"/>
  <c r="F45" i="23"/>
  <c r="E42" i="23"/>
  <c r="F37" i="23"/>
  <c r="F29" i="23"/>
  <c r="F21" i="23"/>
  <c r="F13" i="23"/>
  <c r="F56" i="23"/>
  <c r="E53" i="23"/>
  <c r="F48" i="23"/>
  <c r="E45" i="23"/>
  <c r="F40" i="23"/>
  <c r="E37" i="23"/>
  <c r="F32" i="23"/>
  <c r="E29" i="23"/>
  <c r="F24" i="23"/>
  <c r="E21" i="23"/>
  <c r="F16" i="23"/>
  <c r="E13" i="23"/>
  <c r="F8" i="23"/>
  <c r="E43" i="23"/>
  <c r="E35" i="23"/>
  <c r="E27" i="23"/>
  <c r="F14" i="23"/>
  <c r="E46" i="23"/>
  <c r="E38" i="23"/>
  <c r="F33" i="23"/>
  <c r="E30" i="23"/>
  <c r="F9" i="23"/>
  <c r="F59" i="23"/>
  <c r="E56" i="23"/>
  <c r="F51" i="23"/>
  <c r="E48" i="23"/>
  <c r="F43" i="23"/>
  <c r="E40" i="23"/>
  <c r="F35" i="23"/>
  <c r="E32" i="23"/>
  <c r="F27" i="23"/>
  <c r="E24" i="23"/>
  <c r="F19" i="23"/>
  <c r="E16" i="23"/>
  <c r="F11" i="23"/>
  <c r="E8" i="23"/>
  <c r="F157" i="23"/>
  <c r="E59" i="23"/>
  <c r="F54" i="23"/>
  <c r="E51" i="23"/>
  <c r="F46" i="23"/>
  <c r="F38" i="23"/>
  <c r="F30" i="23"/>
  <c r="F22" i="23"/>
  <c r="E19" i="23"/>
  <c r="E11" i="23"/>
  <c r="F57" i="23"/>
  <c r="E54" i="23"/>
  <c r="F49" i="23"/>
  <c r="F41" i="23"/>
  <c r="H46" i="23"/>
  <c r="H22" i="23"/>
  <c r="H43" i="23"/>
  <c r="H36" i="23"/>
  <c r="F70" i="22"/>
  <c r="F53" i="22"/>
  <c r="F45" i="22"/>
  <c r="F37" i="22"/>
  <c r="F29" i="22"/>
  <c r="F21" i="22"/>
  <c r="F13" i="22"/>
  <c r="E56" i="22"/>
  <c r="E48" i="22"/>
  <c r="H54" i="22"/>
  <c r="H46" i="22"/>
  <c r="H38" i="22"/>
  <c r="H30" i="22"/>
  <c r="H22" i="22"/>
  <c r="H14" i="22"/>
  <c r="H35" i="23"/>
  <c r="H10" i="23"/>
  <c r="H55" i="23"/>
  <c r="F67" i="22"/>
  <c r="F50" i="22"/>
  <c r="F42" i="22"/>
  <c r="F34" i="22"/>
  <c r="F26" i="22"/>
  <c r="F18" i="22"/>
  <c r="F10" i="22"/>
  <c r="E55" i="22"/>
  <c r="E47" i="22"/>
  <c r="H51" i="22"/>
  <c r="H43" i="22"/>
  <c r="H35" i="22"/>
  <c r="H27" i="22"/>
  <c r="H19" i="22"/>
  <c r="H11" i="22"/>
  <c r="F74" i="22"/>
  <c r="F66" i="22"/>
  <c r="F57" i="22"/>
  <c r="F49" i="22"/>
  <c r="F41" i="22"/>
  <c r="F33" i="22"/>
  <c r="F25" i="22"/>
  <c r="F17" i="22"/>
  <c r="F9" i="22"/>
  <c r="E52" i="22"/>
  <c r="E44" i="22"/>
  <c r="H50" i="22"/>
  <c r="H42" i="22"/>
  <c r="H34" i="22"/>
  <c r="H26" i="22"/>
  <c r="H18" i="22"/>
  <c r="H10" i="22"/>
  <c r="F73" i="22"/>
  <c r="F65" i="22"/>
  <c r="F56" i="22"/>
  <c r="F48" i="22"/>
  <c r="F40" i="22"/>
  <c r="F32" i="22"/>
  <c r="F24" i="22"/>
  <c r="F16" i="22"/>
  <c r="F8" i="22"/>
  <c r="E57" i="22"/>
  <c r="E49" i="22"/>
  <c r="H57" i="22"/>
  <c r="H49" i="22"/>
  <c r="H41" i="22"/>
  <c r="H33" i="22"/>
  <c r="H25" i="22"/>
  <c r="H17" i="22"/>
  <c r="H9" i="22"/>
  <c r="F72" i="22"/>
  <c r="F64" i="22"/>
  <c r="F55" i="22"/>
  <c r="F47" i="22"/>
  <c r="F39" i="22"/>
  <c r="F31" i="22"/>
  <c r="F23" i="22"/>
  <c r="F15" i="22"/>
  <c r="F7" i="22"/>
  <c r="E54" i="22"/>
  <c r="E46" i="22"/>
  <c r="H56" i="22"/>
  <c r="H48" i="22"/>
  <c r="H40" i="22"/>
  <c r="H32" i="22"/>
  <c r="H24" i="22"/>
  <c r="H16" i="22"/>
  <c r="H8" i="22"/>
  <c r="F71" i="22"/>
  <c r="F63" i="22"/>
  <c r="F54" i="22"/>
  <c r="F46" i="22"/>
  <c r="F38" i="22"/>
  <c r="F30" i="22"/>
  <c r="F22" i="22"/>
  <c r="F14" i="22"/>
  <c r="E51" i="22"/>
  <c r="E43" i="22"/>
  <c r="H55" i="22"/>
  <c r="H47" i="22"/>
  <c r="H39" i="22"/>
  <c r="H31" i="22"/>
  <c r="H23" i="22"/>
  <c r="H15" i="22"/>
  <c r="E36" i="16"/>
  <c r="E28" i="16"/>
  <c r="E20" i="16"/>
  <c r="E12" i="16"/>
  <c r="F32" i="16"/>
  <c r="F24" i="16"/>
  <c r="F16" i="16"/>
  <c r="F8" i="16"/>
  <c r="E12" i="22"/>
  <c r="E20" i="22"/>
  <c r="E28" i="22"/>
  <c r="E36" i="22"/>
  <c r="E35" i="16"/>
  <c r="E27" i="16"/>
  <c r="E19" i="16"/>
  <c r="E11" i="16"/>
  <c r="F31" i="16"/>
  <c r="F23" i="16"/>
  <c r="F15" i="16"/>
  <c r="F7" i="16"/>
  <c r="E9" i="22"/>
  <c r="E17" i="22"/>
  <c r="E25" i="22"/>
  <c r="E33" i="22"/>
  <c r="E41" i="22"/>
  <c r="F79" i="22"/>
  <c r="E34" i="16"/>
  <c r="E26" i="16"/>
  <c r="E18" i="16"/>
  <c r="E10" i="16"/>
  <c r="F30" i="16"/>
  <c r="F22" i="16"/>
  <c r="F14" i="16"/>
  <c r="F79" i="16"/>
  <c r="E14" i="22"/>
  <c r="E22" i="22"/>
  <c r="E30" i="22"/>
  <c r="E38" i="22"/>
  <c r="F83" i="22"/>
  <c r="E33" i="16"/>
  <c r="E25" i="16"/>
  <c r="E17" i="16"/>
  <c r="E9" i="16"/>
  <c r="F37" i="16"/>
  <c r="F29" i="16"/>
  <c r="F21" i="16"/>
  <c r="F13" i="16"/>
  <c r="F83" i="16"/>
  <c r="E11" i="22"/>
  <c r="E19" i="22"/>
  <c r="E27" i="22"/>
  <c r="E35" i="22"/>
  <c r="E32" i="16"/>
  <c r="E24" i="16"/>
  <c r="E16" i="16"/>
  <c r="E8" i="16"/>
  <c r="F36" i="16"/>
  <c r="F28" i="16"/>
  <c r="F20" i="16"/>
  <c r="F12" i="16"/>
  <c r="E8" i="22"/>
  <c r="E16" i="22"/>
  <c r="E24" i="22"/>
  <c r="E32" i="22"/>
  <c r="E40" i="22"/>
  <c r="E31" i="16"/>
  <c r="E23" i="16"/>
  <c r="E15" i="16"/>
  <c r="E7" i="16"/>
  <c r="F35" i="16"/>
  <c r="F27" i="16"/>
  <c r="F19" i="16"/>
  <c r="F11" i="16"/>
  <c r="E13" i="22"/>
  <c r="E21" i="22"/>
  <c r="E29" i="22"/>
  <c r="E37" i="22"/>
  <c r="E30" i="16"/>
  <c r="E22" i="16"/>
  <c r="E14" i="16"/>
  <c r="F34" i="16"/>
  <c r="F26" i="16"/>
  <c r="F18" i="16"/>
  <c r="F10" i="16"/>
  <c r="E10" i="22"/>
  <c r="E18" i="22"/>
  <c r="E26" i="22"/>
  <c r="E34" i="22"/>
  <c r="E42" i="22"/>
  <c r="E37" i="16"/>
  <c r="E29" i="16"/>
  <c r="E21" i="16"/>
  <c r="E13" i="16"/>
  <c r="F33" i="16"/>
  <c r="F25" i="16"/>
  <c r="F17" i="16"/>
  <c r="F9" i="16"/>
  <c r="E7" i="22"/>
  <c r="E15" i="22"/>
  <c r="E23" i="22"/>
  <c r="E31" i="22"/>
  <c r="E39" i="22"/>
  <c r="G209" i="25" l="1"/>
  <c r="H209" i="25"/>
  <c r="G213" i="25"/>
  <c r="H213" i="25"/>
  <c r="H215" i="25"/>
  <c r="G217" i="25"/>
  <c r="H217" i="25"/>
  <c r="F199" i="25"/>
  <c r="G216" i="23"/>
  <c r="H216" i="23"/>
  <c r="H209" i="23"/>
  <c r="H206" i="23"/>
  <c r="H214" i="23"/>
  <c r="G210" i="23"/>
  <c r="G214" i="23"/>
  <c r="G206" i="23"/>
  <c r="H210" i="23"/>
  <c r="G213" i="23"/>
  <c r="H215" i="23"/>
  <c r="G207" i="23"/>
  <c r="H211" i="23"/>
  <c r="F158" i="23"/>
  <c r="G215" i="23"/>
  <c r="G208" i="23"/>
  <c r="H212" i="23"/>
  <c r="G211" i="23"/>
  <c r="G205" i="23"/>
  <c r="G209" i="23"/>
  <c r="H213" i="23"/>
  <c r="H207" i="23"/>
  <c r="G212" i="23"/>
  <c r="H208" i="23"/>
  <c r="H205" i="23"/>
  <c r="F134" i="20"/>
  <c r="G208" i="25"/>
  <c r="H208" i="25"/>
  <c r="F137" i="20"/>
  <c r="G117" i="29"/>
  <c r="F136" i="20"/>
  <c r="H117" i="29"/>
  <c r="F103" i="29" s="1"/>
  <c r="F101" i="29"/>
  <c r="F75" i="29"/>
  <c r="F102" i="29"/>
  <c r="F85" i="29"/>
  <c r="F168" i="27"/>
  <c r="F158" i="27"/>
  <c r="F189" i="27" s="1"/>
  <c r="F158" i="26"/>
  <c r="F190" i="26" s="1"/>
  <c r="F168" i="26"/>
  <c r="F168" i="25"/>
  <c r="F158" i="25"/>
  <c r="H127" i="22"/>
  <c r="G127" i="22"/>
  <c r="H128" i="22"/>
  <c r="F113" i="22" s="1"/>
  <c r="G128" i="22"/>
  <c r="G126" i="22"/>
  <c r="H129" i="22"/>
  <c r="G129" i="22"/>
  <c r="H130" i="22"/>
  <c r="F114" i="22" s="1"/>
  <c r="G130" i="22"/>
  <c r="H123" i="22"/>
  <c r="G123" i="22"/>
  <c r="H124" i="22"/>
  <c r="G124" i="22"/>
  <c r="H125" i="22"/>
  <c r="G125" i="22"/>
  <c r="H126" i="22"/>
  <c r="F168" i="23"/>
  <c r="F109" i="22"/>
  <c r="F110" i="22"/>
  <c r="F75" i="22"/>
  <c r="F85" i="22"/>
  <c r="G220" i="25" l="1"/>
  <c r="H220" i="25"/>
  <c r="F193" i="23"/>
  <c r="F198" i="25"/>
  <c r="F87" i="29"/>
  <c r="F170" i="27"/>
  <c r="F170" i="26"/>
  <c r="F196" i="23"/>
  <c r="F196" i="25"/>
  <c r="F195" i="23"/>
  <c r="F170" i="25"/>
  <c r="G217" i="23"/>
  <c r="H217" i="23"/>
  <c r="F111" i="22"/>
  <c r="F106" i="22" s="1"/>
  <c r="F170" i="23"/>
  <c r="F87" i="22"/>
  <c r="G62" i="22" s="1"/>
  <c r="F143" i="20"/>
  <c r="F142" i="20"/>
  <c r="F141" i="20"/>
  <c r="F140" i="20"/>
  <c r="F139" i="20"/>
  <c r="F138" i="20"/>
  <c r="F171" i="27"/>
  <c r="F171" i="26"/>
  <c r="F171" i="23"/>
  <c r="F88" i="29"/>
  <c r="G29" i="29" l="1"/>
  <c r="G37" i="29"/>
  <c r="G13" i="29"/>
  <c r="G21" i="29"/>
  <c r="G39" i="29"/>
  <c r="G45" i="29"/>
  <c r="G11" i="29"/>
  <c r="G14" i="29"/>
  <c r="G22" i="29"/>
  <c r="G30" i="29"/>
  <c r="G38" i="29"/>
  <c r="G46" i="29"/>
  <c r="G54" i="29"/>
  <c r="G15" i="29"/>
  <c r="G23" i="29"/>
  <c r="G55" i="29"/>
  <c r="G47" i="29"/>
  <c r="G12" i="29"/>
  <c r="G20" i="29"/>
  <c r="G28" i="29"/>
  <c r="G36" i="29"/>
  <c r="G44" i="29"/>
  <c r="G52" i="29"/>
  <c r="G31" i="29"/>
  <c r="G53" i="29"/>
  <c r="G51" i="29"/>
  <c r="G34" i="29"/>
  <c r="G25" i="29"/>
  <c r="G16" i="29"/>
  <c r="G8" i="29"/>
  <c r="G10" i="29"/>
  <c r="G50" i="29"/>
  <c r="G43" i="29"/>
  <c r="G26" i="29"/>
  <c r="G17" i="29"/>
  <c r="G56" i="29"/>
  <c r="G48" i="29"/>
  <c r="G32" i="29"/>
  <c r="G35" i="29"/>
  <c r="G18" i="29"/>
  <c r="G9" i="29"/>
  <c r="G57" i="29"/>
  <c r="G41" i="29"/>
  <c r="G27" i="29"/>
  <c r="G40" i="29"/>
  <c r="G33" i="29"/>
  <c r="G19" i="29"/>
  <c r="G42" i="29"/>
  <c r="G58" i="29"/>
  <c r="G49" i="29"/>
  <c r="G24" i="29"/>
  <c r="G65" i="25"/>
  <c r="G158" i="23"/>
  <c r="G60" i="22"/>
  <c r="G61" i="22"/>
  <c r="F188" i="23"/>
  <c r="G93" i="23"/>
  <c r="G63" i="25"/>
  <c r="G64" i="25"/>
  <c r="G114" i="22"/>
  <c r="G58" i="22"/>
  <c r="G59" i="22"/>
  <c r="G158" i="27"/>
  <c r="G91" i="23"/>
  <c r="G92" i="23"/>
  <c r="G90" i="23"/>
  <c r="G103" i="29"/>
  <c r="G196" i="25"/>
  <c r="G85" i="29"/>
  <c r="G101" i="29"/>
  <c r="G111" i="29"/>
  <c r="G108" i="29"/>
  <c r="G112" i="29"/>
  <c r="G106" i="29"/>
  <c r="G109" i="29"/>
  <c r="G105" i="29"/>
  <c r="G107" i="29"/>
  <c r="G110" i="29"/>
  <c r="G104" i="29"/>
  <c r="G62" i="29"/>
  <c r="G66" i="29"/>
  <c r="G61" i="29"/>
  <c r="G83" i="29"/>
  <c r="G7" i="29"/>
  <c r="G63" i="29"/>
  <c r="G79" i="29"/>
  <c r="G64" i="29"/>
  <c r="G72" i="29"/>
  <c r="G65" i="29"/>
  <c r="G73" i="29"/>
  <c r="G68" i="29"/>
  <c r="G74" i="29"/>
  <c r="G69" i="29"/>
  <c r="G67" i="29"/>
  <c r="G70" i="29"/>
  <c r="G71" i="29"/>
  <c r="G75" i="29"/>
  <c r="G102" i="29"/>
  <c r="G192" i="27"/>
  <c r="G66" i="27"/>
  <c r="G12" i="27"/>
  <c r="G20" i="27"/>
  <c r="G41" i="27"/>
  <c r="G50" i="27"/>
  <c r="G38" i="27"/>
  <c r="G34" i="27"/>
  <c r="G13" i="27"/>
  <c r="G21" i="27"/>
  <c r="G17" i="27"/>
  <c r="G63" i="27"/>
  <c r="G44" i="27"/>
  <c r="G69" i="27"/>
  <c r="G166" i="27"/>
  <c r="G58" i="27"/>
  <c r="G62" i="27"/>
  <c r="G162" i="27"/>
  <c r="G193" i="27"/>
  <c r="G195" i="27"/>
  <c r="G53" i="27"/>
  <c r="G57" i="27"/>
  <c r="G25" i="27"/>
  <c r="G64" i="27"/>
  <c r="G18" i="27"/>
  <c r="G203" i="27"/>
  <c r="G67" i="27"/>
  <c r="G198" i="27"/>
  <c r="G45" i="27"/>
  <c r="G15" i="27"/>
  <c r="G61" i="27"/>
  <c r="G196" i="27"/>
  <c r="G42" i="27"/>
  <c r="G60" i="27"/>
  <c r="G46" i="27"/>
  <c r="G51" i="27"/>
  <c r="G59" i="27"/>
  <c r="G56" i="27"/>
  <c r="G37" i="27"/>
  <c r="G7" i="27"/>
  <c r="G52" i="27"/>
  <c r="G23" i="27"/>
  <c r="G71" i="27"/>
  <c r="G54" i="27"/>
  <c r="G22" i="27"/>
  <c r="G40" i="27"/>
  <c r="G48" i="27"/>
  <c r="G29" i="27"/>
  <c r="G33" i="27"/>
  <c r="G168" i="27"/>
  <c r="G32" i="27"/>
  <c r="G201" i="27"/>
  <c r="G26" i="27"/>
  <c r="G14" i="27"/>
  <c r="G10" i="27"/>
  <c r="G199" i="27"/>
  <c r="G157" i="27"/>
  <c r="G27" i="27"/>
  <c r="G202" i="27"/>
  <c r="G43" i="27"/>
  <c r="G30" i="27"/>
  <c r="G200" i="27"/>
  <c r="G70" i="27"/>
  <c r="G39" i="27"/>
  <c r="G47" i="27"/>
  <c r="G28" i="27"/>
  <c r="G19" i="27"/>
  <c r="G16" i="27"/>
  <c r="G35" i="27"/>
  <c r="G65" i="27"/>
  <c r="G55" i="27"/>
  <c r="G8" i="27"/>
  <c r="G36" i="27"/>
  <c r="G194" i="27"/>
  <c r="G68" i="27"/>
  <c r="G197" i="27"/>
  <c r="G9" i="27"/>
  <c r="G31" i="27"/>
  <c r="G11" i="27"/>
  <c r="G24" i="27"/>
  <c r="G49" i="27"/>
  <c r="G158" i="26"/>
  <c r="G64" i="26"/>
  <c r="G70" i="26"/>
  <c r="G66" i="26"/>
  <c r="G65" i="26"/>
  <c r="G68" i="26"/>
  <c r="G71" i="26"/>
  <c r="G67" i="26"/>
  <c r="G63" i="26"/>
  <c r="G69" i="26"/>
  <c r="G55" i="26"/>
  <c r="G43" i="26"/>
  <c r="G39" i="26"/>
  <c r="G21" i="26"/>
  <c r="G62" i="26"/>
  <c r="G30" i="26"/>
  <c r="G32" i="26"/>
  <c r="G203" i="26"/>
  <c r="G162" i="26"/>
  <c r="G25" i="26"/>
  <c r="G36" i="26"/>
  <c r="G58" i="26"/>
  <c r="G26" i="26"/>
  <c r="G16" i="26"/>
  <c r="G35" i="26"/>
  <c r="G17" i="26"/>
  <c r="G51" i="26"/>
  <c r="G61" i="26"/>
  <c r="G50" i="26"/>
  <c r="G18" i="26"/>
  <c r="G53" i="26"/>
  <c r="G11" i="26"/>
  <c r="G197" i="26"/>
  <c r="G193" i="26"/>
  <c r="G14" i="26"/>
  <c r="G46" i="26"/>
  <c r="G56" i="26"/>
  <c r="G196" i="26"/>
  <c r="G19" i="26"/>
  <c r="G23" i="26"/>
  <c r="G202" i="26"/>
  <c r="G60" i="26"/>
  <c r="G24" i="26"/>
  <c r="G194" i="26"/>
  <c r="G157" i="26"/>
  <c r="G41" i="26"/>
  <c r="G200" i="26"/>
  <c r="G204" i="26"/>
  <c r="G52" i="26"/>
  <c r="G38" i="26"/>
  <c r="G28" i="26"/>
  <c r="G199" i="26"/>
  <c r="G201" i="26"/>
  <c r="G15" i="26"/>
  <c r="G57" i="26"/>
  <c r="G7" i="26"/>
  <c r="G40" i="26"/>
  <c r="G34" i="26"/>
  <c r="G20" i="26"/>
  <c r="G9" i="26"/>
  <c r="G33" i="26"/>
  <c r="G29" i="26"/>
  <c r="G37" i="26"/>
  <c r="G8" i="26"/>
  <c r="G54" i="26"/>
  <c r="G22" i="26"/>
  <c r="G47" i="26"/>
  <c r="G42" i="26"/>
  <c r="G48" i="26"/>
  <c r="G49" i="26"/>
  <c r="G13" i="26"/>
  <c r="G31" i="26"/>
  <c r="G45" i="26"/>
  <c r="G10" i="26"/>
  <c r="G166" i="26"/>
  <c r="G12" i="26"/>
  <c r="G198" i="26"/>
  <c r="G44" i="26"/>
  <c r="G27" i="26"/>
  <c r="G195" i="26"/>
  <c r="G59" i="26"/>
  <c r="G168" i="26"/>
  <c r="G41" i="25"/>
  <c r="G204" i="25"/>
  <c r="G201" i="25"/>
  <c r="G197" i="25"/>
  <c r="G203" i="25"/>
  <c r="G200" i="25"/>
  <c r="G195" i="25"/>
  <c r="G20" i="25"/>
  <c r="G31" i="25"/>
  <c r="G15" i="25"/>
  <c r="G35" i="25"/>
  <c r="G202" i="25"/>
  <c r="G13" i="25"/>
  <c r="G48" i="25"/>
  <c r="G16" i="25"/>
  <c r="G42" i="25"/>
  <c r="G7" i="25"/>
  <c r="G57" i="25"/>
  <c r="G44" i="25"/>
  <c r="G12" i="25"/>
  <c r="G38" i="25"/>
  <c r="G27" i="25"/>
  <c r="G36" i="25"/>
  <c r="G51" i="25"/>
  <c r="G30" i="25"/>
  <c r="G43" i="25"/>
  <c r="G39" i="25"/>
  <c r="G32" i="25"/>
  <c r="G194" i="25"/>
  <c r="G58" i="25"/>
  <c r="G26" i="25"/>
  <c r="G19" i="25"/>
  <c r="G11" i="25"/>
  <c r="G28" i="25"/>
  <c r="G54" i="25"/>
  <c r="G22" i="25"/>
  <c r="G9" i="25"/>
  <c r="G205" i="25"/>
  <c r="G56" i="25"/>
  <c r="G24" i="25"/>
  <c r="G59" i="25"/>
  <c r="G47" i="25"/>
  <c r="G50" i="25"/>
  <c r="G18" i="25"/>
  <c r="G25" i="25"/>
  <c r="G46" i="25"/>
  <c r="G55" i="25"/>
  <c r="G23" i="25"/>
  <c r="G52" i="25"/>
  <c r="G8" i="25"/>
  <c r="G40" i="25"/>
  <c r="G199" i="25"/>
  <c r="G198" i="25"/>
  <c r="G62" i="25"/>
  <c r="G21" i="25"/>
  <c r="G34" i="25"/>
  <c r="G33" i="25"/>
  <c r="G29" i="25"/>
  <c r="G45" i="25"/>
  <c r="G61" i="25"/>
  <c r="G53" i="25"/>
  <c r="G60" i="25"/>
  <c r="G162" i="25"/>
  <c r="G10" i="25"/>
  <c r="G37" i="25"/>
  <c r="G157" i="25"/>
  <c r="G166" i="25"/>
  <c r="G17" i="25"/>
  <c r="G14" i="25"/>
  <c r="G49" i="25"/>
  <c r="G168" i="25"/>
  <c r="G158" i="25"/>
  <c r="F191" i="25"/>
  <c r="G193" i="23"/>
  <c r="G64" i="23"/>
  <c r="G68" i="23"/>
  <c r="G72" i="23"/>
  <c r="G76" i="23"/>
  <c r="G80" i="23"/>
  <c r="G84" i="23"/>
  <c r="G88" i="23"/>
  <c r="G67" i="23"/>
  <c r="G70" i="23"/>
  <c r="G89" i="23"/>
  <c r="G87" i="23"/>
  <c r="G82" i="23"/>
  <c r="G83" i="23"/>
  <c r="G60" i="23"/>
  <c r="G81" i="23"/>
  <c r="G77" i="23"/>
  <c r="G73" i="23"/>
  <c r="G85" i="23"/>
  <c r="G65" i="23"/>
  <c r="G79" i="23"/>
  <c r="G74" i="23"/>
  <c r="G78" i="23"/>
  <c r="G63" i="23"/>
  <c r="G62" i="23"/>
  <c r="G61" i="23"/>
  <c r="G69" i="23"/>
  <c r="G86" i="23"/>
  <c r="G71" i="23"/>
  <c r="G66" i="23"/>
  <c r="G75" i="23"/>
  <c r="G191" i="23"/>
  <c r="G113" i="22"/>
  <c r="G195" i="23"/>
  <c r="G192" i="23"/>
  <c r="G168" i="23"/>
  <c r="G194" i="23"/>
  <c r="G198" i="23"/>
  <c r="G200" i="23"/>
  <c r="G201" i="23"/>
  <c r="G199" i="23"/>
  <c r="G197" i="23"/>
  <c r="G202" i="23"/>
  <c r="G21" i="23"/>
  <c r="G42" i="23"/>
  <c r="G54" i="23"/>
  <c r="G18" i="23"/>
  <c r="G52" i="23"/>
  <c r="G166" i="23"/>
  <c r="G57" i="23"/>
  <c r="G19" i="23"/>
  <c r="G51" i="23"/>
  <c r="G27" i="23"/>
  <c r="G49" i="23"/>
  <c r="G30" i="23"/>
  <c r="G38" i="23"/>
  <c r="G33" i="23"/>
  <c r="G16" i="23"/>
  <c r="G12" i="23"/>
  <c r="G59" i="23"/>
  <c r="G157" i="23"/>
  <c r="G15" i="23"/>
  <c r="G9" i="23"/>
  <c r="G11" i="23"/>
  <c r="G23" i="23"/>
  <c r="G29" i="23"/>
  <c r="G48" i="23"/>
  <c r="G44" i="23"/>
  <c r="G14" i="23"/>
  <c r="G7" i="23"/>
  <c r="G47" i="23"/>
  <c r="G13" i="23"/>
  <c r="G43" i="23"/>
  <c r="G55" i="23"/>
  <c r="G37" i="23"/>
  <c r="G24" i="23"/>
  <c r="G39" i="23"/>
  <c r="G8" i="23"/>
  <c r="G56" i="23"/>
  <c r="G17" i="23"/>
  <c r="G31" i="23"/>
  <c r="G34" i="23"/>
  <c r="G35" i="23"/>
  <c r="G28" i="23"/>
  <c r="G36" i="23"/>
  <c r="G162" i="23"/>
  <c r="G50" i="23"/>
  <c r="G46" i="23"/>
  <c r="G22" i="23"/>
  <c r="G58" i="23"/>
  <c r="G53" i="23"/>
  <c r="G40" i="23"/>
  <c r="G10" i="23"/>
  <c r="G45" i="23"/>
  <c r="G20" i="23"/>
  <c r="G25" i="23"/>
  <c r="G32" i="23"/>
  <c r="G41" i="23"/>
  <c r="G26" i="23"/>
  <c r="G196" i="23"/>
  <c r="G20" i="22"/>
  <c r="G119" i="22"/>
  <c r="G120" i="22"/>
  <c r="G117" i="22"/>
  <c r="G116" i="22"/>
  <c r="G115" i="22"/>
  <c r="G118" i="22"/>
  <c r="G112" i="22"/>
  <c r="G66" i="22"/>
  <c r="G35" i="22"/>
  <c r="G19" i="22"/>
  <c r="G11" i="22"/>
  <c r="G13" i="22"/>
  <c r="G17" i="22"/>
  <c r="G74" i="22"/>
  <c r="G15" i="22"/>
  <c r="G109" i="22"/>
  <c r="G7" i="22"/>
  <c r="G23" i="22"/>
  <c r="G41" i="22"/>
  <c r="G22" i="22"/>
  <c r="G83" i="22"/>
  <c r="G110" i="22"/>
  <c r="G39" i="22"/>
  <c r="G111" i="22"/>
  <c r="G10" i="22"/>
  <c r="G26" i="22"/>
  <c r="G42" i="22"/>
  <c r="G68" i="22"/>
  <c r="G36" i="22"/>
  <c r="G18" i="22"/>
  <c r="G69" i="22"/>
  <c r="G8" i="22"/>
  <c r="G27" i="22"/>
  <c r="G79" i="22"/>
  <c r="G14" i="22"/>
  <c r="G34" i="22"/>
  <c r="G75" i="22"/>
  <c r="G47" i="22"/>
  <c r="G44" i="22"/>
  <c r="G51" i="22"/>
  <c r="G48" i="22"/>
  <c r="G43" i="22"/>
  <c r="G54" i="22"/>
  <c r="G46" i="22"/>
  <c r="G50" i="22"/>
  <c r="G57" i="22"/>
  <c r="G49" i="22"/>
  <c r="G53" i="22"/>
  <c r="G55" i="22"/>
  <c r="G52" i="22"/>
  <c r="G56" i="22"/>
  <c r="G45" i="22"/>
  <c r="G85" i="22"/>
  <c r="G29" i="22"/>
  <c r="G38" i="22"/>
  <c r="G28" i="22"/>
  <c r="G12" i="22"/>
  <c r="G63" i="22"/>
  <c r="G37" i="22"/>
  <c r="G25" i="22"/>
  <c r="G21" i="22"/>
  <c r="G30" i="22"/>
  <c r="G32" i="22"/>
  <c r="G24" i="22"/>
  <c r="G71" i="22"/>
  <c r="G33" i="22"/>
  <c r="G31" i="22"/>
  <c r="G9" i="22"/>
  <c r="G73" i="22"/>
  <c r="G67" i="22"/>
  <c r="G65" i="22"/>
  <c r="G40" i="22"/>
  <c r="G16" i="22"/>
  <c r="G70" i="22"/>
  <c r="G64" i="22"/>
  <c r="G72" i="22"/>
  <c r="F89" i="22"/>
  <c r="F110" i="20" l="1"/>
  <c r="F112" i="20" l="1"/>
  <c r="G7" i="20" l="1"/>
  <c r="G135" i="20"/>
  <c r="G133" i="20"/>
  <c r="G134" i="20"/>
  <c r="G100" i="20"/>
  <c r="G136" i="20"/>
  <c r="G110" i="20"/>
  <c r="G137" i="20"/>
  <c r="G108" i="20"/>
  <c r="G10" i="20"/>
  <c r="G9" i="20"/>
  <c r="G12" i="20"/>
  <c r="G8" i="20"/>
  <c r="G11" i="20"/>
  <c r="G104" i="20"/>
  <c r="G13" i="20"/>
  <c r="F122" i="16" l="1"/>
  <c r="F121" i="16"/>
  <c r="F120" i="16"/>
  <c r="F119" i="16"/>
  <c r="F118" i="16"/>
  <c r="F117" i="16"/>
  <c r="F114"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F111" i="16" l="1"/>
  <c r="F112" i="16"/>
  <c r="F75" i="16"/>
  <c r="F85" i="16"/>
  <c r="F115" i="16" l="1"/>
  <c r="F116" i="16"/>
  <c r="F87" i="16"/>
  <c r="F113" i="16"/>
  <c r="F88" i="16"/>
  <c r="G39" i="16" l="1"/>
  <c r="G38" i="16"/>
  <c r="G8" i="16"/>
  <c r="G16" i="16"/>
  <c r="G24" i="16"/>
  <c r="G32" i="16"/>
  <c r="G18" i="16"/>
  <c r="G29" i="16"/>
  <c r="G30" i="16"/>
  <c r="G31" i="16"/>
  <c r="G9" i="16"/>
  <c r="G17" i="16"/>
  <c r="G25" i="16"/>
  <c r="G33" i="16"/>
  <c r="G10" i="16"/>
  <c r="G26" i="16"/>
  <c r="G34" i="16"/>
  <c r="G21" i="16"/>
  <c r="G14" i="16"/>
  <c r="G23" i="16"/>
  <c r="G11" i="16"/>
  <c r="G19" i="16"/>
  <c r="G27" i="16"/>
  <c r="G35" i="16"/>
  <c r="G7" i="16"/>
  <c r="G12" i="16"/>
  <c r="G20" i="16"/>
  <c r="G28" i="16"/>
  <c r="G36" i="16"/>
  <c r="G13" i="16"/>
  <c r="G37" i="16"/>
  <c r="G22" i="16"/>
  <c r="G15" i="16"/>
  <c r="F108" i="16"/>
  <c r="G113" i="16"/>
  <c r="G116" i="16"/>
  <c r="G111" i="16"/>
  <c r="G83" i="16"/>
  <c r="G79" i="16"/>
  <c r="G114" i="16"/>
  <c r="G112" i="16"/>
  <c r="G75" i="16"/>
  <c r="G85" i="16"/>
  <c r="G115" i="16"/>
</calcChain>
</file>

<file path=xl/sharedStrings.xml><?xml version="1.0" encoding="utf-8"?>
<sst xmlns="http://schemas.openxmlformats.org/spreadsheetml/2006/main" count="7708" uniqueCount="835">
  <si>
    <t>Name of the Instrument</t>
  </si>
  <si>
    <t>ISIN No.</t>
  </si>
  <si>
    <t xml:space="preserve">Industry </t>
  </si>
  <si>
    <t>Quantity</t>
  </si>
  <si>
    <t>Market Value</t>
  </si>
  <si>
    <t>% of Portfolio</t>
  </si>
  <si>
    <t>Ratings</t>
  </si>
  <si>
    <t>INE021A01026</t>
  </si>
  <si>
    <t>INE030A01027</t>
  </si>
  <si>
    <t>INE237A01028</t>
  </si>
  <si>
    <t>INE585B01010</t>
  </si>
  <si>
    <t>INE002A01018</t>
  </si>
  <si>
    <t>INE129A01019</t>
  </si>
  <si>
    <t>INE090A01021</t>
  </si>
  <si>
    <t>INE018A01030</t>
  </si>
  <si>
    <t>INE101A01026</t>
  </si>
  <si>
    <t>INE044A01036</t>
  </si>
  <si>
    <t>INE001A01036</t>
  </si>
  <si>
    <t>INE154A01025</t>
  </si>
  <si>
    <t>INE062A01020</t>
  </si>
  <si>
    <t>IN0020160100</t>
  </si>
  <si>
    <t>NAME OF PENSION FUND</t>
  </si>
  <si>
    <t>SCHEME NAME</t>
  </si>
  <si>
    <t>MONTH</t>
  </si>
  <si>
    <t>INE115A07LU0</t>
  </si>
  <si>
    <t>INE774D08MK5</t>
  </si>
  <si>
    <t>INE053F09GR4</t>
  </si>
  <si>
    <t>IN0020160118</t>
  </si>
  <si>
    <t>IN0020150051</t>
  </si>
  <si>
    <t>Money Market Instruments:-</t>
  </si>
  <si>
    <t xml:space="preserve">  - Treasury Bills</t>
  </si>
  <si>
    <t>Nil</t>
  </si>
  <si>
    <t xml:space="preserve">  - Money Market Mutual Funds</t>
  </si>
  <si>
    <t xml:space="preserve">  - Certificate of Deposits / Commercial Papers</t>
  </si>
  <si>
    <t xml:space="preserve">  - Application Pending Allotment </t>
  </si>
  <si>
    <t xml:space="preserve">  - Bank Fixed Deposits (&lt; 1 Year)</t>
  </si>
  <si>
    <t>INE572E09197</t>
  </si>
  <si>
    <t>Net Current assets</t>
  </si>
  <si>
    <t>Average Maturity of Portfolio (in yrs)</t>
  </si>
  <si>
    <t>Modified Duration (in yrs)</t>
  </si>
  <si>
    <t>Yield to Maturity (%) (annualised)(at market price</t>
  </si>
  <si>
    <t>CREDIT RATING EXPOSURE</t>
  </si>
  <si>
    <t xml:space="preserve">Securities </t>
  </si>
  <si>
    <t>Central Govt. Securities</t>
  </si>
  <si>
    <t>State Development Loans</t>
  </si>
  <si>
    <t>AAA / Equivalent</t>
  </si>
  <si>
    <t>A1+ (For Commercial Paper)</t>
  </si>
  <si>
    <t>AA+ / Equivalent</t>
  </si>
  <si>
    <t>AA / Equivalent</t>
  </si>
  <si>
    <t>AA- / Equivalent</t>
  </si>
  <si>
    <t>A+ / Equivalent</t>
  </si>
  <si>
    <t>A / Equivalent</t>
  </si>
  <si>
    <t>A- / Equivalent</t>
  </si>
  <si>
    <t>BBB+ / Equivalent</t>
  </si>
  <si>
    <t>BBB / Equivalent</t>
  </si>
  <si>
    <t>INE752E07KZ3</t>
  </si>
  <si>
    <t>INE752E07KY6</t>
  </si>
  <si>
    <t>INE206D08188</t>
  </si>
  <si>
    <t>INE134E08DB8</t>
  </si>
  <si>
    <t>INE752E07KX8</t>
  </si>
  <si>
    <t>INE134E08CY2</t>
  </si>
  <si>
    <t>INE020B08AQ9</t>
  </si>
  <si>
    <t>INE660A08BX8</t>
  </si>
  <si>
    <t>INE020B08740</t>
  </si>
  <si>
    <t>INE238A08351</t>
  </si>
  <si>
    <t>INE514E08EL8</t>
  </si>
  <si>
    <t>INE261F08AD8</t>
  </si>
  <si>
    <t>INE053F07AB5</t>
  </si>
  <si>
    <t>INE397D01024</t>
  </si>
  <si>
    <t>INE009A01021</t>
  </si>
  <si>
    <t>IN0020150069</t>
  </si>
  <si>
    <t>IN0020030014</t>
  </si>
  <si>
    <t>IN0020150028</t>
  </si>
  <si>
    <t>IN0020160019</t>
  </si>
  <si>
    <t>IN3120150203</t>
  </si>
  <si>
    <t>IN1920170157</t>
  </si>
  <si>
    <t>IN2020170147</t>
  </si>
  <si>
    <t>IN0020060086</t>
  </si>
  <si>
    <t>INE134E08JP5</t>
  </si>
  <si>
    <t>INE535H08553</t>
  </si>
  <si>
    <t>INE660A08BY6</t>
  </si>
  <si>
    <t>IN0020060045</t>
  </si>
  <si>
    <t>INE906B07FT4</t>
  </si>
  <si>
    <t>INE261F08AI7</t>
  </si>
  <si>
    <t>INE733E07JB6</t>
  </si>
  <si>
    <t>IN0020160068</t>
  </si>
  <si>
    <t>INE202E07062</t>
  </si>
  <si>
    <t>INE134E08JD1</t>
  </si>
  <si>
    <t>INE537P07430</t>
  </si>
  <si>
    <t>INE121A08OE4</t>
  </si>
  <si>
    <t>INE121A08OA2</t>
  </si>
  <si>
    <t>INE235P07894</t>
  </si>
  <si>
    <t>IN0020050012</t>
  </si>
  <si>
    <t>INE514E08DG0</t>
  </si>
  <si>
    <t>INE001A07NP8</t>
  </si>
  <si>
    <t>INE115A07DT9</t>
  </si>
  <si>
    <t>INE523E08NH8</t>
  </si>
  <si>
    <t>INE059A01026</t>
  </si>
  <si>
    <t>SDL</t>
  </si>
  <si>
    <t>IN0020150010</t>
  </si>
  <si>
    <t>INE115A07DS1</t>
  </si>
  <si>
    <t>INE535H08660</t>
  </si>
  <si>
    <t>IN0020040039</t>
  </si>
  <si>
    <t>INE001A07MS4</t>
  </si>
  <si>
    <t>IN3120180010</t>
  </si>
  <si>
    <t>INE002A08542</t>
  </si>
  <si>
    <t>INE062A08165</t>
  </si>
  <si>
    <t>ADITYA BIRLA SUN LIFE PENSION MANAGEMENT LIMITED</t>
  </si>
  <si>
    <t>INE238A01034</t>
  </si>
  <si>
    <t>INE002A08534</t>
  </si>
  <si>
    <t>IN1920180156</t>
  </si>
  <si>
    <t>IN0020070044</t>
  </si>
  <si>
    <t>INE053F07BA5</t>
  </si>
  <si>
    <t>INE261F08AZ1</t>
  </si>
  <si>
    <t>IN1020180411</t>
  </si>
  <si>
    <t>IN0020110063</t>
  </si>
  <si>
    <t>INE848E07484</t>
  </si>
  <si>
    <t>INE031A08707</t>
  </si>
  <si>
    <t>INE261F08AO5</t>
  </si>
  <si>
    <t>INE001A07RT1</t>
  </si>
  <si>
    <t>IN0020150077</t>
  </si>
  <si>
    <t>IN0020140078</t>
  </si>
  <si>
    <t>INE089A01023</t>
  </si>
  <si>
    <t>INE481G01011</t>
  </si>
  <si>
    <t>INE467B01029</t>
  </si>
  <si>
    <t>INE261F08AV0</t>
  </si>
  <si>
    <t>IN0020190024</t>
  </si>
  <si>
    <t>INE752E07OC4</t>
  </si>
  <si>
    <t>INE733E07KA6</t>
  </si>
  <si>
    <t>INE031A08699</t>
  </si>
  <si>
    <t>INE906B07HH5</t>
  </si>
  <si>
    <t>INE001A07SB7</t>
  </si>
  <si>
    <t>INE053F07BT5</t>
  </si>
  <si>
    <t>INE733E07KL3</t>
  </si>
  <si>
    <t>INE906B07HG7</t>
  </si>
  <si>
    <t>INE040A01034</t>
  </si>
  <si>
    <t>INE296A01024</t>
  </si>
  <si>
    <t>INE029A01011</t>
  </si>
  <si>
    <t>IN4520180204</t>
  </si>
  <si>
    <t>IN0020190040</t>
  </si>
  <si>
    <t>IN1920180149</t>
  </si>
  <si>
    <t>IN0020100031</t>
  </si>
  <si>
    <t>INE514E08EE3</t>
  </si>
  <si>
    <t>INE752E07JM3</t>
  </si>
  <si>
    <t>INE001A07FG3</t>
  </si>
  <si>
    <t>INE860A01027</t>
  </si>
  <si>
    <t>GOI</t>
  </si>
  <si>
    <t>IN0020020106</t>
  </si>
  <si>
    <t>INE031A08624</t>
  </si>
  <si>
    <t>CRISIL AAA</t>
  </si>
  <si>
    <t>[ICRA]AAA</t>
  </si>
  <si>
    <t>[ICRA]AA+</t>
  </si>
  <si>
    <t>IND AA+</t>
  </si>
  <si>
    <t>CARE AAA</t>
  </si>
  <si>
    <t>IND AAA</t>
  </si>
  <si>
    <t>CARE AA</t>
  </si>
  <si>
    <t>CRISIL AA</t>
  </si>
  <si>
    <t>CARE AAA (CE)</t>
  </si>
  <si>
    <t>IN2220200017</t>
  </si>
  <si>
    <t>INE752E01010</t>
  </si>
  <si>
    <t>INE053F07BC1</t>
  </si>
  <si>
    <t>INE906B07ID2</t>
  </si>
  <si>
    <t>INE123W01016</t>
  </si>
  <si>
    <t>IN0020060078</t>
  </si>
  <si>
    <t>INE296A07RA7</t>
  </si>
  <si>
    <t>INE062A08231</t>
  </si>
  <si>
    <t xml:space="preserve">Subtotal A </t>
  </si>
  <si>
    <t xml:space="preserve">Sub Total B </t>
  </si>
  <si>
    <t xml:space="preserve">Total investment in Infrastructure </t>
  </si>
  <si>
    <t xml:space="preserve">Total outstanding exposure to derivatives </t>
  </si>
  <si>
    <t>Total NPA provided for</t>
  </si>
  <si>
    <t>GRAND TOTAL (sub total A + sub total B)</t>
  </si>
  <si>
    <t>INE239A01016</t>
  </si>
  <si>
    <t>INE066A01021</t>
  </si>
  <si>
    <t>IN0020170174</t>
  </si>
  <si>
    <t>INE261F08AJ5</t>
  </si>
  <si>
    <t>INE090A08UB4</t>
  </si>
  <si>
    <t>INE062A08199</t>
  </si>
  <si>
    <t>INE206D08204</t>
  </si>
  <si>
    <t>INE206D08162</t>
  </si>
  <si>
    <t>INE134E08JR1</t>
  </si>
  <si>
    <t>INE465A01025</t>
  </si>
  <si>
    <t>IN1520130072</t>
  </si>
  <si>
    <t>PFM Name</t>
  </si>
  <si>
    <t>Scheme Name</t>
  </si>
  <si>
    <t>Tier I / Tier II</t>
  </si>
  <si>
    <t>Portfolio Reporting Date</t>
  </si>
  <si>
    <t>ISIN</t>
  </si>
  <si>
    <t>Security Name</t>
  </si>
  <si>
    <t>Issuer Name*</t>
  </si>
  <si>
    <t>NIC Code</t>
  </si>
  <si>
    <t>Industry classification</t>
  </si>
  <si>
    <t>Market Value (Rs)</t>
  </si>
  <si>
    <t>% to NAV (total for a scheme should aggregate to 100%)</t>
  </si>
  <si>
    <t>Coupon Rate (%)</t>
  </si>
  <si>
    <t>Coupon Payment 
Frequency (1-yearly,
 2-half-yearly,
 4-quarterly,
12-monthly)</t>
  </si>
  <si>
    <t>Purchase Price (Rs.)</t>
  </si>
  <si>
    <t>Amount Invested</t>
  </si>
  <si>
    <t>Put date</t>
  </si>
  <si>
    <t>Call Date</t>
  </si>
  <si>
    <t>Maturity Date</t>
  </si>
  <si>
    <t>Average Maturity (Years)</t>
  </si>
  <si>
    <t>Modified Duration(Years)</t>
  </si>
  <si>
    <t>Purchase  YTM(%) (Annualised)</t>
  </si>
  <si>
    <t>YTM as on date of reporting(Annualised)</t>
  </si>
  <si>
    <t>NSE Closing Price (Portfolio reporting Date)</t>
  </si>
  <si>
    <t>BSE Closing Price (Portfolio reporting Date)</t>
  </si>
  <si>
    <t>Crisil Rating</t>
  </si>
  <si>
    <t>ICRA Rating</t>
  </si>
  <si>
    <t>CARE Rating</t>
  </si>
  <si>
    <t>FITCH Rating</t>
  </si>
  <si>
    <t>Mutual Funds</t>
  </si>
  <si>
    <t>INE848E07AW7</t>
  </si>
  <si>
    <t>IN2220150196</t>
  </si>
  <si>
    <t>IN2220200264</t>
  </si>
  <si>
    <t>Infra</t>
  </si>
  <si>
    <t>INE752E07OB6</t>
  </si>
  <si>
    <t>INE053F07CS5</t>
  </si>
  <si>
    <t>INE134E08KV1</t>
  </si>
  <si>
    <t>INE070A01015</t>
  </si>
  <si>
    <t>INE016A01026</t>
  </si>
  <si>
    <t>INE192A01025</t>
  </si>
  <si>
    <t>CARE AAA(CE)</t>
  </si>
  <si>
    <t>INE261F08832</t>
  </si>
  <si>
    <t>INE115A07JS8</t>
  </si>
  <si>
    <t>INE296A07RO8</t>
  </si>
  <si>
    <t>INE906B08039</t>
  </si>
  <si>
    <t>INE280A01028</t>
  </si>
  <si>
    <t>IN0020200245</t>
  </si>
  <si>
    <t>IN0020200153</t>
  </si>
  <si>
    <t>INE001A07SW3</t>
  </si>
  <si>
    <t>INE296A07RN0</t>
  </si>
  <si>
    <t>INE733E01010</t>
  </si>
  <si>
    <t>IN0020160092</t>
  </si>
  <si>
    <t>IN0020140011</t>
  </si>
  <si>
    <t>INE298A01020</t>
  </si>
  <si>
    <t>INE176B01034</t>
  </si>
  <si>
    <t>INE079A01024</t>
  </si>
  <si>
    <t>INE115A07OF5</t>
  </si>
  <si>
    <t>INE206D08477</t>
  </si>
  <si>
    <t>INE081A01012</t>
  </si>
  <si>
    <t>INE038A01020</t>
  </si>
  <si>
    <t>INE155A01022</t>
  </si>
  <si>
    <t>INE263A01024</t>
  </si>
  <si>
    <t>Units</t>
  </si>
  <si>
    <t>INE848E07476</t>
  </si>
  <si>
    <t>IN1520170169</t>
  </si>
  <si>
    <t>INE203G01027</t>
  </si>
  <si>
    <t>INE795G01014</t>
  </si>
  <si>
    <t>INE0GGX23010</t>
  </si>
  <si>
    <t>INE219X23014</t>
  </si>
  <si>
    <t>INE094A08093</t>
  </si>
  <si>
    <t>INE848E07369</t>
  </si>
  <si>
    <t>INE090A08UE8</t>
  </si>
  <si>
    <t>INE733E07HC8</t>
  </si>
  <si>
    <t>INE0CCU25019</t>
  </si>
  <si>
    <t>INE041025011</t>
  </si>
  <si>
    <t>INE686F01025</t>
  </si>
  <si>
    <t>INE669C01036</t>
  </si>
  <si>
    <t>IN0020020247</t>
  </si>
  <si>
    <t>IN2020180021</t>
  </si>
  <si>
    <t>IN1520170243</t>
  </si>
  <si>
    <t>INE075A01022</t>
  </si>
  <si>
    <t>INE111A01025</t>
  </si>
  <si>
    <t>INE208A01029</t>
  </si>
  <si>
    <t>INE628A01036</t>
  </si>
  <si>
    <t>INE245A01021</t>
  </si>
  <si>
    <t>INE537P07489</t>
  </si>
  <si>
    <t>INE094A08044</t>
  </si>
  <si>
    <t>INE001A07PB3</t>
  </si>
  <si>
    <t>INE514E08FG5</t>
  </si>
  <si>
    <t>INE018A08BA7</t>
  </si>
  <si>
    <t>INE134E08CP0</t>
  </si>
  <si>
    <t>INE261F08BZ9</t>
  </si>
  <si>
    <t>INE134E08CS4</t>
  </si>
  <si>
    <t>INE206D08170</t>
  </si>
  <si>
    <t>INE733E08163</t>
  </si>
  <si>
    <t>INE216A01030</t>
  </si>
  <si>
    <t>IN0020210020</t>
  </si>
  <si>
    <t>IN0020210152</t>
  </si>
  <si>
    <t>INE095A01012</t>
  </si>
  <si>
    <t>INE261F08BM7</t>
  </si>
  <si>
    <t>INE020B08443</t>
  </si>
  <si>
    <t>INE062A08249</t>
  </si>
  <si>
    <t>INE121A01024</t>
  </si>
  <si>
    <t>INE299U01018</t>
  </si>
  <si>
    <t>TIER I</t>
  </si>
  <si>
    <t>INE752E07IL7</t>
  </si>
  <si>
    <t>INE115A07NP6</t>
  </si>
  <si>
    <t>TIER II</t>
  </si>
  <si>
    <t>INE917I01010</t>
  </si>
  <si>
    <t>INE765G01017</t>
  </si>
  <si>
    <t>IN9397D01014</t>
  </si>
  <si>
    <t>INE918I01018</t>
  </si>
  <si>
    <t>INE361B01024</t>
  </si>
  <si>
    <t>IN1520180200</t>
  </si>
  <si>
    <t>Infrastructure Sub-sector</t>
  </si>
  <si>
    <t>Security Type**</t>
  </si>
  <si>
    <t>Brickworks Rating</t>
  </si>
  <si>
    <t>SMERA Rating</t>
  </si>
  <si>
    <t>ACUITE Rating</t>
  </si>
  <si>
    <t>Scheme A</t>
  </si>
  <si>
    <t>NCA</t>
  </si>
  <si>
    <t>MF</t>
  </si>
  <si>
    <t>Scheme C</t>
  </si>
  <si>
    <t>Bonds</t>
  </si>
  <si>
    <t>INE115A07PP1</t>
  </si>
  <si>
    <t>INE906B07JA6</t>
  </si>
  <si>
    <t>Scheme E</t>
  </si>
  <si>
    <t>Equity</t>
  </si>
  <si>
    <t>Scheme G</t>
  </si>
  <si>
    <t>IN3120180184</t>
  </si>
  <si>
    <t>Scheme Tax Saver</t>
  </si>
  <si>
    <t xml:space="preserve">Portfolio </t>
  </si>
  <si>
    <t xml:space="preserve">Rating </t>
  </si>
  <si>
    <t>Scheme A TIER I</t>
  </si>
  <si>
    <t>Scheme Tax Saver Tier II</t>
  </si>
  <si>
    <t>Scheme G TIER II</t>
  </si>
  <si>
    <t>Scheme G TIER I</t>
  </si>
  <si>
    <t xml:space="preserve">Total </t>
  </si>
  <si>
    <t>Scheme C TIER I</t>
  </si>
  <si>
    <t>Net Asset Value</t>
  </si>
  <si>
    <t xml:space="preserve">Net asset value last month </t>
  </si>
  <si>
    <t>CRISIL AA+</t>
  </si>
  <si>
    <t>Scheme C TIER II</t>
  </si>
  <si>
    <t>Scheme E TIER I</t>
  </si>
  <si>
    <t>Scheme E TIER II</t>
  </si>
  <si>
    <t>Yield to Maturity (%) (annualised)(at market price_</t>
  </si>
  <si>
    <t>Row Labels</t>
  </si>
  <si>
    <t>Grand Total</t>
  </si>
  <si>
    <t>Sum of Market Value (Rs)</t>
  </si>
  <si>
    <t>Column Labels</t>
  </si>
  <si>
    <t>InvIT</t>
  </si>
  <si>
    <t>REIT</t>
  </si>
  <si>
    <t>IN0020210244</t>
  </si>
  <si>
    <t>INE001A07TG4</t>
  </si>
  <si>
    <t>INE906B07GP0</t>
  </si>
  <si>
    <t>INE854D01024</t>
  </si>
  <si>
    <t>INE012A01025</t>
  </si>
  <si>
    <t>INE073K01018</t>
  </si>
  <si>
    <t>INE414G01012</t>
  </si>
  <si>
    <t>INE849A01020</t>
  </si>
  <si>
    <t>IN0020120062</t>
  </si>
  <si>
    <t>INE094A08101</t>
  </si>
  <si>
    <t>INE271C01023</t>
  </si>
  <si>
    <t>IN0020170026</t>
  </si>
  <si>
    <t>IN0020140052</t>
  </si>
  <si>
    <t>INE261F08BE4</t>
  </si>
  <si>
    <t>BWR AAA(CE)</t>
  </si>
  <si>
    <t>BWR AAA</t>
  </si>
  <si>
    <t>INE797F01020</t>
  </si>
  <si>
    <t>Total investment in Infrastructure (Rs in Cr )</t>
  </si>
  <si>
    <t>IN2220190051</t>
  </si>
  <si>
    <t>IN1520200206</t>
  </si>
  <si>
    <t>IN0020200252</t>
  </si>
  <si>
    <t>IN0020190362</t>
  </si>
  <si>
    <t>IN2220180052</t>
  </si>
  <si>
    <t xml:space="preserve">rating </t>
  </si>
  <si>
    <t>INE134E08JG4</t>
  </si>
  <si>
    <t>INE134E08DU8</t>
  </si>
  <si>
    <t>INE053F08122</t>
  </si>
  <si>
    <t>INE001A07TK6</t>
  </si>
  <si>
    <t>INE040A08393</t>
  </si>
  <si>
    <t>INE001A07RK0</t>
  </si>
  <si>
    <t>INE020B08BE3</t>
  </si>
  <si>
    <t>INE514E08FQ4</t>
  </si>
  <si>
    <t>INE752E07LR8</t>
  </si>
  <si>
    <t>INE053F09HQ4</t>
  </si>
  <si>
    <t>30th June 2022</t>
  </si>
  <si>
    <t>IN0020220029</t>
  </si>
  <si>
    <t>BIRLA</t>
  </si>
  <si>
    <t>India Grid Trust - InvITs</t>
  </si>
  <si>
    <t>INDIA GRID TRUST - INVIT</t>
  </si>
  <si>
    <t>35107</t>
  </si>
  <si>
    <t>Transmission of electric energy</t>
  </si>
  <si>
    <t>Social and
Commercial
Infrastructure</t>
  </si>
  <si>
    <t/>
  </si>
  <si>
    <t>AAA</t>
  </si>
  <si>
    <t>INF846K01N65</t>
  </si>
  <si>
    <t>AXIS OVERNIGHT FUND - DIRECT PLAN- GROWTH OPTION</t>
  </si>
  <si>
    <t>AXIS MUTUAL FUND</t>
  </si>
  <si>
    <t>66301</t>
  </si>
  <si>
    <t>Management of mutual funds</t>
  </si>
  <si>
    <t>9.15% ICICI 20-March-2099 BASEL III (CALL OPT 20-JUNE-2023)</t>
  </si>
  <si>
    <t>ICICI BANK LTD</t>
  </si>
  <si>
    <t>64191</t>
  </si>
  <si>
    <t>Monetary intermediation of commercial banks, saving banks. postal savings</t>
  </si>
  <si>
    <t>Yearly</t>
  </si>
  <si>
    <t>AA+</t>
  </si>
  <si>
    <t>POWERGRID Infrastructure Investment Trust</t>
  </si>
  <si>
    <t>POWERGRID INFRASTRUCTURE INVESTMENT</t>
  </si>
  <si>
    <t>9.45% SBI 22-March-2099 BASEL III (CALL OPT 22-MARCH-2024)</t>
  </si>
  <si>
    <t>STATE BANK OF INDIA</t>
  </si>
  <si>
    <t>Embassy Office Parks REIT</t>
  </si>
  <si>
    <t>EMBASSY OFFICE PARKS REIT</t>
  </si>
  <si>
    <t>68100</t>
  </si>
  <si>
    <t>Real estate activities with own or leased property</t>
  </si>
  <si>
    <t>7.74%SBI Perpetual 09-Sept-2099(call 09.09.2025)</t>
  </si>
  <si>
    <t>Mindspace Business Parks REIT</t>
  </si>
  <si>
    <t>MINDSPACE BUSINESS PARKS REIT</t>
  </si>
  <si>
    <t>Net Current Asset</t>
  </si>
  <si>
    <t>9.30% L&amp;T INFRA DEBT FUND 5 July 2024</t>
  </si>
  <si>
    <t>L&amp;T INFRA DEBT FUND LIMITED</t>
  </si>
  <si>
    <t>64920</t>
  </si>
  <si>
    <t>Other credit granting</t>
  </si>
  <si>
    <t>8.43% HDFC Ltd  4 Mar 2025</t>
  </si>
  <si>
    <t>HOUSING DEVELOPMENT FINANCE CORPORA</t>
  </si>
  <si>
    <t>64192</t>
  </si>
  <si>
    <t>Activities of specialized institutions granting credit for house purchases</t>
  </si>
  <si>
    <t>9.18% NPCIL 23.01.2026</t>
  </si>
  <si>
    <t>NUCLEAR POWER CORPORATION OF INDIA</t>
  </si>
  <si>
    <t>Half Yly</t>
  </si>
  <si>
    <t>7.93% POWER GRID CORPORATION MD 20.05.2028</t>
  </si>
  <si>
    <t>POWER GRID CORPN OF INDIA LTD</t>
  </si>
  <si>
    <t>8.85% PFC 15.06.2030</t>
  </si>
  <si>
    <t>POWER FINANCE CORPORATION</t>
  </si>
  <si>
    <t>8%Mahindra Financial Sevices LTD NCD MD 24/07/2027</t>
  </si>
  <si>
    <t>MAHINDRA &amp; MAHINDRA FINANCIAL SERVI</t>
  </si>
  <si>
    <t>64990</t>
  </si>
  <si>
    <t>Other financial service activities, except insurance and pension funding activities</t>
  </si>
  <si>
    <t>9.10% PNB HOUSING FINANCE LTD 21.12.2022</t>
  </si>
  <si>
    <t>PNB HOUSING FINANCE LTD</t>
  </si>
  <si>
    <t>AA</t>
  </si>
  <si>
    <t>8.15 % EXIM 05.03.2025</t>
  </si>
  <si>
    <t>EXPORT IMPORT BANK OF INDIA</t>
  </si>
  <si>
    <t>64199</t>
  </si>
  <si>
    <t>Other monetary intermediation services n.e.c.</t>
  </si>
  <si>
    <t>8.20% NABARD 09.03.2028 (GOI Service)</t>
  </si>
  <si>
    <t>NABARD</t>
  </si>
  <si>
    <t>8.70% PFC 14.05.2025</t>
  </si>
  <si>
    <t>8.45% SUNDARAM FINANCE 19.01.2028</t>
  </si>
  <si>
    <t>SUNDARAM FINANCE LIMITED</t>
  </si>
  <si>
    <t>64910</t>
  </si>
  <si>
    <t>Financial leasing</t>
  </si>
  <si>
    <t>9.08% Cholamandalam Investment &amp; Finance co. Ltd 23.11.2023</t>
  </si>
  <si>
    <t>CHOLAMANDALAM INVESTMENT AND FIN. C</t>
  </si>
  <si>
    <t>8.45 % SUNDARAM FINANCE 21.02.2028</t>
  </si>
  <si>
    <t>11.40 % FULLERTON INDIA CREDIT CO LTD 28-Oct-2022</t>
  </si>
  <si>
    <t>FULLERTON INDIA CREDIT CO LTD</t>
  </si>
  <si>
    <t>9.25 % INDIA INFRADEBT 19.06.2023</t>
  </si>
  <si>
    <t>INDIA INFRADEBT LIMITED</t>
  </si>
  <si>
    <t>8.80% Chola Investment &amp; Finance 28 Jun 27</t>
  </si>
  <si>
    <t>7.85% PFC 03.04.2028.</t>
  </si>
  <si>
    <t>7.10 % PFC 08.08.2022</t>
  </si>
  <si>
    <t>8.85 % AXIS BANK 05.12.2024 (infras Bond)</t>
  </si>
  <si>
    <t>AXIS BANK LTD.</t>
  </si>
  <si>
    <t>8.84% NTPC 4 Oct 2022</t>
  </si>
  <si>
    <t>NTPC LIMITED</t>
  </si>
  <si>
    <t>35102</t>
  </si>
  <si>
    <t>Electric power generation by coal based thermal power plants</t>
  </si>
  <si>
    <t>9.02% IREDA 24 Sep 2025</t>
  </si>
  <si>
    <t>INDIAN RENEWABLE ENERGY DEVELOPMENT</t>
  </si>
  <si>
    <t>7.70% REC 10.12.2027</t>
  </si>
  <si>
    <t>RURAL ELECTRIFICATION CORP LTD.</t>
  </si>
  <si>
    <t>7.70% NHAI 13 Sep 2029</t>
  </si>
  <si>
    <t>NATIONAL HIGHWAYS AUTHORITY OF INDI</t>
  </si>
  <si>
    <t>42101</t>
  </si>
  <si>
    <t>Construction and maintenance of motorways, streets, roads, other vehicular ways</t>
  </si>
  <si>
    <t>8.96% HDFC Ltd 8 Apr 2025</t>
  </si>
  <si>
    <t>6.87% NHAI 14-April-2032</t>
  </si>
  <si>
    <t>9.25% PGC_DEC 26</t>
  </si>
  <si>
    <t>9.64%POWER GRID CORPN OF INDIA LTD 31-May-2026</t>
  </si>
  <si>
    <t>8.35% IRFC 13 Mar 2029</t>
  </si>
  <si>
    <t>INDIAN RAILWAY FINANCE CORPN. LTD</t>
  </si>
  <si>
    <t>6.98% NHAI 29 June 2035</t>
  </si>
  <si>
    <t>6.92%IRFC 29-Aug-2031</t>
  </si>
  <si>
    <t>7.90% Bajaj Finance 10-Jan-2030</t>
  </si>
  <si>
    <t>BAJAJ FINANCE LIMITED</t>
  </si>
  <si>
    <t>6.80% SBI BasellI Tier II 21 Aug 2035 Call 21 Aug 2030</t>
  </si>
  <si>
    <t>7.41% NABARD(Non GOI) 18-July-2029</t>
  </si>
  <si>
    <t>8.67%PFC 19-Nov-2028</t>
  </si>
  <si>
    <t>9.18% Nuclear Power Corporation of India Limited 23-Jan-2029</t>
  </si>
  <si>
    <t>8.75% RURAL ELECTRIFICATION CORPORATION 12-July-2025</t>
  </si>
  <si>
    <t>9.18% Nuclear Power Corporation of India Limited 23-Jan-2028</t>
  </si>
  <si>
    <t>8.44% HOUSING DEVELOPMENT FINANCE CORPORA 01-June-2026</t>
  </si>
  <si>
    <t>7.38%NHPC 03.01.2029</t>
  </si>
  <si>
    <t>NHPC LIMITED</t>
  </si>
  <si>
    <t>35101</t>
  </si>
  <si>
    <t>Electric power generation by hydroelectric power plants</t>
  </si>
  <si>
    <t>07.62% EXPORT IMPORT BANK OF INDIA 01-Sept-2026</t>
  </si>
  <si>
    <t>7.55% Power Grid Corporation 21-Sept-2031</t>
  </si>
  <si>
    <t>07.70% LARSEN AND TOUBRO LTD 28-April-2025</t>
  </si>
  <si>
    <t>LARSEN AND TOUBRO LTD</t>
  </si>
  <si>
    <t>42909</t>
  </si>
  <si>
    <t>Other civil engineering projects n.e.c.</t>
  </si>
  <si>
    <t>08.80% POWER FINANCE CORPORATION 15-Jan-2025</t>
  </si>
  <si>
    <t>07.27% NABARD 14-Feb-2030</t>
  </si>
  <si>
    <t>08.90% POWER FINANCE CORPORATION 15-03-2025</t>
  </si>
  <si>
    <t>09.18% NUCLEAR POWER CORPORATION OF INDIA LTD 23-Jan-2025</t>
  </si>
  <si>
    <t>05.45% NTPC 15-Oct-2025</t>
  </si>
  <si>
    <t>7.69% Nabard 31-Mar-2032</t>
  </si>
  <si>
    <t>8.48% LIC Housing 29 Jun 2026</t>
  </si>
  <si>
    <t>LIC HOUSING FINANCE LTD</t>
  </si>
  <si>
    <t>8.40% India Infradebt 20.11.2024</t>
  </si>
  <si>
    <t>6% Bajaj Finance 24-Dec-2025</t>
  </si>
  <si>
    <t>6.83% HDFC 2031 08-Jan-2031</t>
  </si>
  <si>
    <t>6.92% Bajaj Finance 24-Dec-2030</t>
  </si>
  <si>
    <t>6.45%ICICI Bank (Infrastructure Bond) 15.06.2028</t>
  </si>
  <si>
    <t>7.99% LIC Housing 12 July 2029 Put Option (12July2021)</t>
  </si>
  <si>
    <t>6.80% Nuclear Power Corporation of India Limited 24-Mar-2031</t>
  </si>
  <si>
    <t>8.78% NHPC 11-Sept-2027</t>
  </si>
  <si>
    <t>6.63% HPCL(Hindustan Petroleum Corporation Ltd)11.04.2031</t>
  </si>
  <si>
    <t>HINDUSTAN PETROLEUM CORPORATION LIM</t>
  </si>
  <si>
    <t>19201</t>
  </si>
  <si>
    <t>Production of liquid and gaseous fuels, illuminating oils, lubricating</t>
  </si>
  <si>
    <t>8.85% NHPC 11.02.2025</t>
  </si>
  <si>
    <t>9.50% EXIM 3 Dec 2023</t>
  </si>
  <si>
    <t>9.30% Fullerton India Credit 25 Apr 2023</t>
  </si>
  <si>
    <t>9.24% HDFC Ltd 24 June 2024</t>
  </si>
  <si>
    <t>8.90% SBI Tier II  2 Nov 2028 Call 2 Nov 2023</t>
  </si>
  <si>
    <t>07.86% HDFC LTD 25-MAY-2032 (AA-005)</t>
  </si>
  <si>
    <t>8.44% HDFC Bank 28-Dec-2028</t>
  </si>
  <si>
    <t>HDFC BANK LTD</t>
  </si>
  <si>
    <t>8.95% Reliance Industries 9 Nov 2028</t>
  </si>
  <si>
    <t>RELIANCE INDUSTRIES LTD.</t>
  </si>
  <si>
    <t>19209</t>
  </si>
  <si>
    <t>Manufacture of other petroleum n.e.c.</t>
  </si>
  <si>
    <t>9.05% Reliance Industries 17 Oct 2028</t>
  </si>
  <si>
    <t>9.00% HDFC Ltd 29.11.2028</t>
  </si>
  <si>
    <t>8.54%NABARD 30 Jan 2034.</t>
  </si>
  <si>
    <t>8.55%IRFC 21 Feb 2029</t>
  </si>
  <si>
    <t>8.78% NHPC 11  Feb 2028</t>
  </si>
  <si>
    <t>8.37% HUDCO GOI 23 Mar 2029 (GOI Service)</t>
  </si>
  <si>
    <t>HOUSING AND URBAN DEVELOPMENT CORPO</t>
  </si>
  <si>
    <t>8.55% HDFC Ltd 27 Mar 2029</t>
  </si>
  <si>
    <t>8.62% NABARD 14-MAR-2034</t>
  </si>
  <si>
    <t>8.27% NHAI 28 Mar 2029.</t>
  </si>
  <si>
    <t>09.45% Power Finance Corporation 01-Sept-2026</t>
  </si>
  <si>
    <t>Other</t>
  </si>
  <si>
    <t>7.49% NHAI 1 Aug 2029</t>
  </si>
  <si>
    <t>7.65% Power Finance Corporation 22-Nov-2027</t>
  </si>
  <si>
    <t>8.05% HDFC Ltd 22 Oct 2029</t>
  </si>
  <si>
    <t>7.32% NTPC 17 Jul 2029</t>
  </si>
  <si>
    <t>8.41% HUDCO GOI 15 Mar 2029 (GOI Service)</t>
  </si>
  <si>
    <t>8.54% REC GOI 15-Nov-2028 (GOI SERVICE)</t>
  </si>
  <si>
    <t>7.54% IRFC 29 Jul 2034</t>
  </si>
  <si>
    <t>7.88% EXIM 11-Jan-2033</t>
  </si>
  <si>
    <t>7.36% PGC 17Oct 2026</t>
  </si>
  <si>
    <t>9.30% PGC 04-Sept-2029</t>
  </si>
  <si>
    <t>6.09% HPCL 26.02.2027 (Hindustan Petroleum Corporation Ltd)</t>
  </si>
  <si>
    <t>7.93% POWER GRID CORP MD 20.05.2027</t>
  </si>
  <si>
    <t>7.93% PGC 20.05.2026</t>
  </si>
  <si>
    <t>6.80% HPCL(Hindustan Petroleum Corporation Limited) 15.12.20</t>
  </si>
  <si>
    <t>7.05% HDFC 01.12.2031</t>
  </si>
  <si>
    <t>9.00 % NTPC 25.01.2027</t>
  </si>
  <si>
    <t>9.80% L&amp;T Finance 21  Dec 2022</t>
  </si>
  <si>
    <t>L&amp;T FINANCE</t>
  </si>
  <si>
    <t>64200</t>
  </si>
  <si>
    <t>Activities of holding companies</t>
  </si>
  <si>
    <t>9.00% LIC Housing 9 Apr 2023</t>
  </si>
  <si>
    <t>8.89% LIC Housing 25 Apr 2023</t>
  </si>
  <si>
    <t>9.47% IRFC 10 May 2031</t>
  </si>
  <si>
    <t>8.47% NABARD GOI 31 Aug 2033</t>
  </si>
  <si>
    <t>8.22% Nabard 13 Dec 2028 (GOI Service)</t>
  </si>
  <si>
    <t>8.05% NTPC 5 May 2026</t>
  </si>
  <si>
    <t>8.83% EXIM 03-NOV-2029</t>
  </si>
  <si>
    <t>8.52% HUDCO 28 Nov 2028 (GOI Service)</t>
  </si>
  <si>
    <t>7.27% IRFC 15.06.2027</t>
  </si>
  <si>
    <t>7.75% Power Finance Corporation 11-Jun-2030</t>
  </si>
  <si>
    <t>6.85% IRFC 29-Oct-2040</t>
  </si>
  <si>
    <t>7.04% NHAI 21-09-2033</t>
  </si>
  <si>
    <t>8.80% IRFC BOND 03/02/2030</t>
  </si>
  <si>
    <t>AMBUJA CEMENTS LTD</t>
  </si>
  <si>
    <t>AMBUJA CEMENTS LTD.</t>
  </si>
  <si>
    <t>23941</t>
  </si>
  <si>
    <t>Manufacture of clinkers and cement</t>
  </si>
  <si>
    <t>RELIANCE INDUSTRIES LIMITED</t>
  </si>
  <si>
    <t>Dr. Reddy's Laboratories Limited</t>
  </si>
  <si>
    <t>DR REDDY LABORATORIES</t>
  </si>
  <si>
    <t>21002</t>
  </si>
  <si>
    <t>Manufacture of allopathic pharmaceutical preparations</t>
  </si>
  <si>
    <t>MARUTI SUZUKI INDIA LTD.</t>
  </si>
  <si>
    <t>29101</t>
  </si>
  <si>
    <t>Manufacture of passenger cars</t>
  </si>
  <si>
    <t>KOTAK MAHINDRA BANK LIMITED</t>
  </si>
  <si>
    <t>KOTAK MAHINDRA BANK LTD</t>
  </si>
  <si>
    <t>HINDUSTAN UNILEVER LIMITED</t>
  </si>
  <si>
    <t>HINDUSTAN LEVER LTD.</t>
  </si>
  <si>
    <t>20231</t>
  </si>
  <si>
    <t>Manufacture of soap all forms</t>
  </si>
  <si>
    <t>Titan Company Limited</t>
  </si>
  <si>
    <t>TITAN COMPANY LIMITED</t>
  </si>
  <si>
    <t>32111</t>
  </si>
  <si>
    <t>Manufacture of jewellery of gold, silver and other precious or base metal</t>
  </si>
  <si>
    <t>ASIAN PAINTS LTD.</t>
  </si>
  <si>
    <t>ASIAN PAINT LIMITED</t>
  </si>
  <si>
    <t>20221</t>
  </si>
  <si>
    <t>Manufacture of paints and varnishes, enamels or lacquers</t>
  </si>
  <si>
    <t>Bajaj Finance Limited</t>
  </si>
  <si>
    <t>United Breweries Limited</t>
  </si>
  <si>
    <t>UNITED BREWERIES LIMITED</t>
  </si>
  <si>
    <t>11031</t>
  </si>
  <si>
    <t>Manufacture of beer</t>
  </si>
  <si>
    <t>Bharat Petroleum Corporation Limited</t>
  </si>
  <si>
    <t>BHARAT PETROLIUM CORPORATION LIMITE</t>
  </si>
  <si>
    <t>Container Corporation of India Limited</t>
  </si>
  <si>
    <t>CONTAINER CORPORATION OF INDIA LTD</t>
  </si>
  <si>
    <t>49120</t>
  </si>
  <si>
    <t>Freight rail transport</t>
  </si>
  <si>
    <t>Bajaj Auto Limited</t>
  </si>
  <si>
    <t>BAJAJ AUTO LIMITED</t>
  </si>
  <si>
    <t>30911</t>
  </si>
  <si>
    <t>Manufacture of motorcycles, scooters, mopeds etc. and their</t>
  </si>
  <si>
    <t>ACC Limited.</t>
  </si>
  <si>
    <t>ACC LIMITED</t>
  </si>
  <si>
    <t>United Spirits Limited</t>
  </si>
  <si>
    <t>UNITED SPIRITS LIMITED</t>
  </si>
  <si>
    <t>11011</t>
  </si>
  <si>
    <t>Manufacture of distilled, potable, alcoholic beverages</t>
  </si>
  <si>
    <t>Jubilant Foodworks Limited.</t>
  </si>
  <si>
    <t>JUBILANT FOODWORKS LIMITED</t>
  </si>
  <si>
    <t>56101</t>
  </si>
  <si>
    <t>Restaurants without bars</t>
  </si>
  <si>
    <t>SBI LIFE INSURANCE COMPANY LIMITED</t>
  </si>
  <si>
    <t>SBI LIFE INSURANCE CO. LTD.</t>
  </si>
  <si>
    <t>65110</t>
  </si>
  <si>
    <t>Life insurance</t>
  </si>
  <si>
    <t>Britannia Industries Limited</t>
  </si>
  <si>
    <t>BRITANNIA INDUSTRIES LIMITED</t>
  </si>
  <si>
    <t>10712</t>
  </si>
  <si>
    <t>Manufacture of biscuits, cakes, pastries, rusks etc.</t>
  </si>
  <si>
    <t>Bharat Forge Limited</t>
  </si>
  <si>
    <t>BHARAT FORGE LIMITED</t>
  </si>
  <si>
    <t>25910</t>
  </si>
  <si>
    <t>Forging, pressing, stamping and roll-forming of metal; powder metallurgy</t>
  </si>
  <si>
    <t>Tata Consumer Products Limited</t>
  </si>
  <si>
    <t>TATA CONSUMER PRODUCTS LIMITED</t>
  </si>
  <si>
    <t>10791</t>
  </si>
  <si>
    <t>Processing and blending of tea including manufacture of instant tea</t>
  </si>
  <si>
    <t>Dabur India Limited</t>
  </si>
  <si>
    <t>DABUR INDIA LIMITED</t>
  </si>
  <si>
    <t>20236</t>
  </si>
  <si>
    <t>Manufacture of hair oil, shampoo, hair dye etc.</t>
  </si>
  <si>
    <t>Shree CEMENT LIMITED</t>
  </si>
  <si>
    <t>SHREE CEMENT LIMITED</t>
  </si>
  <si>
    <t>23949</t>
  </si>
  <si>
    <t>Manufacture of other cement and plaster n.e.c.</t>
  </si>
  <si>
    <t>CUMMINS INDIA LIMITED</t>
  </si>
  <si>
    <t>CUMMINS INDIA LIMITED FV 2</t>
  </si>
  <si>
    <t>28110</t>
  </si>
  <si>
    <t>Manufacture of engines and turbines, except aircraft, vehicle</t>
  </si>
  <si>
    <t>BHARAT ELECTRONICS LIMITED</t>
  </si>
  <si>
    <t>BHARAT ELECTRONICS LTD</t>
  </si>
  <si>
    <t>26515</t>
  </si>
  <si>
    <t>Manufacture of radar equipment, GPS devices, search, detection, navig</t>
  </si>
  <si>
    <t>TECH MAHINDRA LIMITED</t>
  </si>
  <si>
    <t>TECH MAHINDRA  LIMITED</t>
  </si>
  <si>
    <t>62020</t>
  </si>
  <si>
    <t>Computer consultancy</t>
  </si>
  <si>
    <t>HCL Technologies Limited</t>
  </si>
  <si>
    <t>HCL TECHNOLOGIES LTD</t>
  </si>
  <si>
    <t>62011</t>
  </si>
  <si>
    <t>Writing , modifying, testing of computer program</t>
  </si>
  <si>
    <t>INFOSYS LTD EQ</t>
  </si>
  <si>
    <t>INFOSYS  LIMITED</t>
  </si>
  <si>
    <t>HINDALCO INDUSTRIES LTD.</t>
  </si>
  <si>
    <t>24202</t>
  </si>
  <si>
    <t>Manufacture of Aluminium from alumina and by other methods and products</t>
  </si>
  <si>
    <t>CIPLA LIMITED</t>
  </si>
  <si>
    <t>CIPLA  LIMITED</t>
  </si>
  <si>
    <t>21001</t>
  </si>
  <si>
    <t>Manufacture of medicinal substances used in the manufacture of pharmaceuticals:</t>
  </si>
  <si>
    <t>TATA STEEL LIMITED.</t>
  </si>
  <si>
    <t>TATA STEEL LTD</t>
  </si>
  <si>
    <t>24319</t>
  </si>
  <si>
    <t>Manufacture of other iron and steel casting and products thereof</t>
  </si>
  <si>
    <t>IndusInd Bank Limited</t>
  </si>
  <si>
    <t>INDUS IND BANK LTD</t>
  </si>
  <si>
    <t>ITC LTD</t>
  </si>
  <si>
    <t>12003</t>
  </si>
  <si>
    <t>Manufacture of cigarettes, cigarette tobacco</t>
  </si>
  <si>
    <t>HOUSING DEVELOPMENT FINANCE CORPORATION</t>
  </si>
  <si>
    <t>SUN PHARMACEUTICALS INDUSTRIES LTD</t>
  </si>
  <si>
    <t>SUN PHARMACEUTICAL INDS LTD</t>
  </si>
  <si>
    <t>NESTLE INDIA LTD</t>
  </si>
  <si>
    <t>10502</t>
  </si>
  <si>
    <t>Manufacture of milk-powder, ice-cream powder and condensed milk except</t>
  </si>
  <si>
    <t>POWER GRID CORPORATION OF INDIA LIMITED</t>
  </si>
  <si>
    <t>MAHINDRA AND MAHINDRA LTD</t>
  </si>
  <si>
    <t>28211</t>
  </si>
  <si>
    <t>Manufacture of tractors used in agriculture and forestry</t>
  </si>
  <si>
    <t>AXIS BANK</t>
  </si>
  <si>
    <t>LARSEN AND TOUBRO LIMITED</t>
  </si>
  <si>
    <t>TATA CONSULTANCY SERVICES LIMITED</t>
  </si>
  <si>
    <t>GAIL (INDIA) LIMITED</t>
  </si>
  <si>
    <t>G A I L (INDIA) LTD</t>
  </si>
  <si>
    <t>35202</t>
  </si>
  <si>
    <t>Disrtibution and sale of gaseous fuels through mains</t>
  </si>
  <si>
    <t>EICHER MOTORS LTD</t>
  </si>
  <si>
    <t>BHARTI AIRTEL LTD</t>
  </si>
  <si>
    <t>61202</t>
  </si>
  <si>
    <t>Activities of maintaining and operating pageing</t>
  </si>
  <si>
    <t>UltraTech Cement Limited</t>
  </si>
  <si>
    <t>ULTRATECH CEMENT LIMITED</t>
  </si>
  <si>
    <t>TATA MOTORS LTD</t>
  </si>
  <si>
    <t>29102</t>
  </si>
  <si>
    <t>Manufacture of commercial vehicles such as vans, lorries, over-the-road</t>
  </si>
  <si>
    <t>TATA POWER COMPANY LIMITED</t>
  </si>
  <si>
    <t>TRENT LTD</t>
  </si>
  <si>
    <t>47711</t>
  </si>
  <si>
    <t>Retail sale of readymade garments, hosiery goods, other articles</t>
  </si>
  <si>
    <t>CHOLAMANDALAM INVESTMENT AND FINANCE COMPANY</t>
  </si>
  <si>
    <t>DIVI'S LABORATORIES LTD</t>
  </si>
  <si>
    <t>DIVIS LABORATORIES LTD</t>
  </si>
  <si>
    <t>Crompton Greaves Consumer Electricals</t>
  </si>
  <si>
    <t>CROMPTON GREAVES CONSUMER ELECTRICA</t>
  </si>
  <si>
    <t>27400</t>
  </si>
  <si>
    <t>Manufacture of electric lighting equipment</t>
  </si>
  <si>
    <t>INDRAPRASTHA GAS</t>
  </si>
  <si>
    <t>INDRAPRASTHA GAS LIMITED</t>
  </si>
  <si>
    <t>Bharti Airtel partly Paid(14:1)</t>
  </si>
  <si>
    <t>DLF Ltd</t>
  </si>
  <si>
    <t>DLF LTD</t>
  </si>
  <si>
    <t>WIPRO LTD</t>
  </si>
  <si>
    <t>Sona BLW Precision Forgings Limited</t>
  </si>
  <si>
    <t>SONA BLW PRECISION FORGINGS LTD</t>
  </si>
  <si>
    <t>28140</t>
  </si>
  <si>
    <t>Manufacture of bearings, gears, gearing and driving elements</t>
  </si>
  <si>
    <t>ICICI LOMBARD GENERAL INSURANCE CO LTD</t>
  </si>
  <si>
    <t>ICICI LOMBARD GENERAL INSURANCE CO</t>
  </si>
  <si>
    <t>65120</t>
  </si>
  <si>
    <t>Non-life insurance</t>
  </si>
  <si>
    <t>MUTHOOT FINANCE LIMITED</t>
  </si>
  <si>
    <t>MUTHOOT FINANCE LTD</t>
  </si>
  <si>
    <t>HDFC LIFE INSURANCE COMPANY LTD</t>
  </si>
  <si>
    <t>HDFC STANDARD LIFE INSURANCE CO. LT</t>
  </si>
  <si>
    <t>BAJAJ FINSERV LTD</t>
  </si>
  <si>
    <t>UPL LIMITED</t>
  </si>
  <si>
    <t>20211</t>
  </si>
  <si>
    <t>Manufacture of insecticides, rodenticides, fungicides, herbicides</t>
  </si>
  <si>
    <t>ASHOK LEYLAND LTD</t>
  </si>
  <si>
    <t>ASHOK LEYLAND LIMITED</t>
  </si>
  <si>
    <t>08.24%GOVT 10-NOV-2033</t>
  </si>
  <si>
    <t>GOVERMENT OF INDIA</t>
  </si>
  <si>
    <t>6.64% GOI 16-june-2035</t>
  </si>
  <si>
    <t>06.67 GOI 15 DEC- 2035</t>
  </si>
  <si>
    <t>6.54% GOI 17-Jan-2032</t>
  </si>
  <si>
    <t>8.30% GOI 31-Dec-2042</t>
  </si>
  <si>
    <t>6.67%GOI 17-Dec-2050</t>
  </si>
  <si>
    <t>6.45% GOI 07-Oct-2029</t>
  </si>
  <si>
    <t>7.54%GOI 23-MAY- 2036</t>
  </si>
  <si>
    <t>8.69% Tamil Nadu SDL 24.02.2026</t>
  </si>
  <si>
    <t>TAMIL NADU SDL</t>
  </si>
  <si>
    <t>8.00% Karnataka SDL 2028 (17-JAN-2028)</t>
  </si>
  <si>
    <t>KARNATAKA SDL</t>
  </si>
  <si>
    <t>8.13 % KERALA SDL 21.03.2028</t>
  </si>
  <si>
    <t>KERALA SDL</t>
  </si>
  <si>
    <t>SDL TAMIL NADU 8.05% 2028</t>
  </si>
  <si>
    <t>8.08% Maharashtra SDL 2028</t>
  </si>
  <si>
    <t>MAHARASHTRA SDL</t>
  </si>
  <si>
    <t>8.22 % KARNATAK 30.01.2031</t>
  </si>
  <si>
    <t>8.39% ANDHRA PRADESH SDL 06.02.2031</t>
  </si>
  <si>
    <t>ANDHRA PRADESH SDL</t>
  </si>
  <si>
    <t>8.65% Nabard (GOI Service) 8 Jun 2028</t>
  </si>
  <si>
    <t>8.38% Telangana SDL 2049</t>
  </si>
  <si>
    <t>TELANGANA</t>
  </si>
  <si>
    <t>7.83% MAHARASHTRA SDL 2030 ( 08-APR-2030 ) 2030</t>
  </si>
  <si>
    <t>9.50% GUJARAT SDL 11-SEP-2023.</t>
  </si>
  <si>
    <t>GUJRAT SDL</t>
  </si>
  <si>
    <t>6.63% MAHARASHTRA SDL 14-OCT-2030</t>
  </si>
  <si>
    <t>8.67% Maharashtra SDL 24 Feb 2026</t>
  </si>
  <si>
    <t>07.75% GUJRAT SDL 10-JAN-2028</t>
  </si>
  <si>
    <t>8.26% Gujarat 14march 2028</t>
  </si>
  <si>
    <t>8.32% Kerala SDL 25-April-2030</t>
  </si>
  <si>
    <t>8.50% GUJARAT SDL 28.11.2028</t>
  </si>
  <si>
    <t>8.36% Tamil Nadu SDL 12.12.2028</t>
  </si>
  <si>
    <t>7.24% Maharashtra SDL 25-Sept-2029</t>
  </si>
  <si>
    <t>6.50% Gujarat SDL 11-Nov-2030</t>
  </si>
  <si>
    <t>6.01% GOVT 25-March-2028</t>
  </si>
  <si>
    <t>6.57% GOI 2033 (MD 05/12/2033)</t>
  </si>
  <si>
    <t>6.79% GS 26.12.2029</t>
  </si>
  <si>
    <t>7.73% GS  MD 19/12/2034</t>
  </si>
  <si>
    <t>6.79% GSEC (15/MAY/2027) 2027</t>
  </si>
  <si>
    <t>7.61% GSEC 09.05.2030</t>
  </si>
  <si>
    <t>6.30% GOI 09.04.2023</t>
  </si>
  <si>
    <t>7.59% GOI 20.03.2029</t>
  </si>
  <si>
    <t>8.28% GOI 15.02.2032</t>
  </si>
  <si>
    <t>7.88% GOI 19.03.2030</t>
  </si>
  <si>
    <t>8.33% GS 7.06.2036</t>
  </si>
  <si>
    <t>7.06 % GOI 10.10.2046</t>
  </si>
  <si>
    <t>7.40% GOI 09.09.2035</t>
  </si>
  <si>
    <t>7.68% GS 15.12.2023</t>
  </si>
  <si>
    <t>7.50% GOI 10-Aug-2034</t>
  </si>
  <si>
    <t>8.32% GS 02.08.2032</t>
  </si>
  <si>
    <t>8.83% GOI 12.12.2041</t>
  </si>
  <si>
    <t>7.72% GOI 26.10.2055.</t>
  </si>
  <si>
    <t>8.17% GS 2044 (01-DEC-2044).</t>
  </si>
  <si>
    <t>7.62% GS 2039 (15-09-2039)</t>
  </si>
  <si>
    <t>7.69% GOI 17.06.2043</t>
  </si>
  <si>
    <t>7.95% GOI  28-Aug-2032</t>
  </si>
  <si>
    <t>8.24% GOI 15-Feb-2027</t>
  </si>
  <si>
    <t>7.17% GOI 08-Jan-2028</t>
  </si>
  <si>
    <t>05.77% GOI 03-Aug-2030</t>
  </si>
  <si>
    <t>6.22% GOI 2035 (16-Mar-2035)</t>
  </si>
  <si>
    <t>6.62% GOI 2051 (28-NOV-2051)  2051.</t>
  </si>
  <si>
    <t>8.60% GS 2028 (02-JUN-2028)</t>
  </si>
  <si>
    <t>8.30% GS 02.07.2040</t>
  </si>
  <si>
    <t>8.19% Karnataka SDL 2029</t>
  </si>
  <si>
    <t>Tier II</t>
  </si>
  <si>
    <t>Havells India Limited.</t>
  </si>
  <si>
    <t>HAVELLS INDIA LIMITED</t>
  </si>
  <si>
    <t>27104</t>
  </si>
  <si>
    <t>Manufacture of electricity distribution and control apparatus</t>
  </si>
  <si>
    <t>Please refer PFRDA circular no. PFRDA/2022/11/REG-PF/03 for the methodology - https://www.pfrda.org.in/myauth/admin/showimg.cshtml?ID=2175</t>
  </si>
  <si>
    <t>DISCLAIMER FOR PORTFOLIO ANALYTICS AND TOOLS</t>
  </si>
  <si>
    <t>About CRISIL Limited</t>
  </si>
  <si>
    <t>CRISIL is a leading, agile and innovative global analytics company driven by its mission of making markets function better.</t>
  </si>
  <si>
    <t>CRISIL, its subsidiaries and associates, provide ratings, gradings, data, research, analytics and solutions, infrastructure advisory, and benchmarking services to its clients. Details of the services provided by CRISIL are available at https://crisil.com/</t>
  </si>
  <si>
    <t>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t>
  </si>
  <si>
    <t>About CRISIL Research</t>
  </si>
  <si>
    <t xml:space="preserve">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t>
  </si>
  <si>
    <t>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t>
  </si>
  <si>
    <t>Quantix, our integrated data and analytics platform, finds use in diverse functions across the financial sector, corporates, and consulting firms including business strategy, deal/ loan origination, credit underwriting, risk monitoring, and treasury/ investment management.</t>
  </si>
  <si>
    <t>Our Company reports (that combine select financial and non-financial data, analytics from our proprietary risk models, and commentary on company’s financial performance) are used by large commercial banks and financial institutions as part of their credit/ risk management process.</t>
  </si>
  <si>
    <t>Our SME Performance Gradings, used by lenders, assess creditworthiness of SME enterprises relative to the peers leveraging our proprietary grading model. The framework includes assessment of entity-level financial and operating performance, as well as industry-level drivers.</t>
  </si>
  <si>
    <t xml:space="preserve">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t>
  </si>
  <si>
    <t>Our talent pool comprises of economists, sector experts, company analysts and information management specialists.</t>
  </si>
  <si>
    <t>CRISIL Privacy</t>
  </si>
  <si>
    <t>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t>
  </si>
  <si>
    <t>Analyst Disclosure</t>
  </si>
  <si>
    <t xml:space="preserve">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given the deployed procedural safeguards including but not limited to objective methodology followed in the process of execution with no influence at an analyst level and the outputs being executed at a portfolio level, with no separate analysis for an individual company. </t>
  </si>
  <si>
    <t xml:space="preserve">Terms and Conditions </t>
  </si>
  <si>
    <t>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t>
  </si>
  <si>
    <t>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t>
  </si>
  <si>
    <t>CRISIL Research operates independently of, and does not have access to information obtained by CRISIL Ratings Limited and/ or CRISIL Risk and Infrastructure Solutions Limited (CRIS), which may, in their regular operations, obtain information of a confidential nature. The views expressed in this Report are that of CRISIL Research, and not of CRISIL Ratings Limited or CRIS.</t>
  </si>
  <si>
    <t xml:space="preserve">Company Disclosure </t>
  </si>
  <si>
    <r>
      <t>1.</t>
    </r>
    <r>
      <rPr>
        <sz val="10"/>
        <color rgb="FF000000"/>
        <rFont val="Arial"/>
        <family val="2"/>
      </rPr>
      <t xml:space="preserve">     CRISIL Research or its associates do not provide investment banking or merchant banking or brokerage or market making services. </t>
    </r>
  </si>
  <si>
    <r>
      <t>2.</t>
    </r>
    <r>
      <rPr>
        <sz val="10"/>
        <color rgb="FF000000"/>
        <rFont val="Arial"/>
        <family val="2"/>
      </rPr>
      <t xml:space="preserve">     CRISIL Research encourages independence in research report preparation and strives to minimize conflict in preparation of research reports through strong governance architecture comprising of policies, procedures, and disclosures. </t>
    </r>
  </si>
  <si>
    <r>
      <t>3.</t>
    </r>
    <r>
      <rPr>
        <sz val="10"/>
        <color rgb="FF000000"/>
        <rFont val="Arial"/>
        <family val="2"/>
      </rPr>
      <t xml:space="preserve">     CRISIL Research prohibits its analysts, persons reporting to analysts, and their relatives from having any financial interest in the securities or derivatives of companies that the analysts cover. </t>
    </r>
  </si>
  <si>
    <r>
      <t>4.</t>
    </r>
    <r>
      <rPr>
        <sz val="10"/>
        <color rgb="FF000000"/>
        <rFont val="Arial"/>
        <family val="2"/>
      </rPr>
      <t xml:space="preserve">     CRISIL Research or its associates collectively may own 1% or more of the equity securities of the Company mentioned in the report as of the last day of the month preceding the publication of the research report. </t>
    </r>
  </si>
  <si>
    <r>
      <t>5.</t>
    </r>
    <r>
      <rPr>
        <sz val="10"/>
        <color rgb="FF000000"/>
        <rFont val="Arial"/>
        <family val="2"/>
      </rPr>
      <t xml:space="preserve">     CRISIL Research or its associates may have financial interest in the form of holdings in the subject company mentioned in this report. </t>
    </r>
  </si>
  <si>
    <r>
      <t>6.</t>
    </r>
    <r>
      <rPr>
        <sz val="10"/>
        <color rgb="FF000000"/>
        <rFont val="Arial"/>
        <family val="2"/>
      </rPr>
      <t xml:space="preserve">     CRISIL receives compensation from the company mentioned in the report or third party in connection with preparation of the research report. </t>
    </r>
  </si>
  <si>
    <r>
      <t>7.</t>
    </r>
    <r>
      <rPr>
        <sz val="10"/>
        <color rgb="FF000000"/>
        <rFont val="Arial"/>
        <family val="2"/>
      </rPr>
      <t xml:space="preserve">     As a provider of ratings, grading, data, research, analytics and solutions, infrastructure advisory, and benchmarking services, CRISIL or its associates are likely to have commercial transactions with the company and may receive compensation for the services provided. </t>
    </r>
  </si>
  <si>
    <r>
      <t>8.</t>
    </r>
    <r>
      <rPr>
        <sz val="10"/>
        <color rgb="FF000000"/>
        <rFont val="Arial"/>
        <family val="2"/>
      </rPr>
      <t xml:space="preserve">     CRISIL Research or its associates do not have any other material conflict of interest at the time of publication of the report. </t>
    </r>
  </si>
  <si>
    <r>
      <t>9.</t>
    </r>
    <r>
      <rPr>
        <sz val="10"/>
        <color rgb="FF000000"/>
        <rFont val="Arial"/>
        <family val="2"/>
      </rPr>
      <t xml:space="preserve">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</si>
</sst>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 #,##0.00_ ;_ * \-#,##0.00_ ;_ * &quot;-&quot;??_ ;_ @_ "/>
    <numFmt numFmtId="164" formatCode="_(* #,##0.00_);_(* \(#,##0.00\);_(* &quot;-&quot;??_);_(@_)"/>
    <numFmt numFmtId="165" formatCode="_(* #,##0_);_(* \(#,##0\);_(* &quot;-&quot;??_);_(@_)"/>
    <numFmt numFmtId="166" formatCode="[$-409]d\-mmm\-yy;@"/>
    <numFmt numFmtId="167" formatCode="0.0%"/>
    <numFmt numFmtId="168" formatCode="_ * #,##0_ ;_ * \-#,##0_ ;_ * &quot;-&quot;??_ ;_ @_ "/>
    <numFmt numFmtId="169" formatCode="_ * #,##0.0_ ;_ * \-#,##0.0_ ;_ * &quot;-&quot;??_ ;_ @_ "/>
    <numFmt numFmtId="170" formatCode="[$-409]dd/mmm/yy;@"/>
    <numFmt numFmtId="171" formatCode="0.000%"/>
    <numFmt numFmtId="172" formatCode="0.0000%"/>
    <numFmt numFmtId="173" formatCode="#,##0.0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color indexed="8"/>
      <name val="Calibri"/>
      <family val="2"/>
    </font>
    <font>
      <sz val="10"/>
      <name val="Arial"/>
      <family val="2"/>
    </font>
    <font>
      <sz val="1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0"/>
      <color theme="1"/>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1"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rgb="FF000000"/>
      </right>
      <top style="thin">
        <color indexed="64"/>
      </top>
      <bottom style="thin">
        <color indexed="64"/>
      </bottom>
      <diagonal/>
    </border>
    <border>
      <left/>
      <right style="medium">
        <color indexed="64"/>
      </right>
      <top/>
      <bottom style="medium">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5" fillId="0" borderId="0"/>
    <xf numFmtId="0" fontId="1" fillId="0" borderId="0"/>
    <xf numFmtId="164" fontId="5" fillId="0" borderId="0" applyFont="0" applyFill="0" applyBorder="0" applyAlignment="0" applyProtection="0"/>
    <xf numFmtId="43" fontId="1" fillId="0" borderId="0" applyFont="0" applyFill="0" applyBorder="0" applyAlignment="0" applyProtection="0"/>
  </cellStyleXfs>
  <cellXfs count="83">
    <xf numFmtId="0" fontId="0" fillId="0" borderId="0" xfId="0"/>
    <xf numFmtId="0" fontId="2" fillId="0" borderId="0" xfId="0" applyFont="1"/>
    <xf numFmtId="0" fontId="0" fillId="0" borderId="1" xfId="0" applyBorder="1"/>
    <xf numFmtId="9" fontId="0" fillId="0" borderId="1" xfId="2" applyFont="1" applyBorder="1"/>
    <xf numFmtId="17" fontId="2" fillId="0" borderId="0" xfId="0" applyNumberFormat="1" applyFont="1" applyAlignment="1">
      <alignment horizontal="left"/>
    </xf>
    <xf numFmtId="0" fontId="0" fillId="0" borderId="1" xfId="0" applyBorder="1" applyAlignment="1">
      <alignment vertical="top"/>
    </xf>
    <xf numFmtId="164" fontId="0" fillId="0" borderId="1" xfId="1" applyFont="1" applyBorder="1"/>
    <xf numFmtId="0" fontId="2" fillId="0" borderId="1" xfId="0" applyFont="1" applyBorder="1" applyAlignment="1">
      <alignment vertical="top"/>
    </xf>
    <xf numFmtId="0" fontId="2" fillId="0" borderId="1" xfId="0" applyFont="1" applyBorder="1"/>
    <xf numFmtId="164" fontId="0" fillId="0" borderId="1" xfId="1" applyFont="1" applyBorder="1" applyAlignment="1">
      <alignment horizontal="right" vertical="top"/>
    </xf>
    <xf numFmtId="164" fontId="2" fillId="0" borderId="1" xfId="1" applyFont="1" applyBorder="1"/>
    <xf numFmtId="10" fontId="2" fillId="0" borderId="1" xfId="2" applyNumberFormat="1" applyFont="1" applyBorder="1"/>
    <xf numFmtId="10" fontId="0" fillId="0" borderId="1" xfId="2" applyNumberFormat="1" applyFont="1" applyBorder="1"/>
    <xf numFmtId="10" fontId="0" fillId="0" borderId="5" xfId="2" applyNumberFormat="1" applyFont="1" applyBorder="1" applyAlignment="1">
      <alignment vertical="center"/>
    </xf>
    <xf numFmtId="0" fontId="0" fillId="0" borderId="0" xfId="0" applyAlignment="1">
      <alignment vertical="top"/>
    </xf>
    <xf numFmtId="0" fontId="0" fillId="0" borderId="1" xfId="0" quotePrefix="1" applyBorder="1"/>
    <xf numFmtId="165" fontId="0" fillId="0" borderId="1" xfId="1" applyNumberFormat="1" applyFont="1" applyBorder="1" applyAlignment="1">
      <alignment horizontal="right" vertical="top"/>
    </xf>
    <xf numFmtId="165" fontId="2" fillId="0" borderId="1" xfId="1" applyNumberFormat="1" applyFont="1" applyBorder="1"/>
    <xf numFmtId="165" fontId="0" fillId="0" borderId="0" xfId="1" applyNumberFormat="1" applyFont="1"/>
    <xf numFmtId="165" fontId="0" fillId="0" borderId="1" xfId="1" applyNumberFormat="1" applyFont="1" applyBorder="1"/>
    <xf numFmtId="165" fontId="0" fillId="0" borderId="0" xfId="0" applyNumberFormat="1"/>
    <xf numFmtId="165" fontId="0" fillId="0" borderId="1" xfId="1" applyNumberFormat="1" applyFont="1" applyBorder="1" applyAlignment="1">
      <alignment vertical="top"/>
    </xf>
    <xf numFmtId="4" fontId="0" fillId="0" borderId="1" xfId="0" applyNumberFormat="1" applyBorder="1" applyAlignment="1">
      <alignment horizontal="right" vertical="top"/>
    </xf>
    <xf numFmtId="164" fontId="0" fillId="0" borderId="0" xfId="1" applyFont="1"/>
    <xf numFmtId="165" fontId="3" fillId="0" borderId="1" xfId="1" applyNumberFormat="1" applyFont="1" applyFill="1" applyBorder="1" applyAlignment="1">
      <alignment vertical="center" wrapText="1"/>
    </xf>
    <xf numFmtId="10" fontId="0" fillId="2" borderId="0" xfId="2" applyNumberFormat="1" applyFont="1" applyFill="1" applyBorder="1"/>
    <xf numFmtId="164" fontId="0" fillId="2" borderId="1" xfId="1" applyFont="1" applyFill="1" applyBorder="1" applyAlignment="1">
      <alignment horizontal="right"/>
    </xf>
    <xf numFmtId="10" fontId="0" fillId="0" borderId="1" xfId="2" applyNumberFormat="1" applyFont="1" applyFill="1" applyBorder="1"/>
    <xf numFmtId="0" fontId="0" fillId="0" borderId="4" xfId="0" quotePrefix="1" applyBorder="1"/>
    <xf numFmtId="0" fontId="0" fillId="0" borderId="8" xfId="0" quotePrefix="1" applyBorder="1"/>
    <xf numFmtId="0" fontId="2" fillId="3" borderId="5" xfId="0" applyFont="1" applyFill="1" applyBorder="1"/>
    <xf numFmtId="0" fontId="2" fillId="3" borderId="2" xfId="0" applyFont="1" applyFill="1" applyBorder="1"/>
    <xf numFmtId="164" fontId="2" fillId="3" borderId="2" xfId="1" applyFont="1" applyFill="1" applyBorder="1"/>
    <xf numFmtId="0" fontId="2" fillId="3" borderId="6" xfId="0" applyFont="1" applyFill="1" applyBorder="1"/>
    <xf numFmtId="0" fontId="7" fillId="3" borderId="1" xfId="0" applyFont="1" applyFill="1" applyBorder="1"/>
    <xf numFmtId="0" fontId="0" fillId="0" borderId="1" xfId="0" applyBorder="1" applyAlignment="1">
      <alignment horizontal="right"/>
    </xf>
    <xf numFmtId="10" fontId="0" fillId="0" borderId="0" xfId="2" applyNumberFormat="1" applyFont="1"/>
    <xf numFmtId="164" fontId="0" fillId="0" borderId="1" xfId="1" applyFont="1" applyFill="1" applyBorder="1" applyAlignment="1">
      <alignment horizontal="right" vertical="top"/>
    </xf>
    <xf numFmtId="165" fontId="6" fillId="0" borderId="1" xfId="1" applyNumberFormat="1" applyFont="1" applyFill="1" applyBorder="1"/>
    <xf numFmtId="164" fontId="0" fillId="0" borderId="5" xfId="1" applyFont="1" applyBorder="1" applyAlignment="1">
      <alignment vertical="center"/>
    </xf>
    <xf numFmtId="0" fontId="9" fillId="0" borderId="1" xfId="0" applyFont="1" applyBorder="1"/>
    <xf numFmtId="0" fontId="7" fillId="0" borderId="1" xfId="0" applyFont="1" applyBorder="1"/>
    <xf numFmtId="165" fontId="0" fillId="0" borderId="1" xfId="1" applyNumberFormat="1" applyFont="1" applyFill="1" applyBorder="1" applyAlignment="1">
      <alignment horizontal="right" vertical="top"/>
    </xf>
    <xf numFmtId="0" fontId="2" fillId="0" borderId="0" xfId="0" applyFont="1" applyAlignment="1">
      <alignment horizontal="left"/>
    </xf>
    <xf numFmtId="164" fontId="0" fillId="0" borderId="4" xfId="1" quotePrefix="1" applyFont="1" applyFill="1" applyBorder="1"/>
    <xf numFmtId="0" fontId="0" fillId="0" borderId="10" xfId="0" quotePrefix="1" applyBorder="1"/>
    <xf numFmtId="10" fontId="0" fillId="2" borderId="1" xfId="2" applyNumberFormat="1" applyFont="1" applyFill="1" applyBorder="1" applyAlignment="1">
      <alignment horizontal="right"/>
    </xf>
    <xf numFmtId="0" fontId="8" fillId="0" borderId="1" xfId="0" applyFont="1" applyBorder="1"/>
    <xf numFmtId="0" fontId="0" fillId="0" borderId="3" xfId="0" applyBorder="1" applyAlignment="1">
      <alignment vertical="top"/>
    </xf>
    <xf numFmtId="170" fontId="2" fillId="0" borderId="0" xfId="0" applyNumberFormat="1" applyFont="1" applyAlignment="1">
      <alignment horizontal="left"/>
    </xf>
    <xf numFmtId="166" fontId="0" fillId="0" borderId="1" xfId="0" applyNumberFormat="1" applyBorder="1"/>
    <xf numFmtId="15" fontId="0" fillId="0" borderId="1" xfId="0" applyNumberFormat="1" applyBorder="1"/>
    <xf numFmtId="2" fontId="0" fillId="0" borderId="1" xfId="0" applyNumberFormat="1" applyBorder="1"/>
    <xf numFmtId="166" fontId="6" fillId="0" borderId="0" xfId="0" applyNumberFormat="1" applyFont="1" applyAlignment="1">
      <alignment horizontal="left" vertical="top"/>
    </xf>
    <xf numFmtId="43" fontId="0" fillId="0" borderId="1" xfId="0" applyNumberFormat="1" applyBorder="1"/>
    <xf numFmtId="4" fontId="0" fillId="0" borderId="1" xfId="0" applyNumberFormat="1" applyBorder="1"/>
    <xf numFmtId="171" fontId="0" fillId="0" borderId="1" xfId="0" applyNumberFormat="1" applyBorder="1"/>
    <xf numFmtId="169" fontId="0" fillId="0" borderId="1" xfId="0" applyNumberFormat="1" applyBorder="1"/>
    <xf numFmtId="10" fontId="0" fillId="0" borderId="1" xfId="0" applyNumberFormat="1" applyBorder="1"/>
    <xf numFmtId="166" fontId="0" fillId="0" borderId="9" xfId="0" applyNumberFormat="1" applyBorder="1"/>
    <xf numFmtId="0" fontId="8" fillId="0" borderId="0" xfId="0" applyFont="1"/>
    <xf numFmtId="165" fontId="0" fillId="0" borderId="1" xfId="2" applyNumberFormat="1" applyFont="1" applyFill="1" applyBorder="1"/>
    <xf numFmtId="165" fontId="0" fillId="0" borderId="7" xfId="2" applyNumberFormat="1" applyFont="1" applyFill="1" applyBorder="1"/>
    <xf numFmtId="164" fontId="0" fillId="0" borderId="10" xfId="1" quotePrefix="1" applyFont="1" applyBorder="1"/>
    <xf numFmtId="164" fontId="0" fillId="0" borderId="0" xfId="1" applyFont="1" applyBorder="1"/>
    <xf numFmtId="164" fontId="0" fillId="0" borderId="0" xfId="1" quotePrefix="1" applyFont="1" applyBorder="1"/>
    <xf numFmtId="164" fontId="0" fillId="0" borderId="1" xfId="0" applyNumberFormat="1" applyBorder="1"/>
    <xf numFmtId="173" fontId="0" fillId="0" borderId="1" xfId="0" applyNumberFormat="1" applyBorder="1" applyAlignment="1">
      <alignment horizontal="right" vertical="top"/>
    </xf>
    <xf numFmtId="164" fontId="6" fillId="0" borderId="1" xfId="1" applyFont="1" applyFill="1" applyBorder="1"/>
    <xf numFmtId="4" fontId="0" fillId="0" borderId="11" xfId="0" applyNumberFormat="1" applyBorder="1"/>
    <xf numFmtId="0" fontId="0" fillId="0" borderId="0" xfId="0" pivotButton="1"/>
    <xf numFmtId="0" fontId="0" fillId="0" borderId="0" xfId="0" applyAlignment="1">
      <alignment horizontal="left"/>
    </xf>
    <xf numFmtId="0" fontId="0" fillId="0" borderId="0" xfId="0" applyAlignment="1">
      <alignment horizontal="left" indent="1"/>
    </xf>
    <xf numFmtId="43" fontId="0" fillId="0" borderId="0" xfId="0" applyNumberFormat="1"/>
    <xf numFmtId="166" fontId="0" fillId="0" borderId="3" xfId="0" applyNumberFormat="1" applyBorder="1"/>
    <xf numFmtId="0" fontId="0" fillId="0" borderId="3" xfId="0" applyBorder="1"/>
    <xf numFmtId="170" fontId="0" fillId="0" borderId="3" xfId="0" applyNumberFormat="1" applyBorder="1"/>
    <xf numFmtId="164" fontId="0" fillId="2" borderId="0" xfId="1" applyFont="1" applyFill="1" applyBorder="1" applyAlignment="1">
      <alignment horizontal="right"/>
    </xf>
    <xf numFmtId="0" fontId="10" fillId="0" borderId="7" xfId="0" applyFont="1" applyBorder="1" applyAlignment="1">
      <alignment horizontal="left" vertical="top" wrapText="1"/>
    </xf>
    <xf numFmtId="0" fontId="11" fillId="0" borderId="9" xfId="0" applyFont="1" applyBorder="1" applyAlignment="1">
      <alignment horizontal="left" vertical="top" wrapText="1"/>
    </xf>
    <xf numFmtId="0" fontId="10" fillId="0" borderId="9"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top" wrapText="1"/>
    </xf>
  </cellXfs>
  <cellStyles count="8">
    <cellStyle name="Comma" xfId="1" builtinId="3"/>
    <cellStyle name="Comma 2" xfId="7" xr:uid="{E768C389-78F6-4B54-AB4A-1B9C66F5F726}"/>
    <cellStyle name="Comma 2 2" xfId="6" xr:uid="{00000000-0005-0000-0000-000001000000}"/>
    <cellStyle name="Normal" xfId="0" builtinId="0"/>
    <cellStyle name="Normal 2" xfId="4" xr:uid="{00000000-0005-0000-0000-000003000000}"/>
    <cellStyle name="Normal 4" xfId="5" xr:uid="{00000000-0005-0000-0000-000004000000}"/>
    <cellStyle name="Percent" xfId="2" builtinId="5"/>
    <cellStyle name="Percent 2" xfId="3" xr:uid="{00000000-0005-0000-0000-000008000000}"/>
  </cellStyles>
  <dxfs count="136">
    <dxf>
      <numFmt numFmtId="0" formatCode="General"/>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thin">
          <color indexed="64"/>
        </left>
      </border>
    </dxf>
    <dxf>
      <numFmt numFmtId="166" formatCode="[$-409]d\-mmm\-yy;@"/>
      <border diagonalUp="0" diagonalDown="0" outline="0">
        <left style="thin">
          <color indexed="64"/>
        </left>
        <right style="thin">
          <color indexed="64"/>
        </right>
        <top/>
        <bottom/>
      </border>
    </dxf>
    <dxf>
      <numFmt numFmtId="165" formatCode="_(* #,##0_);_(* \(#,##0\);_(* &quot;-&quot;??_);_(@_)"/>
    </dxf>
    <dxf>
      <numFmt numFmtId="165" formatCode="_(* #,##0_);_(* \(#,##0\);_(* &quot;-&quot;??_);_(@_)"/>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4" formatCode="_(* #,##0.00_);_(* \(#,##0.0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numFmt numFmtId="0" formatCode="General"/>
      <fill>
        <patternFill patternType="none">
          <fgColor indexed="64"/>
          <bgColor auto="1"/>
        </patternFill>
      </fill>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1"/>
        <color theme="1"/>
        <name val="Calibri"/>
        <family val="2"/>
        <scheme val="minor"/>
      </font>
      <fill>
        <patternFill patternType="solid">
          <fgColor indexed="64"/>
          <bgColor theme="1" tint="0.34998626667073579"/>
        </patternFill>
      </fill>
      <border diagonalUp="0" diagonalDown="0" outline="0">
        <left style="thin">
          <color indexed="64"/>
        </left>
        <right style="thin">
          <color indexed="64"/>
        </right>
        <top/>
        <bottom/>
      </border>
    </dxf>
    <dxf>
      <font>
        <color theme="1"/>
      </font>
    </dxf>
  </dxfs>
  <tableStyles count="1" defaultTableStyle="TableStyleMedium9" defaultPivotStyle="PivotStyleLight16">
    <tableStyle name="Table Style 1" pivot="0" count="1" xr9:uid="{B235DD2B-3982-4C92-9A46-DF17563C7587}">
      <tableStyleElement type="wholeTable" dxfId="1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122</xdr:row>
      <xdr:rowOff>0</xdr:rowOff>
    </xdr:from>
    <xdr:to>
      <xdr:col>5</xdr:col>
      <xdr:colOff>315638</xdr:colOff>
      <xdr:row>127</xdr:row>
      <xdr:rowOff>28061</xdr:rowOff>
    </xdr:to>
    <xdr:pic>
      <xdr:nvPicPr>
        <xdr:cNvPr id="3" name="Picture 2">
          <a:extLst>
            <a:ext uri="{FF2B5EF4-FFF2-40B4-BE49-F238E27FC236}">
              <a16:creationId xmlns:a16="http://schemas.microsoft.com/office/drawing/2014/main" id="{41697E51-FC94-4666-817B-ADD7924051C1}"/>
            </a:ext>
          </a:extLst>
        </xdr:cNvPr>
        <xdr:cNvPicPr>
          <a:picLocks noChangeAspect="1"/>
        </xdr:cNvPicPr>
      </xdr:nvPicPr>
      <xdr:blipFill>
        <a:blip xmlns:r="http://schemas.openxmlformats.org/officeDocument/2006/relationships" r:embed="rId1"/>
        <a:stretch>
          <a:fillRect/>
        </a:stretch>
      </xdr:blipFill>
      <xdr:spPr>
        <a:xfrm>
          <a:off x="1885561" y="7192347"/>
          <a:ext cx="9714286" cy="10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900164</xdr:colOff>
      <xdr:row>97</xdr:row>
      <xdr:rowOff>41868</xdr:rowOff>
    </xdr:from>
    <xdr:to>
      <xdr:col>6</xdr:col>
      <xdr:colOff>1317838</xdr:colOff>
      <xdr:row>102</xdr:row>
      <xdr:rowOff>80787</xdr:rowOff>
    </xdr:to>
    <xdr:pic>
      <xdr:nvPicPr>
        <xdr:cNvPr id="2" name="Picture 1">
          <a:extLst>
            <a:ext uri="{FF2B5EF4-FFF2-40B4-BE49-F238E27FC236}">
              <a16:creationId xmlns:a16="http://schemas.microsoft.com/office/drawing/2014/main" id="{2606A19F-92FA-400F-985D-4075934CDD84}"/>
            </a:ext>
          </a:extLst>
        </xdr:cNvPr>
        <xdr:cNvPicPr>
          <a:picLocks noChangeAspect="1"/>
        </xdr:cNvPicPr>
      </xdr:nvPicPr>
      <xdr:blipFill>
        <a:blip xmlns:r="http://schemas.openxmlformats.org/officeDocument/2006/relationships" r:embed="rId1"/>
        <a:stretch>
          <a:fillRect/>
        </a:stretch>
      </xdr:blipFill>
      <xdr:spPr>
        <a:xfrm>
          <a:off x="1507252" y="12099890"/>
          <a:ext cx="9733333" cy="9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98</xdr:row>
      <xdr:rowOff>0</xdr:rowOff>
    </xdr:from>
    <xdr:to>
      <xdr:col>7</xdr:col>
      <xdr:colOff>251239</xdr:colOff>
      <xdr:row>102</xdr:row>
      <xdr:rowOff>38963</xdr:rowOff>
    </xdr:to>
    <xdr:pic>
      <xdr:nvPicPr>
        <xdr:cNvPr id="2" name="Picture 1">
          <a:extLst>
            <a:ext uri="{FF2B5EF4-FFF2-40B4-BE49-F238E27FC236}">
              <a16:creationId xmlns:a16="http://schemas.microsoft.com/office/drawing/2014/main" id="{D931B2EA-C57B-4097-8A0A-3E29B25A523E}"/>
            </a:ext>
          </a:extLst>
        </xdr:cNvPr>
        <xdr:cNvPicPr>
          <a:picLocks noChangeAspect="1"/>
        </xdr:cNvPicPr>
      </xdr:nvPicPr>
      <xdr:blipFill>
        <a:blip xmlns:r="http://schemas.openxmlformats.org/officeDocument/2006/relationships" r:embed="rId1"/>
        <a:stretch>
          <a:fillRect/>
        </a:stretch>
      </xdr:blipFill>
      <xdr:spPr>
        <a:xfrm>
          <a:off x="1712360" y="16738315"/>
          <a:ext cx="9819048" cy="8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180</xdr:row>
      <xdr:rowOff>0</xdr:rowOff>
    </xdr:from>
    <xdr:to>
      <xdr:col>4</xdr:col>
      <xdr:colOff>1103214</xdr:colOff>
      <xdr:row>184</xdr:row>
      <xdr:rowOff>114643</xdr:rowOff>
    </xdr:to>
    <xdr:pic>
      <xdr:nvPicPr>
        <xdr:cNvPr id="3" name="Picture 2">
          <a:extLst>
            <a:ext uri="{FF2B5EF4-FFF2-40B4-BE49-F238E27FC236}">
              <a16:creationId xmlns:a16="http://schemas.microsoft.com/office/drawing/2014/main" id="{9D1E2E25-737D-6CB7-A012-17A9772D28D1}"/>
            </a:ext>
          </a:extLst>
        </xdr:cNvPr>
        <xdr:cNvPicPr>
          <a:picLocks noChangeAspect="1"/>
        </xdr:cNvPicPr>
      </xdr:nvPicPr>
      <xdr:blipFill>
        <a:blip xmlns:r="http://schemas.openxmlformats.org/officeDocument/2006/relationships" r:embed="rId1"/>
        <a:stretch>
          <a:fillRect/>
        </a:stretch>
      </xdr:blipFill>
      <xdr:spPr>
        <a:xfrm>
          <a:off x="1712232" y="22735268"/>
          <a:ext cx="9857143" cy="8857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181</xdr:row>
      <xdr:rowOff>55378</xdr:rowOff>
    </xdr:from>
    <xdr:to>
      <xdr:col>5</xdr:col>
      <xdr:colOff>1550581</xdr:colOff>
      <xdr:row>187</xdr:row>
      <xdr:rowOff>7580</xdr:rowOff>
    </xdr:to>
    <xdr:pic>
      <xdr:nvPicPr>
        <xdr:cNvPr id="2" name="Picture 1">
          <a:extLst>
            <a:ext uri="{FF2B5EF4-FFF2-40B4-BE49-F238E27FC236}">
              <a16:creationId xmlns:a16="http://schemas.microsoft.com/office/drawing/2014/main" id="{BC4ADBC6-1ECA-400C-AD31-8C38316B3013}"/>
            </a:ext>
          </a:extLst>
        </xdr:cNvPr>
        <xdr:cNvPicPr>
          <a:picLocks noChangeAspect="1"/>
        </xdr:cNvPicPr>
      </xdr:nvPicPr>
      <xdr:blipFill>
        <a:blip xmlns:r="http://schemas.openxmlformats.org/officeDocument/2006/relationships" r:embed="rId1"/>
        <a:stretch>
          <a:fillRect/>
        </a:stretch>
      </xdr:blipFill>
      <xdr:spPr>
        <a:xfrm>
          <a:off x="1716715" y="16978866"/>
          <a:ext cx="10787616" cy="10819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1094827</xdr:colOff>
      <xdr:row>180</xdr:row>
      <xdr:rowOff>65691</xdr:rowOff>
    </xdr:from>
    <xdr:to>
      <xdr:col>4</xdr:col>
      <xdr:colOff>277318</xdr:colOff>
      <xdr:row>185</xdr:row>
      <xdr:rowOff>106516</xdr:rowOff>
    </xdr:to>
    <xdr:pic>
      <xdr:nvPicPr>
        <xdr:cNvPr id="2" name="Picture 1">
          <a:extLst>
            <a:ext uri="{FF2B5EF4-FFF2-40B4-BE49-F238E27FC236}">
              <a16:creationId xmlns:a16="http://schemas.microsoft.com/office/drawing/2014/main" id="{3D270264-FE5A-4481-B2D0-0892DA2D4EEE}"/>
            </a:ext>
          </a:extLst>
        </xdr:cNvPr>
        <xdr:cNvPicPr>
          <a:picLocks noChangeAspect="1"/>
        </xdr:cNvPicPr>
      </xdr:nvPicPr>
      <xdr:blipFill>
        <a:blip xmlns:r="http://schemas.openxmlformats.org/officeDocument/2006/relationships" r:embed="rId1"/>
        <a:stretch>
          <a:fillRect/>
        </a:stretch>
      </xdr:blipFill>
      <xdr:spPr>
        <a:xfrm>
          <a:off x="1707930" y="17177846"/>
          <a:ext cx="9638095" cy="9714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1074615</xdr:colOff>
      <xdr:row>179</xdr:row>
      <xdr:rowOff>158751</xdr:rowOff>
    </xdr:from>
    <xdr:to>
      <xdr:col>5</xdr:col>
      <xdr:colOff>525096</xdr:colOff>
      <xdr:row>184</xdr:row>
      <xdr:rowOff>118668</xdr:rowOff>
    </xdr:to>
    <xdr:pic>
      <xdr:nvPicPr>
        <xdr:cNvPr id="2" name="Picture 1">
          <a:extLst>
            <a:ext uri="{FF2B5EF4-FFF2-40B4-BE49-F238E27FC236}">
              <a16:creationId xmlns:a16="http://schemas.microsoft.com/office/drawing/2014/main" id="{8FB7E5C0-CF60-4948-A07A-DBEE0170D949}"/>
            </a:ext>
          </a:extLst>
        </xdr:cNvPr>
        <xdr:cNvPicPr>
          <a:picLocks noChangeAspect="1"/>
        </xdr:cNvPicPr>
      </xdr:nvPicPr>
      <xdr:blipFill>
        <a:blip xmlns:r="http://schemas.openxmlformats.org/officeDocument/2006/relationships" r:embed="rId1"/>
        <a:stretch>
          <a:fillRect/>
        </a:stretch>
      </xdr:blipFill>
      <xdr:spPr>
        <a:xfrm>
          <a:off x="1685192" y="17914328"/>
          <a:ext cx="11197981" cy="93684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hya Upadhyay" refreshedDate="44569.664231828705" createdVersion="6" refreshedVersion="6" minRefreshableVersion="3" recordCount="432" xr:uid="{61B251FE-2062-4BBF-AFDD-5DC4F665EF78}">
  <cacheSource type="worksheet">
    <worksheetSource ref="A1:AJ448" sheet="Crisil data "/>
  </cacheSource>
  <cacheFields count="36">
    <cacheField name="PFM Name" numFmtId="0">
      <sharedItems count="1">
        <s v="BIRLA"/>
      </sharedItems>
    </cacheField>
    <cacheField name="Scheme Name" numFmtId="0">
      <sharedItems count="5">
        <s v="Scheme A"/>
        <s v="Scheme C"/>
        <s v="Scheme E"/>
        <s v="Scheme G"/>
        <s v="Scheme Tax Saver"/>
      </sharedItems>
    </cacheField>
    <cacheField name="Tier I / Tier II" numFmtId="0">
      <sharedItems count="2">
        <s v="TIER I"/>
        <s v="TIER II"/>
      </sharedItems>
    </cacheField>
    <cacheField name="Portfolio Reporting Date" numFmtId="15">
      <sharedItems containsSemiMixedTypes="0" containsNonDate="0" containsDate="1" containsString="0" minDate="2021-12-31T00:00:00" maxDate="2022-01-01T00:00:00"/>
    </cacheField>
    <cacheField name="ISIN" numFmtId="0">
      <sharedItems/>
    </cacheField>
    <cacheField name="Security Name" numFmtId="0">
      <sharedItems/>
    </cacheField>
    <cacheField name="Issuer Name*" numFmtId="0">
      <sharedItems/>
    </cacheField>
    <cacheField name="NIC Code" numFmtId="0">
      <sharedItems containsMixedTypes="1" containsNumber="1" containsInteger="1" minValue="60201" maxValue="66301"/>
    </cacheField>
    <cacheField name="Industry classification" numFmtId="0">
      <sharedItems/>
    </cacheField>
    <cacheField name="Infrastructure Sub-sector" numFmtId="0">
      <sharedItems containsBlank="1"/>
    </cacheField>
    <cacheField name="Security Type**" numFmtId="0">
      <sharedItems count="9">
        <s v="REITS"/>
        <s v="INVIT"/>
        <s v="NCA"/>
        <s v="AT1 Bond"/>
        <s v="MF"/>
        <s v="Bonds"/>
        <s v="Equity"/>
        <s v="SDL"/>
        <s v="GOI"/>
      </sharedItems>
    </cacheField>
    <cacheField name="Units" numFmtId="168">
      <sharedItems containsSemiMixedTypes="0" containsString="0" containsNumber="1" minValue="0" maxValue="1135300"/>
    </cacheField>
    <cacheField name="Market Value (Rs)" numFmtId="4">
      <sharedItems containsSemiMixedTypes="0" containsString="0" containsNumber="1" minValue="-5907454.0999999996" maxValue="183885727.5"/>
    </cacheField>
    <cacheField name="% to NAV (total for a scheme should aggregate to 100%)" numFmtId="167">
      <sharedItems containsSemiMixedTypes="0" containsString="0" containsNumber="1" minValue="-3.5549207738188432E-3" maxValue="0.3657215997779058"/>
    </cacheField>
    <cacheField name="Coupon Rate (%)" numFmtId="171">
      <sharedItems containsString="0" containsBlank="1" containsNumber="1" minValue="5.45E-2" maxValue="0.114"/>
    </cacheField>
    <cacheField name="Coupon Payment _x000a_Frequency (1-yearly,_x000a_ 2-half-yearly,_x000a_ 4-quarterly,_x000a_12-monthly)" numFmtId="0">
      <sharedItems/>
    </cacheField>
    <cacheField name="Purchase Price (Rs.)" numFmtId="43">
      <sharedItems containsSemiMixedTypes="0" containsString="0" containsNumber="1" minValue="0" maxValue="139235055.38999999"/>
    </cacheField>
    <cacheField name="Amount Invested" numFmtId="168">
      <sharedItems containsSemiMixedTypes="0" containsString="0" containsNumber="1" minValue="-5907454.0999999996" maxValue="139235055.38999999"/>
    </cacheField>
    <cacheField name="Put date" numFmtId="0">
      <sharedItems containsDate="1" containsString="0" containsBlank="1" containsMixedTypes="1" minDate="1899-12-31T00:00:00" maxDate="2025-09-10T00:00:00"/>
    </cacheField>
    <cacheField name="Call Date" numFmtId="0">
      <sharedItems containsNonDate="0" containsString="0" containsBlank="1"/>
    </cacheField>
    <cacheField name="Maturity Date" numFmtId="0">
      <sharedItems containsNonDate="0" containsDate="1" containsString="0" containsBlank="1" minDate="2022-01-31T00:00:00" maxDate="2055-10-27T00:00:00"/>
    </cacheField>
    <cacheField name="Average Maturity (Years)" numFmtId="43">
      <sharedItems containsSemiMixedTypes="0" containsString="0" containsNumber="1" minValue="0" maxValue="33.926027397260277"/>
    </cacheField>
    <cacheField name="Modified Duration(Years)" numFmtId="43">
      <sharedItems containsSemiMixedTypes="0" containsString="0" containsNumber="1" minValue="0" maxValue="12.712894890924922"/>
    </cacheField>
    <cacheField name="Purchase  YTM(%) (Annualised)" numFmtId="172">
      <sharedItems containsString="0" containsBlank="1" containsNumber="1" minValue="0" maxValue="8.9403999999999997E-2"/>
    </cacheField>
    <cacheField name="YTM as on date of reporting(Annualised)" numFmtId="0">
      <sharedItems containsBlank="1" containsMixedTypes="1" containsNumber="1" minValue="0" maxValue="7.9899999999999999E-2"/>
    </cacheField>
    <cacheField name="NSE Closing Price (Portfolio reporting Date)" numFmtId="43">
      <sharedItems containsSemiMixedTypes="0" containsString="0" containsNumber="1" minValue="0" maxValue="42170.95"/>
    </cacheField>
    <cacheField name="BSE Closing Price (Portfolio reporting Date)" numFmtId="43">
      <sharedItems containsSemiMixedTypes="0" containsString="0" containsNumber="1" minValue="0" maxValue="42148.15"/>
    </cacheField>
    <cacheField name="Crisil Rating" numFmtId="0">
      <sharedItems containsBlank="1"/>
    </cacheField>
    <cacheField name="ICRA Rating" numFmtId="0">
      <sharedItems containsBlank="1"/>
    </cacheField>
    <cacheField name="CARE Rating" numFmtId="0">
      <sharedItems containsBlank="1"/>
    </cacheField>
    <cacheField name="FITCH Rating" numFmtId="0">
      <sharedItems containsNonDate="0" containsString="0" containsBlank="1"/>
    </cacheField>
    <cacheField name="Brickworks Rating" numFmtId="0">
      <sharedItems containsNonDate="0" containsString="0" containsBlank="1"/>
    </cacheField>
    <cacheField name="SMERA Rating" numFmtId="0">
      <sharedItems containsNonDate="0" containsString="0" containsBlank="1"/>
    </cacheField>
    <cacheField name="ACUITE Rating" numFmtId="0">
      <sharedItems containsNonDate="0" containsString="0" containsBlank="1"/>
    </cacheField>
    <cacheField name="Portfolio " numFmtId="0">
      <sharedItems/>
    </cacheField>
    <cacheField name="Rating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hya Upadhyay" refreshedDate="44748.701112152776" createdVersion="7" refreshedVersion="7" minRefreshableVersion="3" recordCount="447" xr:uid="{33C61AFB-E214-4C52-8BDE-CFCBA6FB69DB}">
  <cacheSource type="worksheet">
    <worksheetSource name="Table8"/>
  </cacheSource>
  <cacheFields count="36">
    <cacheField name="PFM Name" numFmtId="0">
      <sharedItems containsMixedTypes="1" containsNumber="1" containsInteger="1" minValue="0" maxValue="0"/>
    </cacheField>
    <cacheField name="Scheme Name" numFmtId="0">
      <sharedItems containsMixedTypes="1" containsNumber="1" containsInteger="1" minValue="0" maxValue="0" count="6">
        <s v="Scheme A"/>
        <s v="Scheme C"/>
        <s v="Scheme E"/>
        <s v="Scheme G"/>
        <s v="Scheme Tax Saver"/>
        <n v="0"/>
      </sharedItems>
    </cacheField>
    <cacheField name="Tier I / Tier II" numFmtId="0">
      <sharedItems containsMixedTypes="1" containsNumber="1" containsInteger="1" minValue="0" maxValue="0" count="3">
        <s v="TIER I"/>
        <s v="TIER II"/>
        <n v="0"/>
      </sharedItems>
    </cacheField>
    <cacheField name="Portfolio Reporting Date" numFmtId="170">
      <sharedItems containsNonDate="0" containsDate="1" containsString="0" containsBlank="1" minDate="1899-12-30T00:00:00" maxDate="2022-07-01T00:00:00"/>
    </cacheField>
    <cacheField name="ISIN" numFmtId="0">
      <sharedItems containsMixedTypes="1" containsNumber="1" containsInteger="1" minValue="0" maxValue="0"/>
    </cacheField>
    <cacheField name="Security Name" numFmtId="0">
      <sharedItems containsMixedTypes="1" containsNumber="1" containsInteger="1" minValue="0" maxValue="0"/>
    </cacheField>
    <cacheField name="Issuer Name*" numFmtId="0">
      <sharedItems containsMixedTypes="1" containsNumber="1" containsInteger="1" minValue="0" maxValue="0"/>
    </cacheField>
    <cacheField name="NIC Code" numFmtId="0">
      <sharedItems containsMixedTypes="1" containsNumber="1" containsInteger="1" minValue="0" maxValue="0"/>
    </cacheField>
    <cacheField name="Industry classification" numFmtId="0">
      <sharedItems containsMixedTypes="1" containsNumber="1" containsInteger="1" minValue="0" maxValue="0"/>
    </cacheField>
    <cacheField name="Infrastructure Sub-sector" numFmtId="0">
      <sharedItems containsMixedTypes="1" containsNumber="1" containsInteger="1" minValue="0" maxValue="0"/>
    </cacheField>
    <cacheField name="Security Type**" numFmtId="0">
      <sharedItems containsMixedTypes="1" containsNumber="1" containsInteger="1" minValue="0" maxValue="0" count="9">
        <s v="InvIT"/>
        <s v="MF"/>
        <s v="Bonds"/>
        <s v="REIT"/>
        <s v="NCA"/>
        <s v="Equity"/>
        <s v="GOI"/>
        <s v="SDL"/>
        <n v="0"/>
      </sharedItems>
    </cacheField>
    <cacheField name="Units" numFmtId="0">
      <sharedItems containsSemiMixedTypes="0" containsString="0" containsNumber="1" minValue="0" maxValue="1350000"/>
    </cacheField>
    <cacheField name="Market Value (Rs)" numFmtId="0">
      <sharedItems containsSemiMixedTypes="0" containsString="0" containsNumber="1" minValue="-174831.1" maxValue="216202071.09999999"/>
    </cacheField>
    <cacheField name="% to NAV (total for a scheme should aggregate to 100%)" numFmtId="0">
      <sharedItems containsSemiMixedTypes="0" containsString="0" containsNumber="1" minValue="-1.0447580606013928E-3" maxValue="0.51652026907024773"/>
    </cacheField>
    <cacheField name="Coupon Rate (%)" numFmtId="0">
      <sharedItems containsSemiMixedTypes="0" containsString="0" containsNumber="1" minValue="0" maxValue="0.114"/>
    </cacheField>
    <cacheField name="Coupon Payment _x000a_Frequency (1-yearly,_x000a_ 2-half-yearly,_x000a_ 4-quarterly,_x000a_12-monthly)" numFmtId="0">
      <sharedItems containsMixedTypes="1" containsNumber="1" containsInteger="1" minValue="0" maxValue="0"/>
    </cacheField>
    <cacheField name="Purchase Price (Rs.)" numFmtId="0">
      <sharedItems containsSemiMixedTypes="0" containsString="0" containsNumber="1" minValue="0" maxValue="160607039.56999999"/>
    </cacheField>
    <cacheField name="Amount Invested" numFmtId="0">
      <sharedItems containsSemiMixedTypes="0" containsString="0" containsNumber="1" minValue="-174831.1" maxValue="160607039.56999999"/>
    </cacheField>
    <cacheField name="Put date" numFmtId="0">
      <sharedItems containsSemiMixedTypes="0" containsDate="1" containsString="0" containsMixedTypes="1" minDate="1899-12-31T00:00:00" maxDate="2025-09-10T00:00:00"/>
    </cacheField>
    <cacheField name="Call Date" numFmtId="0">
      <sharedItems containsSemiMixedTypes="0" containsDate="1" containsString="0" containsMixedTypes="1" minDate="1899-12-31T00:00:00" maxDate="1899-12-31T00:00:00"/>
    </cacheField>
    <cacheField name="Maturity Date" numFmtId="0">
      <sharedItems containsSemiMixedTypes="0" containsDate="1" containsString="0" containsMixedTypes="1" minDate="1899-12-31T00:00:00" maxDate="2055-10-27T00:00:00"/>
    </cacheField>
    <cacheField name="Average Maturity (Years)" numFmtId="0">
      <sharedItems containsSemiMixedTypes="0" containsString="0" containsNumber="1" minValue="0" maxValue="33.345205479452055"/>
    </cacheField>
    <cacheField name="Modified Duration(Years)" numFmtId="0">
      <sharedItems containsSemiMixedTypes="0" containsString="0" containsNumber="1" minValue="0" maxValue="11.791263680414318"/>
    </cacheField>
    <cacheField name="Purchase  YTM(%) (Annualised)" numFmtId="0">
      <sharedItems containsSemiMixedTypes="0" containsString="0" containsNumber="1" minValue="0" maxValue="9.5951999999999996E-2"/>
    </cacheField>
    <cacheField name="YTM as on date of reporting(Annualised)" numFmtId="0">
      <sharedItems containsMixedTypes="1" containsNumber="1" minValue="0" maxValue="9.4899999999999998E-2"/>
    </cacheField>
    <cacheField name="NSE Closing Price (Portfolio reporting Date)" numFmtId="0">
      <sharedItems containsSemiMixedTypes="0" containsString="0" containsNumber="1" minValue="0" maxValue="19009.7"/>
    </cacheField>
    <cacheField name="BSE Closing Price (Portfolio reporting Date)" numFmtId="0">
      <sharedItems containsSemiMixedTypes="0" containsString="0" containsNumber="1" minValue="0" maxValue="19119.8"/>
    </cacheField>
    <cacheField name="Crisil Rating" numFmtId="0">
      <sharedItems containsMixedTypes="1" containsNumber="1" containsInteger="1" minValue="0" maxValue="0"/>
    </cacheField>
    <cacheField name="ICRA Rating" numFmtId="0">
      <sharedItems containsMixedTypes="1" containsNumber="1" containsInteger="1" minValue="0" maxValue="0"/>
    </cacheField>
    <cacheField name="CARE Rating" numFmtId="0">
      <sharedItems containsMixedTypes="1" containsNumber="1" containsInteger="1" minValue="0" maxValue="0"/>
    </cacheField>
    <cacheField name="FITCH Rating" numFmtId="0">
      <sharedItems containsMixedTypes="1" containsNumber="1" containsInteger="1" minValue="0" maxValue="0"/>
    </cacheField>
    <cacheField name="Brickworks Rating" numFmtId="0">
      <sharedItems containsMixedTypes="1" containsNumber="1" containsInteger="1" minValue="0" maxValue="0"/>
    </cacheField>
    <cacheField name="SMERA Rating" numFmtId="0">
      <sharedItems containsSemiMixedTypes="0" containsString="0" containsNumber="1" containsInteger="1" minValue="0" maxValue="0"/>
    </cacheField>
    <cacheField name="ACUITE Rating" numFmtId="0">
      <sharedItems containsSemiMixedTypes="0" containsString="0" containsNumber="1" containsInteger="1" minValue="0" maxValue="0"/>
    </cacheField>
    <cacheField name="Portfolio " numFmtId="0">
      <sharedItems/>
    </cacheField>
    <cacheField name="rating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2">
  <r>
    <x v="0"/>
    <x v="0"/>
    <x v="0"/>
    <d v="2021-12-31T00:00:00"/>
    <s v="INE0CCU25019"/>
    <s v="Mindspace Business Parks REIT"/>
    <s v="MINDSPACE BUSINESS PARKS REIT"/>
    <s v="68100"/>
    <s v="Real estate activities with own or leased property"/>
    <s v="Social and_x000a_Commercial_x000a_Infrastructure"/>
    <x v="0"/>
    <n v="5990"/>
    <n v="1960527"/>
    <n v="0.11900824631837899"/>
    <m/>
    <s v=""/>
    <n v="1793637.99"/>
    <n v="1793637.99"/>
    <m/>
    <m/>
    <m/>
    <n v="0"/>
    <n v="0"/>
    <m/>
    <s v=""/>
    <n v="327.3"/>
    <n v="327.44"/>
    <s v="AAA"/>
    <s v="AAA"/>
    <m/>
    <m/>
    <m/>
    <m/>
    <m/>
    <s v="Scheme A TIER I"/>
    <e v="#N/A"/>
  </r>
  <r>
    <x v="0"/>
    <x v="0"/>
    <x v="0"/>
    <d v="2021-12-31T00:00:00"/>
    <s v="INE041025011"/>
    <s v="Embassy Office Parks REIT"/>
    <s v="EMBASSY OFFICE PARKS REIT"/>
    <s v="68100"/>
    <s v="Real estate activities with own or leased property"/>
    <s v="Social and_x000a_Commercial_x000a_Infrastructure"/>
    <x v="0"/>
    <n v="5190"/>
    <n v="1762679.7"/>
    <n v="0.10699848556944454"/>
    <m/>
    <s v=""/>
    <n v="1840503.75"/>
    <n v="1840503.75"/>
    <m/>
    <m/>
    <m/>
    <n v="0"/>
    <n v="0"/>
    <m/>
    <s v=""/>
    <n v="339.63"/>
    <n v="339.58"/>
    <m/>
    <s v="AAA"/>
    <s v="AAA"/>
    <m/>
    <m/>
    <m/>
    <m/>
    <s v="Scheme A TIER I"/>
    <e v="#N/A"/>
  </r>
  <r>
    <x v="0"/>
    <x v="0"/>
    <x v="0"/>
    <d v="2021-12-31T00:00:00"/>
    <s v="INE0GGX23010"/>
    <s v="POWERGRID Infrastructure Investment Trust"/>
    <s v="POWERGRID INFRASTRUCTURE INVESTMENT"/>
    <s v="35107"/>
    <s v="Transmission of electric energy"/>
    <s v="Social and_x000a_Commercial_x000a_Infrastructure"/>
    <x v="1"/>
    <n v="14770"/>
    <n v="1786579.2"/>
    <n v="0.10844923711884227"/>
    <m/>
    <s v=""/>
    <n v="1726773.38"/>
    <n v="1726773.38"/>
    <m/>
    <m/>
    <m/>
    <n v="0"/>
    <n v="0"/>
    <m/>
    <s v=""/>
    <n v="120.96"/>
    <n v="121"/>
    <s v="AAA"/>
    <s v="AAA"/>
    <m/>
    <m/>
    <m/>
    <m/>
    <m/>
    <s v="Scheme A TIER I"/>
    <e v="#N/A"/>
  </r>
  <r>
    <x v="0"/>
    <x v="0"/>
    <x v="0"/>
    <d v="2021-12-31T00:00:00"/>
    <s v="INE219X23014"/>
    <s v="India Grid Trust - InvITs"/>
    <s v="INDIA GRID TRUST - INVIT"/>
    <s v="35107"/>
    <s v="Transmission of electric energy"/>
    <s v="Social and_x000a_Commercial_x000a_Infrastructure"/>
    <x v="1"/>
    <n v="11601"/>
    <n v="1695138.12"/>
    <n v="0.10289856499228722"/>
    <m/>
    <s v=""/>
    <n v="1591225.95"/>
    <n v="1591225.95"/>
    <m/>
    <m/>
    <m/>
    <n v="0"/>
    <n v="0"/>
    <m/>
    <s v=""/>
    <n v="146.12"/>
    <n v="146.04"/>
    <m/>
    <m/>
    <s v="AAA"/>
    <m/>
    <m/>
    <m/>
    <m/>
    <s v="Scheme A TIER I"/>
    <e v="#N/A"/>
  </r>
  <r>
    <x v="0"/>
    <x v="0"/>
    <x v="0"/>
    <d v="2021-12-31T00:00:00"/>
    <s v=""/>
    <s v="Net Current Asset"/>
    <s v=""/>
    <s v=""/>
    <s v="NCA"/>
    <m/>
    <x v="2"/>
    <n v="0"/>
    <n v="270197.07"/>
    <n v="1.6401548900404989E-2"/>
    <m/>
    <s v=""/>
    <n v="0"/>
    <n v="270197.07"/>
    <m/>
    <m/>
    <m/>
    <n v="0"/>
    <n v="0"/>
    <m/>
    <m/>
    <n v="0"/>
    <n v="0"/>
    <m/>
    <m/>
    <m/>
    <m/>
    <m/>
    <m/>
    <m/>
    <s v="Scheme A TIER I"/>
    <e v="#N/A"/>
  </r>
  <r>
    <x v="0"/>
    <x v="0"/>
    <x v="0"/>
    <d v="2021-12-31T00:00:00"/>
    <s v="INE062A08249"/>
    <s v="7.74%SBI Perpetual 09-Sept-2099(call 09.09.2025)"/>
    <s v="STATE BANK OF INDIA"/>
    <s v="64191"/>
    <s v="Monetary intermediation of commercial banks, saving banks. postal savings"/>
    <s v="Social and_x000a_Commercial_x000a_Infrastructure"/>
    <x v="3"/>
    <n v="6"/>
    <n v="6024852"/>
    <n v="0.3657215997779058"/>
    <n v="7.7399999999999997E-2"/>
    <s v="Yearly"/>
    <n v="6093336"/>
    <n v="6093336"/>
    <d v="2025-09-09T00:00:00"/>
    <m/>
    <d v="2025-09-09T00:00:00"/>
    <n v="3.7780821917808218"/>
    <n v="3.1461993613567514"/>
    <n v="6.7676E-2"/>
    <n v="7.0942646683183286E-2"/>
    <n v="0"/>
    <n v="0"/>
    <m/>
    <m/>
    <m/>
    <m/>
    <m/>
    <m/>
    <m/>
    <s v="Scheme A TIER I"/>
    <s v="[ICRA]AA+"/>
  </r>
  <r>
    <x v="0"/>
    <x v="0"/>
    <x v="0"/>
    <d v="2021-12-31T00:00:00"/>
    <s v="INE062A08199"/>
    <s v="9.45% SBI 22-March-2099 BASEL III (CALL OPT 22-MARCH-2024)"/>
    <s v="STATE BANK OF INDIA"/>
    <s v="64191"/>
    <s v="Monetary intermediation of commercial banks, saving banks. postal savings"/>
    <s v="Social and_x000a_Commercial_x000a_Infrastructure"/>
    <x v="3"/>
    <n v="1"/>
    <n v="1072743"/>
    <n v="6.5117829634744551E-2"/>
    <n v="9.4499999999999987E-2"/>
    <s v="Yearly"/>
    <n v="1055236"/>
    <n v="1055236"/>
    <d v="2024-03-22T00:00:00"/>
    <m/>
    <d v="2024-03-22T00:00:00"/>
    <n v="2.3095890410958906"/>
    <n v="1.9466843650508616"/>
    <n v="8.9403999999999997E-2"/>
    <n v="6.1369582962427671E-2"/>
    <n v="0"/>
    <n v="0"/>
    <m/>
    <m/>
    <m/>
    <m/>
    <m/>
    <m/>
    <m/>
    <s v="Scheme A TIER I"/>
    <s v="CRISIL AA+"/>
  </r>
  <r>
    <x v="0"/>
    <x v="0"/>
    <x v="0"/>
    <d v="2021-12-31T00:00:00"/>
    <s v="INE090A08UB4"/>
    <s v="9.15% ICICI 20-March-2099 BASEL III (CALL OPT 20-JUNE-2023)"/>
    <s v="ICICI BANK LTD"/>
    <s v="64191"/>
    <s v="Monetary intermediation of commercial banks, saving banks. postal savings"/>
    <s v="Social and_x000a_Commercial_x000a_Infrastructure"/>
    <x v="3"/>
    <n v="1"/>
    <n v="1045852"/>
    <n v="6.3485487539100105E-2"/>
    <n v="9.1499999999999998E-2"/>
    <s v="Yearly"/>
    <n v="1043960"/>
    <n v="1043960"/>
    <d v="2023-06-20T00:00:00"/>
    <m/>
    <d v="2023-06-20T00:00:00"/>
    <n v="1.5534246575342465"/>
    <n v="1.3914700532660562"/>
    <n v="8.7524999999999992E-2"/>
    <n v="5.7851606827439062E-2"/>
    <n v="0"/>
    <n v="0"/>
    <m/>
    <m/>
    <m/>
    <m/>
    <m/>
    <m/>
    <m/>
    <s v="Scheme A TIER I"/>
    <s v="[ICRA]AA+"/>
  </r>
  <r>
    <x v="0"/>
    <x v="0"/>
    <x v="0"/>
    <d v="2021-12-31T00:00:00"/>
    <s v="INF846K01N65"/>
    <s v="AXIS OVERNIGHT FUND - DIRECT PLAN- GROWTH OPTION"/>
    <s v="AXIS MUTUAL FUND"/>
    <n v="66301"/>
    <s v="Other financial service activities, except insurance and pension funding activities"/>
    <s v="Social and_x000a_Commercial_x000a_Infrastructure"/>
    <x v="4"/>
    <n v="767.56899999999996"/>
    <n v="855307.13"/>
    <n v="5.1919000148891496E-2"/>
    <m/>
    <s v=""/>
    <n v="854144.07"/>
    <n v="854144.07"/>
    <m/>
    <m/>
    <m/>
    <n v="2.7397260273972603E-3"/>
    <n v="2.7397260273972603E-3"/>
    <n v="0"/>
    <n v="3.2500000000000001E-2"/>
    <n v="0"/>
    <n v="0"/>
    <m/>
    <m/>
    <m/>
    <m/>
    <m/>
    <m/>
    <m/>
    <s v="Scheme A TIER I"/>
    <e v="#N/A"/>
  </r>
  <r>
    <x v="0"/>
    <x v="1"/>
    <x v="0"/>
    <d v="2021-12-31T00:00:00"/>
    <s v="INE296A07RN0"/>
    <s v="6.92% Bajaj Finance 24-Dec-2030"/>
    <s v="BAJAJ FINANCE LIMITED"/>
    <s v="64920"/>
    <s v="Other credit granting"/>
    <s v="Social and_x000a_Commercial_x000a_Infrastructure"/>
    <x v="5"/>
    <n v="3"/>
    <n v="2951421"/>
    <n v="2.8984790790422734E-3"/>
    <n v="6.9199999999999998E-2"/>
    <s v="Yearly"/>
    <n v="2996595"/>
    <n v="2996595"/>
    <m/>
    <m/>
    <d v="2030-12-24T00:00:00"/>
    <n v="9.0712328767123296"/>
    <n v="6.1507269534327103"/>
    <n v="6.9596999999999992E-2"/>
    <n v="7.0900000000000005E-2"/>
    <n v="0"/>
    <n v="0"/>
    <s v="AAA"/>
    <m/>
    <m/>
    <m/>
    <m/>
    <m/>
    <m/>
    <s v="Scheme C TIER I"/>
    <s v="[ICRA]AAA"/>
  </r>
  <r>
    <x v="0"/>
    <x v="1"/>
    <x v="0"/>
    <d v="2021-12-31T00:00:00"/>
    <s v="INE001A07SW3"/>
    <s v="6.83% HDFC 2031 08-Jan-2031"/>
    <s v="HOUSING DEVELOPMENT FINANCE CORPORA"/>
    <s v="64192"/>
    <s v="Activities of specialized institutions granting credit for house purchases"/>
    <s v="Social and_x000a_Commercial_x000a_Infrastructure"/>
    <x v="5"/>
    <n v="14"/>
    <n v="13708898"/>
    <n v="1.3462990894801E-2"/>
    <n v="6.83E-2"/>
    <s v="Yearly"/>
    <n v="13877900"/>
    <n v="13877900"/>
    <m/>
    <m/>
    <d v="2031-01-08T00:00:00"/>
    <n v="9.1123287671232873"/>
    <n v="6.2178768942942924"/>
    <n v="6.9172999999999998E-2"/>
    <n v="7.0000000000000007E-2"/>
    <n v="0"/>
    <n v="0"/>
    <m/>
    <m/>
    <m/>
    <m/>
    <m/>
    <m/>
    <m/>
    <s v="Scheme C TIER I"/>
    <s v="[ICRA]AAA"/>
  </r>
  <r>
    <x v="0"/>
    <x v="1"/>
    <x v="0"/>
    <d v="2021-12-31T00:00:00"/>
    <s v="INE296A07RO8"/>
    <s v="6% Bajaj Finance 24-Dec-2025"/>
    <s v="BAJAJ FINANCE LIMITED"/>
    <s v="64920"/>
    <s v="Other credit granting"/>
    <s v="Social and_x000a_Commercial_x000a_Infrastructure"/>
    <x v="5"/>
    <n v="9"/>
    <n v="8901063"/>
    <n v="8.7413977493340511E-3"/>
    <n v="0.06"/>
    <s v="Yearly"/>
    <n v="9000000"/>
    <n v="9000000"/>
    <m/>
    <m/>
    <d v="2025-12-24T00:00:00"/>
    <n v="4.0684931506849313"/>
    <n v="3.3240584347652851"/>
    <n v="5.9962999999999995E-2"/>
    <n v="6.1600000000000002E-2"/>
    <n v="0"/>
    <n v="0"/>
    <m/>
    <s v="AAA"/>
    <m/>
    <m/>
    <m/>
    <m/>
    <m/>
    <s v="Scheme C TIER I"/>
    <s v="CRISIL AAA"/>
  </r>
  <r>
    <x v="0"/>
    <x v="1"/>
    <x v="0"/>
    <d v="2021-12-31T00:00:00"/>
    <s v="INE115A07JS8"/>
    <s v="8.48% LIC Housing 29 Jun 2026"/>
    <s v="LIC HOUSING FINANCE LTD"/>
    <s v="64192"/>
    <s v="Activities of specialized institutions granting credit for house purchases"/>
    <s v="Social and_x000a_Commercial_x000a_Infrastructure"/>
    <x v="5"/>
    <n v="1"/>
    <n v="1074364"/>
    <n v="1.0550923020728568E-3"/>
    <n v="8.48E-2"/>
    <s v="Yearly"/>
    <n v="1093396"/>
    <n v="1093396"/>
    <m/>
    <m/>
    <d v="2026-06-29T00:00:00"/>
    <n v="4.580821917808219"/>
    <n v="3.6536297353565379"/>
    <n v="6.4000000000000001E-2"/>
    <n v="6.4000000000000001E-2"/>
    <n v="0"/>
    <n v="0"/>
    <s v="AA"/>
    <m/>
    <m/>
    <m/>
    <m/>
    <m/>
    <m/>
    <s v="Scheme C TIER I"/>
    <s v="CRISIL AAA"/>
  </r>
  <r>
    <x v="0"/>
    <x v="1"/>
    <x v="0"/>
    <d v="2021-12-31T00:00:00"/>
    <s v="INE261F08832"/>
    <s v="7.69% Nabard 31-Mar-2032"/>
    <s v="NABARD"/>
    <s v="64199"/>
    <s v="Other monetary intermediation services n.e.c."/>
    <s v="Social and_x000a_Commercial_x000a_Infrastructure"/>
    <x v="5"/>
    <n v="1"/>
    <n v="1057708"/>
    <n v="1.0387350736257705E-3"/>
    <n v="7.690000000000001E-2"/>
    <s v="Yearly"/>
    <n v="1083310"/>
    <n v="1083310"/>
    <m/>
    <m/>
    <d v="2032-03-31T00:00:00"/>
    <n v="10.33972602739726"/>
    <n v="6.7554318207873179"/>
    <n v="6.6100000000000006E-2"/>
    <n v="6.9699999999999998E-2"/>
    <n v="0"/>
    <n v="0"/>
    <m/>
    <s v="AAA"/>
    <m/>
    <m/>
    <m/>
    <m/>
    <m/>
    <s v="Scheme C TIER I"/>
    <s v="CRISIL AAA"/>
  </r>
  <r>
    <x v="0"/>
    <x v="1"/>
    <x v="0"/>
    <d v="2021-12-31T00:00:00"/>
    <s v="INE752E07OB6"/>
    <s v="7.55% Power Grid Corporation 21-Sept-2031"/>
    <s v="POWER GRID CORPN OF INDIA LTD"/>
    <s v="35107"/>
    <s v="Transmission of electric energy"/>
    <s v="Social and_x000a_Commercial_x000a_Infrastructure"/>
    <x v="5"/>
    <n v="17"/>
    <n v="17840616"/>
    <n v="1.752059507377187E-2"/>
    <n v="7.5499999999999998E-2"/>
    <s v="Yearly"/>
    <n v="18559665"/>
    <n v="18559665"/>
    <m/>
    <m/>
    <d v="2031-09-21T00:00:00"/>
    <n v="9.8136986301369866"/>
    <n v="6.7953526187963407"/>
    <n v="6.3500000000000001E-2"/>
    <n v="6.7400000000000002E-2"/>
    <n v="0"/>
    <n v="0"/>
    <m/>
    <s v="AAA"/>
    <m/>
    <m/>
    <m/>
    <m/>
    <m/>
    <s v="Scheme C TIER I"/>
    <s v="[ICRA]AAA"/>
  </r>
  <r>
    <x v="0"/>
    <x v="1"/>
    <x v="0"/>
    <d v="2021-12-31T00:00:00"/>
    <s v="INE848E07AW7"/>
    <s v="7.38%NHPC 03.01.2029"/>
    <s v="NHPC LIMITED"/>
    <s v="35101"/>
    <s v="Electric power generation by hydroelectric power plants"/>
    <s v="Social and_x000a_Commercial_x000a_Infrastructure"/>
    <x v="5"/>
    <n v="40"/>
    <n v="8282968"/>
    <n v="8.1343899973526715E-3"/>
    <n v="7.3800000000000004E-2"/>
    <s v="Yearly"/>
    <n v="8370960"/>
    <n v="8370960"/>
    <m/>
    <m/>
    <d v="2029-01-03T00:00:00"/>
    <n v="7.0986301369863014"/>
    <n v="5.1069349624165632"/>
    <n v="6.6199999999999995E-2"/>
    <n v="6.7000000000000004E-2"/>
    <n v="0"/>
    <n v="0"/>
    <m/>
    <s v="AAA"/>
    <m/>
    <m/>
    <m/>
    <m/>
    <m/>
    <s v="Scheme C TIER I"/>
    <s v="[ICRA]AAA"/>
  </r>
  <r>
    <x v="0"/>
    <x v="1"/>
    <x v="0"/>
    <d v="2021-12-31T00:00:00"/>
    <s v="INE206D08204"/>
    <s v="9.18% Nuclear Power Corporation of India Limited 23-Jan-2028"/>
    <s v="NUCLEAR POWER CORPORATION OF INDIA"/>
    <s v="35107"/>
    <s v="Transmission of electric energy"/>
    <s v="Social and_x000a_Commercial_x000a_Infrastructure"/>
    <x v="5"/>
    <n v="9"/>
    <n v="10242891"/>
    <n v="1.0059156342795687E-2"/>
    <n v="9.1799999999999993E-2"/>
    <s v="Half Yly"/>
    <n v="10191966"/>
    <n v="10191966"/>
    <m/>
    <m/>
    <d v="2028-01-23T00:00:00"/>
    <n v="6.1506849315068495"/>
    <n v="4.6295505251257927"/>
    <n v="6.7350999999999994E-2"/>
    <n v="6.6400000000000001E-2"/>
    <n v="0"/>
    <n v="0"/>
    <m/>
    <m/>
    <m/>
    <m/>
    <m/>
    <m/>
    <m/>
    <s v="Scheme C TIER I"/>
    <s v="CRISIL AAA"/>
  </r>
  <r>
    <x v="0"/>
    <x v="1"/>
    <x v="0"/>
    <d v="2021-12-31T00:00:00"/>
    <s v="INE206D08162"/>
    <s v="9.18% Nuclear Power Corporation of India Limited 23-Jan-2029"/>
    <s v="NUCLEAR POWER CORPORATION OF INDIA"/>
    <s v="35107"/>
    <s v="Transmission of electric energy"/>
    <s v="Social and_x000a_Commercial_x000a_Infrastructure"/>
    <x v="5"/>
    <n v="5"/>
    <n v="5710610"/>
    <n v="5.6081743721311181E-3"/>
    <n v="9.1799999999999993E-2"/>
    <s v="Half Yly"/>
    <n v="5800000"/>
    <n v="5800000"/>
    <m/>
    <m/>
    <d v="2029-01-23T00:00:00"/>
    <n v="7.1534246575342468"/>
    <n v="5.1954160952292385"/>
    <n v="6.6558000000000006E-2"/>
    <n v="6.7000000000000004E-2"/>
    <n v="0"/>
    <n v="0"/>
    <m/>
    <s v="AAA"/>
    <m/>
    <m/>
    <m/>
    <m/>
    <m/>
    <s v="Scheme C TIER I"/>
    <s v="CRISIL AAA"/>
  </r>
  <r>
    <x v="0"/>
    <x v="1"/>
    <x v="0"/>
    <d v="2021-12-31T00:00:00"/>
    <s v="INE134E08JR1"/>
    <s v="8.67%PFC 19-Nov-2028"/>
    <s v="POWER FINANCE CORPORATION"/>
    <s v="64920"/>
    <s v="Other credit granting"/>
    <s v="Social and_x000a_Commercial_x000a_Infrastructure"/>
    <x v="5"/>
    <n v="4"/>
    <n v="4430960"/>
    <n v="4.3514784437981404E-3"/>
    <n v="8.6699999999999999E-2"/>
    <s v="Half Yly"/>
    <n v="4414972"/>
    <n v="4414972"/>
    <m/>
    <m/>
    <d v="2028-11-19T00:00:00"/>
    <n v="6.9753424657534246"/>
    <n v="5.269641441099445"/>
    <n v="6.9786000000000001E-2"/>
    <n v="6.7900000000000002E-2"/>
    <n v="0"/>
    <n v="0"/>
    <m/>
    <s v="AAA"/>
    <m/>
    <m/>
    <m/>
    <m/>
    <m/>
    <s v="Scheme C TIER I"/>
    <s v="[ICRA]AAA"/>
  </r>
  <r>
    <x v="0"/>
    <x v="1"/>
    <x v="0"/>
    <d v="2021-12-31T00:00:00"/>
    <s v="INE062A08231"/>
    <s v="6.80% SBI BasellI Tier II 21 Aug 2035 Call 21 Aug 2030"/>
    <s v="STATE BANK OF INDIA"/>
    <s v="64191"/>
    <s v="Monetary intermediation of commercial banks, saving banks. postal savings"/>
    <s v="Social and_x000a_Commercial_x000a_Infrastructure"/>
    <x v="5"/>
    <n v="9"/>
    <n v="8985069"/>
    <n v="8.8238968687460312E-3"/>
    <n v="6.8000000000000005E-2"/>
    <s v="Yearly"/>
    <n v="9000000"/>
    <n v="9000000"/>
    <m/>
    <m/>
    <d v="2035-08-21T00:00:00"/>
    <n v="8.7287671232876711"/>
    <n v="6.2900329350702675"/>
    <n v="6.7960999999999994E-2"/>
    <n v="6.9720400205099065E-2"/>
    <n v="0"/>
    <n v="0"/>
    <m/>
    <s v="AAA"/>
    <m/>
    <m/>
    <m/>
    <m/>
    <m/>
    <s v="Scheme C TIER I"/>
    <s v="CRISIL AAA"/>
  </r>
  <r>
    <x v="0"/>
    <x v="1"/>
    <x v="0"/>
    <d v="2021-12-31T00:00:00"/>
    <s v="INE296A07RA7"/>
    <s v="7.90% Bajaj Finance 10-Jan-2030"/>
    <s v="BAJAJ FINANCE LIMITED"/>
    <s v="64920"/>
    <s v="Other credit granting"/>
    <s v="Social and_x000a_Commercial_x000a_Infrastructure"/>
    <x v="5"/>
    <n v="1"/>
    <n v="1043290"/>
    <n v="1.0245757004419273E-3"/>
    <n v="7.9000000000000001E-2"/>
    <s v="Yearly"/>
    <n v="1041175"/>
    <n v="1041175"/>
    <m/>
    <m/>
    <d v="2030-01-10T00:00:00"/>
    <n v="8.117808219178082"/>
    <n v="5.5493246761254618"/>
    <n v="7.2680999999999996E-2"/>
    <n v="7.0900000000000005E-2"/>
    <n v="0"/>
    <n v="0"/>
    <s v="AAA"/>
    <m/>
    <m/>
    <m/>
    <m/>
    <m/>
    <m/>
    <s v="Scheme C TIER I"/>
    <s v="CRISIL AAA"/>
  </r>
  <r>
    <x v="0"/>
    <x v="1"/>
    <x v="0"/>
    <d v="2021-12-31T00:00:00"/>
    <s v="INE906B07ID2"/>
    <s v="6.98% NHAI 29 June 2035"/>
    <s v="NATIONAL HIGHWAYS AUTHORITY OF INDI"/>
    <s v="42101"/>
    <s v="Construction and maintenance of motorways, streets, roads, other vehicular ways"/>
    <s v="Social and_x000a_Commercial_x000a_Infrastructure"/>
    <x v="5"/>
    <n v="5"/>
    <n v="4975695"/>
    <n v="4.8864421108324582E-3"/>
    <n v="6.9800000000000001E-2"/>
    <s v="Yearly"/>
    <n v="5143785"/>
    <n v="5143785"/>
    <m/>
    <m/>
    <d v="2035-06-29T00:00:00"/>
    <n v="13.586301369863014"/>
    <n v="8.3840271722013"/>
    <n v="6.8436999999999998E-2"/>
    <n v="6.9000000000000006E-2"/>
    <n v="0"/>
    <n v="0"/>
    <s v="AAA"/>
    <m/>
    <m/>
    <m/>
    <m/>
    <m/>
    <m/>
    <s v="Scheme C TIER I"/>
    <s v="[ICRA]AAA"/>
  </r>
  <r>
    <x v="0"/>
    <x v="1"/>
    <x v="0"/>
    <d v="2021-12-31T00:00:00"/>
    <s v="INE053F07BC1"/>
    <s v="8.35% IRFC 13 Mar 2029"/>
    <s v="INDIAN RAILWAY FINANCE CORPN. LTD"/>
    <s v="64920"/>
    <s v="Other credit granting"/>
    <s v="Social and_x000a_Commercial_x000a_Infrastructure"/>
    <x v="5"/>
    <n v="5"/>
    <n v="5450060"/>
    <n v="5.3522980589773986E-3"/>
    <n v="8.3499999999999991E-2"/>
    <s v="Yearly"/>
    <n v="5496000"/>
    <n v="5496000"/>
    <m/>
    <m/>
    <d v="2029-03-13T00:00:00"/>
    <n v="7.2876712328767121"/>
    <n v="5.1755022640326604"/>
    <n v="6.7892000000000008E-2"/>
    <n v="6.6900000000000001E-2"/>
    <n v="0"/>
    <n v="0"/>
    <m/>
    <m/>
    <m/>
    <m/>
    <m/>
    <m/>
    <m/>
    <s v="Scheme C TIER I"/>
    <s v="[ICRA]AAA"/>
  </r>
  <r>
    <x v="0"/>
    <x v="1"/>
    <x v="0"/>
    <d v="2021-12-31T00:00:00"/>
    <s v="INE752E07JM3"/>
    <s v="9.25% PGC_DEC 26"/>
    <s v="POWER GRID CORPN OF INDIA LTD"/>
    <s v="35107"/>
    <s v="Transmission of electric energy"/>
    <s v="Social and_x000a_Commercial_x000a_Infrastructure"/>
    <x v="5"/>
    <n v="8"/>
    <n v="11387600"/>
    <n v="1.1183331812202255E-2"/>
    <n v="9.2499999999999999E-2"/>
    <s v="Yearly"/>
    <n v="10936230"/>
    <n v="10936230"/>
    <m/>
    <m/>
    <d v="2026-12-26T00:00:00"/>
    <n v="5.0739726027397261"/>
    <n v="3.8007639710401624"/>
    <n v="7.46E-2"/>
    <n v="5.9299999999999999E-2"/>
    <n v="0"/>
    <n v="0"/>
    <s v="AAA"/>
    <m/>
    <m/>
    <m/>
    <m/>
    <m/>
    <m/>
    <s v="Scheme C TIER I"/>
    <s v="[ICRA]AAA"/>
  </r>
  <r>
    <x v="0"/>
    <x v="1"/>
    <x v="0"/>
    <d v="2021-12-31T00:00:00"/>
    <s v="INE001A07FG3"/>
    <s v="8.96% HDFC Ltd 8 Apr 2025"/>
    <s v="HOUSING DEVELOPMENT FINANCE CORPORA"/>
    <s v="64192"/>
    <s v="Activities of specialized institutions granting credit for house purchases"/>
    <s v="Social and_x000a_Commercial_x000a_Infrastructure"/>
    <x v="5"/>
    <n v="2"/>
    <n v="2166886"/>
    <n v="2.1280168900572288E-3"/>
    <n v="8.9600000000000013E-2"/>
    <s v="Yearly"/>
    <n v="2099684"/>
    <n v="2099684"/>
    <m/>
    <m/>
    <d v="2025-04-08T00:00:00"/>
    <n v="3.3561643835616439"/>
    <n v="2.7501566339669234"/>
    <n v="7.7499999999999999E-2"/>
    <n v="5.8700000000000002E-2"/>
    <n v="0"/>
    <n v="0"/>
    <m/>
    <s v="AAA"/>
    <m/>
    <m/>
    <m/>
    <m/>
    <m/>
    <s v="Scheme C TIER I"/>
    <s v="[ICRA]AAA"/>
  </r>
  <r>
    <x v="0"/>
    <x v="1"/>
    <x v="0"/>
    <d v="2021-12-31T00:00:00"/>
    <s v="INE906B07HH5"/>
    <s v="7.70% NHAI 13 Sep 2029"/>
    <s v="NATIONAL HIGHWAYS AUTHORITY OF INDI"/>
    <s v="42101"/>
    <s v="Construction and maintenance of motorways, streets, roads, other vehicular ways"/>
    <s v="Social and_x000a_Commercial_x000a_Infrastructure"/>
    <x v="5"/>
    <n v="21"/>
    <n v="22144248"/>
    <n v="2.1747029498375089E-2"/>
    <n v="7.6999999999999999E-2"/>
    <s v="Yearly"/>
    <n v="21394539"/>
    <n v="21394539"/>
    <m/>
    <m/>
    <d v="2029-09-13T00:00:00"/>
    <n v="7.7917808219178086"/>
    <n v="5.720113125915864"/>
    <n v="7.4135999999999994E-2"/>
    <n v="6.6900000000000001E-2"/>
    <n v="0"/>
    <n v="0"/>
    <m/>
    <s v="AAA"/>
    <m/>
    <m/>
    <m/>
    <m/>
    <m/>
    <s v="Scheme C TIER I"/>
    <s v="CRISIL AAA"/>
  </r>
  <r>
    <x v="0"/>
    <x v="1"/>
    <x v="0"/>
    <d v="2021-12-31T00:00:00"/>
    <s v="INE906B07HG7"/>
    <s v="7.49% NHAI 1 Aug 2029"/>
    <s v="NATIONAL HIGHWAYS AUTHORITY OF INDI"/>
    <s v="42101"/>
    <s v="Construction and maintenance of motorways, streets, roads, other vehicular ways"/>
    <s v="Social and_x000a_Commercial_x000a_Infrastructure"/>
    <x v="5"/>
    <n v="2"/>
    <n v="2083250"/>
    <n v="2.0458811336691095E-3"/>
    <n v="7.4900000000000008E-2"/>
    <s v="Yearly"/>
    <n v="2004000"/>
    <n v="2004000"/>
    <m/>
    <m/>
    <d v="2029-08-01T00:00:00"/>
    <n v="7.6739726027397257"/>
    <n v="5.6341446939224182"/>
    <n v="7.5450000000000003E-2"/>
    <n v="6.6900000000000001E-2"/>
    <n v="0"/>
    <n v="0"/>
    <m/>
    <s v="AAA"/>
    <m/>
    <m/>
    <m/>
    <m/>
    <m/>
    <s v="Scheme C TIER I"/>
    <s v="CRISIL AAA"/>
  </r>
  <r>
    <x v="0"/>
    <x v="1"/>
    <x v="0"/>
    <d v="2021-12-31T00:00:00"/>
    <s v="INE001A07SB7"/>
    <s v="8.05% HDFC Ltd 22 Oct 2029"/>
    <s v="HOUSING DEVELOPMENT FINANCE CORPORA"/>
    <s v="64192"/>
    <s v="Activities of specialized institutions granting credit for house purchases"/>
    <s v="Social and_x000a_Commercial_x000a_Infrastructure"/>
    <x v="5"/>
    <n v="13"/>
    <n v="13754962"/>
    <n v="1.3508228609209418E-2"/>
    <n v="8.0500000000000002E-2"/>
    <s v="Yearly"/>
    <n v="13342264"/>
    <n v="13342264"/>
    <m/>
    <m/>
    <d v="2029-10-22T00:00:00"/>
    <n v="7.8986301369863012"/>
    <n v="5.7658611760960383"/>
    <n v="7.8284999999999993E-2"/>
    <n v="6.83E-2"/>
    <n v="0"/>
    <n v="0"/>
    <m/>
    <s v="AAA"/>
    <m/>
    <m/>
    <m/>
    <m/>
    <m/>
    <s v="Scheme C TIER I"/>
    <s v="[ICRA]AAA"/>
  </r>
  <r>
    <x v="0"/>
    <x v="1"/>
    <x v="0"/>
    <d v="2021-12-31T00:00:00"/>
    <s v="INE733E07KL3"/>
    <s v="7.32% NTPC 17 Jul 2029"/>
    <s v="NTPC LIMITED"/>
    <s v="35102"/>
    <s v="Electric power generation by coal based thermal power plants"/>
    <s v="Social and_x000a_Commercial_x000a_Infrastructure"/>
    <x v="5"/>
    <n v="8"/>
    <n v="8305288"/>
    <n v="8.156309626251506E-3"/>
    <n v="7.3200000000000001E-2"/>
    <s v="Yearly"/>
    <n v="8421016"/>
    <n v="8421016"/>
    <m/>
    <m/>
    <d v="2029-07-17T00:00:00"/>
    <n v="7.6328767123287671"/>
    <n v="5.6220816033251664"/>
    <n v="6.9333000000000006E-2"/>
    <n v="6.6299999999999998E-2"/>
    <n v="0"/>
    <n v="0"/>
    <s v="AAA"/>
    <m/>
    <m/>
    <m/>
    <m/>
    <m/>
    <m/>
    <s v="Scheme C TIER I"/>
    <s v="[ICRA]AAA"/>
  </r>
  <r>
    <x v="0"/>
    <x v="1"/>
    <x v="0"/>
    <d v="2021-12-31T00:00:00"/>
    <s v="INE031A08699"/>
    <s v="8.41% HUDCO GOI 15 Mar 2029 (GOI Service)"/>
    <s v="HOUSING AND URBAN DEVELOPMENT CORPO"/>
    <s v="64192"/>
    <s v="Activities of specialized institutions granting credit for house purchases"/>
    <s v="Social and_x000a_Commercial_x000a_Infrastructure"/>
    <x v="5"/>
    <n v="4"/>
    <n v="4411092"/>
    <n v="4.3319668314790536E-3"/>
    <n v="8.4100000000000008E-2"/>
    <s v="Half Yly"/>
    <n v="4254560"/>
    <n v="4254560"/>
    <m/>
    <m/>
    <d v="2029-03-15T00:00:00"/>
    <n v="7.2931506849315069"/>
    <n v="5.4141120320987071"/>
    <n v="7.4607999999999994E-2"/>
    <n v="6.7000000000000004E-2"/>
    <n v="0"/>
    <n v="0"/>
    <m/>
    <s v="AAA"/>
    <m/>
    <m/>
    <m/>
    <m/>
    <m/>
    <s v="Scheme C TIER I"/>
    <s v="[ICRA]AAA"/>
  </r>
  <r>
    <x v="0"/>
    <x v="1"/>
    <x v="0"/>
    <d v="2021-12-31T00:00:00"/>
    <s v="INE115A07OF5"/>
    <s v="7.99% LIC Housing 12 July 2029 Put Option (12July2021)"/>
    <s v="LIC HOUSING FINANCE LTD"/>
    <s v="64192"/>
    <s v="Activities of specialized institutions granting credit for house purchases"/>
    <s v="Social and_x000a_Commercial_x000a_Infrastructure"/>
    <x v="5"/>
    <n v="17"/>
    <n v="17777954"/>
    <n v="1.7459057090525514E-2"/>
    <n v="7.9899999999999999E-2"/>
    <s v="Yearly"/>
    <n v="17730586"/>
    <n v="17730586"/>
    <m/>
    <m/>
    <d v="2029-07-12T00:00:00"/>
    <n v="7.6191780821917812"/>
    <n v="5.498468324055267"/>
    <n v="7.2999999999999995E-2"/>
    <n v="6.9500000000000006E-2"/>
    <n v="0"/>
    <n v="0"/>
    <s v="AAA"/>
    <m/>
    <m/>
    <m/>
    <m/>
    <m/>
    <m/>
    <s v="Scheme C TIER I"/>
    <s v="CRISIL AAA"/>
  </r>
  <r>
    <x v="0"/>
    <x v="1"/>
    <x v="0"/>
    <d v="2021-12-31T00:00:00"/>
    <s v="INE206D08477"/>
    <s v="6.80% Nuclear Power Corporation of India Limited 24-Mar-2031"/>
    <s v="NUCLEAR POWER CORPORATION OF INDIA"/>
    <s v="35107"/>
    <s v="Transmission of electric energy"/>
    <s v="Social and_x000a_Commercial_x000a_Infrastructure"/>
    <x v="5"/>
    <n v="25"/>
    <n v="24978800"/>
    <n v="2.4530735947050977E-2"/>
    <n v="6.8000000000000005E-2"/>
    <s v="Yearly"/>
    <n v="25000000"/>
    <n v="25000000"/>
    <m/>
    <m/>
    <d v="2031-03-23T00:00:00"/>
    <n v="9.3150684931506849"/>
    <n v="6.4545302126294866"/>
    <n v="6.7957000000000004E-2"/>
    <n v="6.7199999999999996E-2"/>
    <n v="0"/>
    <n v="0"/>
    <m/>
    <s v="AAA"/>
    <m/>
    <m/>
    <m/>
    <m/>
    <m/>
    <s v="Scheme C TIER I"/>
    <s v="[ICRA]AAA"/>
  </r>
  <r>
    <x v="0"/>
    <x v="1"/>
    <x v="0"/>
    <d v="2021-12-31T00:00:00"/>
    <s v="INE848E07476"/>
    <s v="8.78% NHPC 11-Sept-2027"/>
    <s v="NHPC LIMITED"/>
    <s v="35101"/>
    <s v="Electric power generation by hydroelectric power plants"/>
    <s v="Social and_x000a_Commercial_x000a_Infrastructure"/>
    <x v="5"/>
    <n v="130"/>
    <n v="14452529"/>
    <n v="1.4193282810467145E-2"/>
    <n v="8.7799999999999989E-2"/>
    <s v="Yearly"/>
    <n v="14528022"/>
    <n v="14528022"/>
    <m/>
    <m/>
    <d v="2027-02-11T00:00:00"/>
    <n v="5.2027397260273975"/>
    <n v="3.9391828202186479"/>
    <n v="6.3E-2"/>
    <n v="6.1600000000000002E-2"/>
    <n v="0"/>
    <n v="0"/>
    <m/>
    <s v="AAA"/>
    <m/>
    <m/>
    <m/>
    <m/>
    <m/>
    <s v="Scheme C TIER I"/>
    <s v="[ICRA]AAA"/>
  </r>
  <r>
    <x v="0"/>
    <x v="1"/>
    <x v="0"/>
    <d v="2021-12-31T00:00:00"/>
    <s v="INE094A08093"/>
    <s v="6.63% HPCL(Hindustan Petroleum Corporation Ltd)11.04.2031"/>
    <s v="HINDUSTAN PETROLEUM CORPORATION LIM"/>
    <s v="19201"/>
    <s v="Production of liquid and gaseous fuels, illuminating oils, lubricating"/>
    <s v="Social and_x000a_Commercial_x000a_Infrastructure"/>
    <x v="5"/>
    <n v="1"/>
    <n v="990171"/>
    <n v="9.7240953702449327E-4"/>
    <n v="6.6299999999999998E-2"/>
    <s v="Yearly"/>
    <n v="1000001"/>
    <n v="1000001"/>
    <m/>
    <m/>
    <d v="2031-04-11T00:00:00"/>
    <n v="9.367123287671232"/>
    <n v="6.53911242653722"/>
    <n v="6.6239999999999993E-2"/>
    <n v="6.6799999999999998E-2"/>
    <n v="0"/>
    <n v="0"/>
    <s v="AAA"/>
    <m/>
    <m/>
    <m/>
    <m/>
    <m/>
    <m/>
    <s v="Scheme C TIER I"/>
    <s v="[ICRA]AAA"/>
  </r>
  <r>
    <x v="0"/>
    <x v="1"/>
    <x v="0"/>
    <d v="2021-12-31T00:00:00"/>
    <s v="INE848E07369"/>
    <s v="8.85% NHPC 11.02.2025"/>
    <s v="NHPC LIMITED"/>
    <s v="35101"/>
    <s v="Electric power generation by hydroelectric power plants"/>
    <s v="Social and_x000a_Commercial_x000a_Infrastructure"/>
    <x v="5"/>
    <n v="100"/>
    <n v="10932530"/>
    <n v="1.0736424754720532E-2"/>
    <n v="8.8499999999999995E-2"/>
    <s v="Yearly"/>
    <n v="11043011"/>
    <n v="11043011"/>
    <m/>
    <m/>
    <d v="2025-02-11T00:00:00"/>
    <n v="3.2027397260273971"/>
    <n v="2.622170748651607"/>
    <n v="5.6241000000000006E-2"/>
    <n v="5.4600000000000003E-2"/>
    <n v="0"/>
    <n v="0"/>
    <m/>
    <s v="AAA"/>
    <m/>
    <m/>
    <m/>
    <m/>
    <m/>
    <s v="Scheme C TIER I"/>
    <s v="[ICRA]AAA"/>
  </r>
  <r>
    <x v="0"/>
    <x v="1"/>
    <x v="0"/>
    <d v="2021-12-31T00:00:00"/>
    <s v="INE090A08UE8"/>
    <s v="6.45%ICICI Bank (Infrastructure Bond) 15.06.2028"/>
    <s v="ICICI BANK LTD"/>
    <s v="64191"/>
    <s v="Monetary intermediation of commercial banks, saving banks. postal savings"/>
    <s v="Social and_x000a_Commercial_x000a_Infrastructure"/>
    <x v="5"/>
    <n v="10"/>
    <n v="9806650"/>
    <n v="9.6307405349795611E-3"/>
    <n v="6.4500000000000002E-2"/>
    <s v="Yearly"/>
    <n v="10000000"/>
    <n v="10000000"/>
    <m/>
    <m/>
    <d v="2028-06-15T00:00:00"/>
    <n v="6.5452054794520551"/>
    <n v="5.0447584248278288"/>
    <n v="6.4450999999999994E-2"/>
    <n v="6.6600000000000006E-2"/>
    <n v="0"/>
    <n v="0"/>
    <m/>
    <s v="AAA"/>
    <m/>
    <m/>
    <m/>
    <m/>
    <m/>
    <s v="Scheme C TIER I"/>
    <s v="[ICRA]AAA"/>
  </r>
  <r>
    <x v="0"/>
    <x v="1"/>
    <x v="0"/>
    <d v="2021-12-31T00:00:00"/>
    <s v="INE733E08163"/>
    <s v="05.45% NTPC 15-Oct-2025"/>
    <s v="NTPC LIMITED"/>
    <s v="35102"/>
    <s v="Electric power generation by coal based thermal power plants"/>
    <s v="Social and_x000a_Commercial_x000a_Infrastructure"/>
    <x v="5"/>
    <n v="50"/>
    <n v="49621850"/>
    <n v="4.8731744501504137E-2"/>
    <n v="5.45E-2"/>
    <s v="Yearly"/>
    <n v="49461511"/>
    <n v="49461511"/>
    <m/>
    <m/>
    <d v="2025-10-15T00:00:00"/>
    <n v="3.8767123287671232"/>
    <n v="3.3825304535605958"/>
    <n v="5.7374000000000001E-2"/>
    <n v="5.6399999999999999E-2"/>
    <n v="0"/>
    <n v="0"/>
    <m/>
    <s v="AAA"/>
    <m/>
    <m/>
    <m/>
    <m/>
    <m/>
    <s v="Scheme C TIER I"/>
    <s v="[ICRA]AAA"/>
  </r>
  <r>
    <x v="0"/>
    <x v="1"/>
    <x v="0"/>
    <d v="2021-12-31T00:00:00"/>
    <s v="INE206D08170"/>
    <s v="09.18% NUCLEAR POWER CORPORATION OF INDIA LTD 23-Jan-2025"/>
    <s v="NUCLEAR POWER CORPORATION OF INDIA"/>
    <s v="35107"/>
    <s v="Transmission of electric energy"/>
    <s v="Social and_x000a_Commercial_x000a_Infrastructure"/>
    <x v="5"/>
    <n v="10"/>
    <n v="11056300"/>
    <n v="1.0857974596513031E-2"/>
    <n v="9.1799999999999993E-2"/>
    <s v="Half Yly"/>
    <n v="11126011"/>
    <n v="11126011"/>
    <m/>
    <m/>
    <d v="2025-01-23T00:00:00"/>
    <n v="3.1506849315068495"/>
    <n v="2.6727282430140944"/>
    <n v="5.5496999999999998E-2"/>
    <n v="5.4199999999999998E-2"/>
    <n v="0"/>
    <n v="0"/>
    <m/>
    <s v="AAA"/>
    <m/>
    <m/>
    <m/>
    <m/>
    <m/>
    <s v="Scheme C TIER I"/>
    <s v="CRISIL AAA"/>
  </r>
  <r>
    <x v="0"/>
    <x v="1"/>
    <x v="0"/>
    <d v="2021-12-31T00:00:00"/>
    <s v="INE134E08CS4"/>
    <s v="08.90% POWER FINANCE CORPORATION 15-03-2025"/>
    <s v="POWER FINANCE CORPORATION"/>
    <s v="64920"/>
    <s v="Other credit granting"/>
    <s v="Social and_x000a_Commercial_x000a_Infrastructure"/>
    <x v="5"/>
    <n v="7"/>
    <n v="7616910"/>
    <n v="7.4802795947944674E-3"/>
    <n v="8.900000000000001E-2"/>
    <s v="Yearly"/>
    <n v="7463419"/>
    <n v="7463419"/>
    <m/>
    <m/>
    <d v="2025-03-15T00:00:00"/>
    <n v="3.2904109589041095"/>
    <n v="2.6979884017157012"/>
    <n v="6.8000000000000005E-2"/>
    <n v="5.6300000000000003E-2"/>
    <n v="0"/>
    <n v="0"/>
    <m/>
    <s v="AAA"/>
    <m/>
    <m/>
    <m/>
    <m/>
    <m/>
    <s v="Scheme C TIER I"/>
    <s v="[ICRA]AAA"/>
  </r>
  <r>
    <x v="0"/>
    <x v="1"/>
    <x v="0"/>
    <d v="2021-12-31T00:00:00"/>
    <s v="INE261F08BZ9"/>
    <s v="07.27% NABARD 14-Feb-2030"/>
    <s v="NABARD"/>
    <s v="64199"/>
    <s v="Other monetary intermediation services n.e.c."/>
    <s v="Social and_x000a_Commercial_x000a_Infrastructure"/>
    <x v="5"/>
    <n v="2"/>
    <n v="2048042"/>
    <n v="2.0113046867932076E-3"/>
    <n v="7.2700000000000001E-2"/>
    <s v="Yearly"/>
    <n v="2019376"/>
    <n v="2019376"/>
    <m/>
    <m/>
    <d v="2030-02-14T00:00:00"/>
    <n v="8.213698630136987"/>
    <n v="5.7682349735731329"/>
    <n v="7.0999999999999994E-2"/>
    <n v="6.7400000000000002E-2"/>
    <n v="0"/>
    <n v="0"/>
    <s v="AAA"/>
    <m/>
    <m/>
    <m/>
    <m/>
    <m/>
    <m/>
    <s v="Scheme C TIER I"/>
    <s v="CRISIL AAA"/>
  </r>
  <r>
    <x v="0"/>
    <x v="1"/>
    <x v="0"/>
    <d v="2021-12-31T00:00:00"/>
    <s v="INE134E08CP0"/>
    <s v="08.80% POWER FINANCE CORPORATION 15-Jan-2025"/>
    <s v="POWER FINANCE CORPORATION"/>
    <s v="64920"/>
    <s v="Other credit granting"/>
    <s v="Social and_x000a_Commercial_x000a_Infrastructure"/>
    <x v="5"/>
    <n v="2"/>
    <n v="2163252"/>
    <n v="2.1244480759255815E-3"/>
    <n v="8.8000000000000009E-2"/>
    <s v="Yearly"/>
    <n v="2117098"/>
    <n v="2117098"/>
    <m/>
    <m/>
    <d v="2025-01-15T00:00:00"/>
    <n v="3.128767123287671"/>
    <n v="2.548327557978797"/>
    <n v="6.8000000000000005E-2"/>
    <n v="5.6300000000000003E-2"/>
    <n v="0"/>
    <n v="0"/>
    <s v="AAA"/>
    <m/>
    <m/>
    <m/>
    <m/>
    <m/>
    <m/>
    <s v="Scheme C TIER I"/>
    <s v="[ICRA]AAA"/>
  </r>
  <r>
    <x v="0"/>
    <x v="1"/>
    <x v="0"/>
    <d v="2021-12-31T00:00:00"/>
    <s v="INE018A08BA7"/>
    <s v="07.70% LARSEN AND TOUBRO LTD 28-April-2025"/>
    <s v="LARSEN AND TOUBRO LTD"/>
    <s v="42909"/>
    <s v="Other civil engineering projects n.e.c."/>
    <s v="Social and_x000a_Commercial_x000a_Infrastructure"/>
    <x v="5"/>
    <n v="50"/>
    <n v="52972400"/>
    <n v="5.2022193095007094E-2"/>
    <n v="7.6999999999999999E-2"/>
    <s v="Yearly"/>
    <n v="53311455"/>
    <n v="53311455"/>
    <m/>
    <m/>
    <d v="2025-04-28T00:00:00"/>
    <n v="3.4109589041095889"/>
    <n v="2.8556688771722332"/>
    <n v="5.6341000000000002E-2"/>
    <n v="5.5800000000000002E-2"/>
    <n v="0"/>
    <n v="0"/>
    <m/>
    <s v="AAA"/>
    <m/>
    <m/>
    <m/>
    <m/>
    <m/>
    <s v="Scheme C TIER I"/>
    <s v="CRISIL AAA"/>
  </r>
  <r>
    <x v="0"/>
    <x v="1"/>
    <x v="0"/>
    <d v="2021-12-31T00:00:00"/>
    <s v="INE514E08FG5"/>
    <s v="07.62% EXPORT IMPORT BANK OF INDIA 01-Sept-2026"/>
    <s v="EXPORT IMPORT BANK OF INDIA"/>
    <s v="64199"/>
    <s v="Other monetary intermediation services n.e.c."/>
    <s v="Social and_x000a_Commercial_x000a_Infrastructure"/>
    <x v="5"/>
    <n v="50"/>
    <n v="53085600"/>
    <n v="5.21333625390639E-2"/>
    <n v="7.6200000000000004E-2"/>
    <s v="Yearly"/>
    <n v="53486253"/>
    <n v="53486253"/>
    <m/>
    <m/>
    <d v="2026-09-01T00:00:00"/>
    <n v="4.7561643835616438"/>
    <n v="3.8859487521204406"/>
    <n v="5.9699999999999996E-2"/>
    <n v="5.9700000000000003E-2"/>
    <n v="0"/>
    <n v="0"/>
    <m/>
    <s v="AAA"/>
    <m/>
    <m/>
    <m/>
    <m/>
    <m/>
    <s v="Scheme C TIER I"/>
    <s v="[ICRA]AAA"/>
  </r>
  <r>
    <x v="0"/>
    <x v="1"/>
    <x v="0"/>
    <d v="2021-12-31T00:00:00"/>
    <s v="INE001A07PB3"/>
    <s v="8.44% HOUSING DEVELOPMENT FINANCE CORPORA 01-June-2026"/>
    <s v="HOUSING DEVELOPMENT FINANCE CORPORA"/>
    <s v="64192"/>
    <s v="Activities of specialized institutions granting credit for house purchases"/>
    <s v="Social and_x000a_Commercial_x000a_Infrastructure"/>
    <x v="5"/>
    <n v="1"/>
    <n v="10784730"/>
    <n v="1.0591275957621627E-2"/>
    <n v="8.4399999999999989E-2"/>
    <s v="Yearly"/>
    <n v="10795091"/>
    <n v="10795091"/>
    <m/>
    <m/>
    <d v="2026-06-01T00:00:00"/>
    <n v="4.5041095890410956"/>
    <n v="3.5961344283154166"/>
    <n v="6.4399999999999999E-2"/>
    <n v="6.1400000000000003E-2"/>
    <n v="0"/>
    <n v="0"/>
    <m/>
    <s v="AAA"/>
    <m/>
    <m/>
    <m/>
    <m/>
    <m/>
    <s v="Scheme C TIER I"/>
    <s v="[ICRA]AAA"/>
  </r>
  <r>
    <x v="0"/>
    <x v="1"/>
    <x v="0"/>
    <d v="2021-12-31T00:00:00"/>
    <s v="INE020B08443"/>
    <s v="8.75% RURAL ELECTRIFICATION CORPORATION 12-July-2025"/>
    <s v="RURAL ELECTRIFICATION CORP LTD."/>
    <s v="64920"/>
    <s v="Other credit granting"/>
    <s v="Social and_x000a_Commercial_x000a_Infrastructure"/>
    <x v="5"/>
    <n v="19"/>
    <n v="20630257"/>
    <n v="2.0260196125786667E-2"/>
    <n v="8.7499999999999994E-2"/>
    <s v="Yearly"/>
    <n v="20901160.84"/>
    <n v="20901160.84"/>
    <m/>
    <m/>
    <d v="2025-07-12T00:00:00"/>
    <n v="3.6164383561643834"/>
    <n v="3.0066647458409159"/>
    <n v="3.0828999999999999E-2"/>
    <n v="5.7700000000000001E-2"/>
    <n v="0"/>
    <n v="0"/>
    <m/>
    <s v="AAA"/>
    <m/>
    <m/>
    <m/>
    <m/>
    <m/>
    <s v="Scheme C TIER I"/>
    <s v="[ICRA]AAA"/>
  </r>
  <r>
    <x v="0"/>
    <x v="1"/>
    <x v="0"/>
    <d v="2021-12-31T00:00:00"/>
    <s v="INE261F08BM7"/>
    <s v="7.41% NABARD(Non GOI) 18-July-2029"/>
    <s v="NABARD"/>
    <s v="64199"/>
    <s v="Other monetary intermediation services n.e.c."/>
    <s v="Social and_x000a_Commercial_x000a_Infrastructure"/>
    <x v="5"/>
    <n v="49"/>
    <n v="50776446"/>
    <n v="4.9865629620145596E-2"/>
    <n v="7.4099999999999999E-2"/>
    <s v="Yearly"/>
    <n v="51033993"/>
    <n v="51033993"/>
    <m/>
    <m/>
    <d v="2029-07-18T00:00:00"/>
    <n v="7.6356164383561644"/>
    <n v="5.6024769414481712"/>
    <n v="5.6767999999999999E-2"/>
    <n v="6.7400000000000002E-2"/>
    <n v="0"/>
    <n v="0"/>
    <m/>
    <s v="AAA"/>
    <m/>
    <m/>
    <m/>
    <m/>
    <m/>
    <s v="Scheme C TIER I"/>
    <s v="CRISIL AAA"/>
  </r>
  <r>
    <x v="0"/>
    <x v="1"/>
    <x v="0"/>
    <d v="2021-12-31T00:00:00"/>
    <s v="INE115A07NP6"/>
    <s v="8.75% LIC Housing Finance 08-Dec-2028"/>
    <s v="LIC HOUSING FINANCE LTD"/>
    <s v="64192"/>
    <s v="Activities of specialized institutions granting credit for house purchases"/>
    <s v="Social and_x000a_Commercial_x000a_Infrastructure"/>
    <x v="5"/>
    <n v="10"/>
    <n v="10974450"/>
    <n v="1.077759280326171E-2"/>
    <n v="8.7499999999999994E-2"/>
    <s v="Yearly"/>
    <n v="10888332"/>
    <n v="10888332"/>
    <n v="0"/>
    <m/>
    <d v="2028-12-08T00:00:00"/>
    <n v="7.0273972602739727"/>
    <n v="4.8688128904817685"/>
    <n v="7.0996412999999994E-2"/>
    <n v="6.9000000000000006E-2"/>
    <n v="0"/>
    <n v="0"/>
    <m/>
    <s v="AAA"/>
    <m/>
    <m/>
    <m/>
    <m/>
    <m/>
    <s v="Scheme C TIER I"/>
    <s v="CRISIL AAA"/>
  </r>
  <r>
    <x v="0"/>
    <x v="1"/>
    <x v="0"/>
    <d v="2021-12-31T00:00:00"/>
    <s v="INE752E07IL7"/>
    <s v="9.64%POWER GRID CORPN OF INDIA LTD 31-May-2026"/>
    <s v="POWER GRID CORPN OF INDIA LTD"/>
    <s v="35107"/>
    <s v="Transmission of electric energy"/>
    <s v="Social and_x000a_Commercial_x000a_Infrastructure"/>
    <x v="5"/>
    <n v="13"/>
    <n v="18506897.5"/>
    <n v="1.8174924967237733E-2"/>
    <n v="9.64E-2"/>
    <s v="Yearly"/>
    <n v="18072846.5"/>
    <n v="18072846.5"/>
    <n v="0"/>
    <m/>
    <d v="2026-05-31T00:00:00"/>
    <n v="4.5013698630136982"/>
    <n v="3.544438278840699"/>
    <n v="6.6499950000000002E-2"/>
    <n v="5.9299999999999999E-2"/>
    <n v="0"/>
    <n v="0"/>
    <s v="AAA"/>
    <m/>
    <m/>
    <m/>
    <m/>
    <m/>
    <m/>
    <s v="Scheme C TIER I"/>
    <s v="[ICRA]AAA"/>
  </r>
  <r>
    <x v="0"/>
    <x v="1"/>
    <x v="0"/>
    <d v="2021-12-31T00:00:00"/>
    <s v="INE115A07PP1"/>
    <s v="7.13% LIC Housing Finance 28-Nov-2031"/>
    <s v="LIC HOUSING FINANCE LTD"/>
    <s v="64192"/>
    <s v="Activities of specialized institutions granting credit for house purchases"/>
    <s v="Social and_x000a_Commercial_x000a_Infrastructure"/>
    <x v="5"/>
    <n v="19"/>
    <n v="18852142"/>
    <n v="1.8513976549646479E-2"/>
    <n v="7.1300000000000002E-2"/>
    <s v="Yearly"/>
    <n v="19000019"/>
    <n v="19000019"/>
    <n v="0"/>
    <m/>
    <d v="2031-11-28T00:00:00"/>
    <n v="0"/>
    <n v="0"/>
    <n v="7.1251909000000002E-2"/>
    <n v="0"/>
    <n v="0"/>
    <n v="0"/>
    <s v="AAA"/>
    <m/>
    <m/>
    <m/>
    <m/>
    <m/>
    <m/>
    <s v="Scheme C TIER I"/>
    <s v="CRISIL AAA"/>
  </r>
  <r>
    <x v="0"/>
    <x v="1"/>
    <x v="0"/>
    <d v="2021-12-31T00:00:00"/>
    <s v="INE906B07JA6"/>
    <s v="6.87% NHAI 14-April-2032"/>
    <s v="NATIONAL HIGHWAYS AUTHORITY OF INDI"/>
    <s v="42101"/>
    <s v="Construction and maintenance of motorways, streets, roads, other vehicular ways"/>
    <s v="Social and_x000a_Commercial_x000a_Infrastructure"/>
    <x v="5"/>
    <n v="50"/>
    <n v="50045350"/>
    <n v="4.9147647854490509E-2"/>
    <n v="6.8699999999999997E-2"/>
    <s v="Yearly"/>
    <n v="50000000"/>
    <n v="50000000"/>
    <n v="0"/>
    <m/>
    <d v="2032-04-14T00:00:00"/>
    <n v="0"/>
    <n v="0"/>
    <n v="6.8624077000000006E-2"/>
    <n v="0"/>
    <n v="0"/>
    <n v="0"/>
    <m/>
    <s v="AAA"/>
    <m/>
    <m/>
    <m/>
    <m/>
    <m/>
    <s v="Scheme C TIER I"/>
    <s v="[ICRA]AAA"/>
  </r>
  <r>
    <x v="0"/>
    <x v="1"/>
    <x v="0"/>
    <d v="2021-12-31T00:00:00"/>
    <s v=""/>
    <s v="Net Current Asset"/>
    <s v=""/>
    <s v=""/>
    <s v="NCA"/>
    <m/>
    <x v="2"/>
    <n v="0"/>
    <n v="29220268.579999998"/>
    <n v="2.86961220249928E-2"/>
    <m/>
    <s v=""/>
    <n v="0"/>
    <n v="29220268.579999998"/>
    <m/>
    <m/>
    <m/>
    <n v="0"/>
    <n v="0"/>
    <n v="0"/>
    <n v="0"/>
    <n v="0"/>
    <n v="0"/>
    <m/>
    <s v="AAA"/>
    <m/>
    <m/>
    <m/>
    <m/>
    <m/>
    <s v="Scheme C TIER I"/>
    <e v="#N/A"/>
  </r>
  <r>
    <x v="0"/>
    <x v="1"/>
    <x v="0"/>
    <d v="2021-12-31T00:00:00"/>
    <s v="INF846K01N65"/>
    <s v="AXIS OVERNIGHT FUND - DIRECT PLAN- GROWTH OPTION"/>
    <s v="AXIS MUTUAL FUND"/>
    <n v="66301"/>
    <s v="Other financial service activities, except insurance and pension funding activities"/>
    <s v="Social and_x000a_Commercial_x000a_Infrastructure"/>
    <x v="4"/>
    <n v="20235.79"/>
    <n v="22548872.329999998"/>
    <n v="2.214439576885175E-2"/>
    <m/>
    <s v=""/>
    <n v="22550000"/>
    <n v="22550000"/>
    <m/>
    <m/>
    <m/>
    <n v="2.7397260273972603E-3"/>
    <n v="2.7397260273972603E-3"/>
    <n v="0"/>
    <n v="3.2500000000000001E-2"/>
    <n v="0"/>
    <n v="0"/>
    <s v="AAA"/>
    <m/>
    <m/>
    <m/>
    <m/>
    <m/>
    <m/>
    <s v="Scheme C TIER I"/>
    <e v="#N/A"/>
  </r>
  <r>
    <x v="0"/>
    <x v="1"/>
    <x v="0"/>
    <d v="2021-12-31T00:00:00"/>
    <s v="INE115A07LU0"/>
    <s v="7.86% LIC housing Finance MD 17/05/2027"/>
    <s v="LIC HOUSING FINANCE LTD"/>
    <s v="64192"/>
    <s v="Activities of specialized institutions granting credit for house purchases"/>
    <s v="Social and_x000a_Commercial_x000a_Infrastructure"/>
    <x v="5"/>
    <n v="15"/>
    <n v="15707445"/>
    <n v="1.5425688411686156E-2"/>
    <n v="7.8600000000000003E-2"/>
    <s v="Yearly"/>
    <n v="14850177"/>
    <n v="14850177"/>
    <m/>
    <m/>
    <d v="2027-05-17T00:00:00"/>
    <n v="5.463013698630137"/>
    <n v="4.2225027111911189"/>
    <n v="7.8312999999999994E-4"/>
    <n v="6.5799999999999997E-2"/>
    <n v="0"/>
    <n v="0"/>
    <m/>
    <s v="AAA"/>
    <m/>
    <m/>
    <m/>
    <m/>
    <m/>
    <s v="Scheme C TIER I"/>
    <s v="CRISIL AAA"/>
  </r>
  <r>
    <x v="0"/>
    <x v="1"/>
    <x v="0"/>
    <d v="2021-12-31T00:00:00"/>
    <s v="INE774D08MK5"/>
    <s v="8%Mahindra Financial Sevices LTD NCD MD 24/07/2027"/>
    <s v="MAHINDRA &amp; MAHINDRA FINANCIAL SERVI"/>
    <s v="64990"/>
    <s v="Other financial service activities, except insurance and pension funding activities"/>
    <s v="Social and_x000a_Commercial_x000a_Infrastructure"/>
    <x v="5"/>
    <n v="1300"/>
    <n v="1331441.8"/>
    <n v="1.3075586987632015E-3"/>
    <n v="0.08"/>
    <s v="Yearly"/>
    <n v="1283023.3"/>
    <n v="1283023.3"/>
    <m/>
    <m/>
    <d v="2027-07-24T00:00:00"/>
    <n v="5.6493150684931503"/>
    <n v="4.3295448196683735"/>
    <n v="8.1765000000000006E-4"/>
    <n v="7.4700000000000003E-2"/>
    <n v="0"/>
    <n v="0"/>
    <m/>
    <s v="AAA"/>
    <m/>
    <m/>
    <m/>
    <m/>
    <m/>
    <s v="Scheme C TIER I"/>
    <s v="IND AAA"/>
  </r>
  <r>
    <x v="0"/>
    <x v="1"/>
    <x v="0"/>
    <d v="2021-12-31T00:00:00"/>
    <s v="INE572E09197"/>
    <s v="9.10% PNB HOUSING FINANCE LTD 21.12.2022"/>
    <s v="PNB HOUSING FINANCE LTD"/>
    <s v="64192"/>
    <s v="Activities of specialized institutions granting credit for house purchases"/>
    <s v="Social and_x000a_Commercial_x000a_Infrastructure"/>
    <x v="5"/>
    <n v="1"/>
    <n v="1008729"/>
    <n v="9.906346478266684E-4"/>
    <n v="9.0999999999999998E-2"/>
    <s v="Half Yly"/>
    <n v="1069000"/>
    <n v="1069000"/>
    <m/>
    <m/>
    <d v="2022-12-21T00:00:00"/>
    <n v="1.0575342465753426"/>
    <n v="0.95798539266390748"/>
    <n v="7.4523999999999988E-4"/>
    <n v="7.4800000000000005E-2"/>
    <n v="0"/>
    <n v="0"/>
    <s v="AAA"/>
    <m/>
    <m/>
    <m/>
    <m/>
    <m/>
    <m/>
    <s v="Scheme C TIER I"/>
    <s v="CRISIL AA"/>
  </r>
  <r>
    <x v="0"/>
    <x v="1"/>
    <x v="0"/>
    <d v="2021-12-31T00:00:00"/>
    <s v="INE134E08DB8"/>
    <s v="8.85% PFC 15.06.2030"/>
    <s v="POWER FINANCE CORPORATION"/>
    <s v="64920"/>
    <s v="Other credit granting"/>
    <s v="Social and_x000a_Commercial_x000a_Infrastructure"/>
    <x v="5"/>
    <n v="1"/>
    <n v="1113022"/>
    <n v="1.0930568636307017E-3"/>
    <n v="8.8499999999999995E-2"/>
    <s v="Yearly"/>
    <n v="1083286"/>
    <n v="1083286"/>
    <m/>
    <m/>
    <d v="2030-06-15T00:00:00"/>
    <n v="8.5452054794520542"/>
    <n v="5.850738454383503"/>
    <n v="7.7699999999999991E-4"/>
    <n v="6.93E-2"/>
    <n v="0"/>
    <n v="0"/>
    <m/>
    <s v="AAA"/>
    <m/>
    <m/>
    <m/>
    <m/>
    <m/>
    <s v="Scheme C TIER I"/>
    <s v="[ICRA]AAA"/>
  </r>
  <r>
    <x v="0"/>
    <x v="1"/>
    <x v="0"/>
    <d v="2021-12-31T00:00:00"/>
    <s v="INE206D08188"/>
    <s v="9.18% NPCIL 23.01.2026"/>
    <s v="NUCLEAR POWER CORPORATION OF INDIA"/>
    <s v="35107"/>
    <s v="Transmission of electric energy"/>
    <s v="Social and_x000a_Commercial_x000a_Infrastructure"/>
    <x v="5"/>
    <n v="2"/>
    <n v="2228330"/>
    <n v="2.1883587215115259E-3"/>
    <n v="9.1799999999999993E-2"/>
    <s v="Half Yly"/>
    <n v="2181026"/>
    <n v="2181026"/>
    <m/>
    <m/>
    <d v="2026-01-23T00:00:00"/>
    <n v="4.1506849315068495"/>
    <n v="3.3777714591898671"/>
    <n v="7.6533000000000005E-4"/>
    <n v="6.0100000000000001E-2"/>
    <n v="0"/>
    <n v="0"/>
    <s v="AAA"/>
    <m/>
    <m/>
    <m/>
    <m/>
    <m/>
    <m/>
    <s v="Scheme C TIER I"/>
    <s v="CRISIL AAA"/>
  </r>
  <r>
    <x v="0"/>
    <x v="1"/>
    <x v="0"/>
    <d v="2021-12-31T00:00:00"/>
    <s v="INE752E07KZ3"/>
    <s v="7.93% POWER GRID CORPORATION MD 20.05.2028"/>
    <s v="POWER GRID CORPN OF INDIA LTD"/>
    <s v="35107"/>
    <s v="Transmission of electric energy"/>
    <s v="Social and_x000a_Commercial_x000a_Infrastructure"/>
    <x v="5"/>
    <n v="1"/>
    <n v="1073277"/>
    <n v="1.0540248004324881E-3"/>
    <n v="7.9299999999999995E-2"/>
    <s v="Yearly"/>
    <n v="1010700"/>
    <n v="1010700"/>
    <m/>
    <m/>
    <d v="2028-05-20T00:00:00"/>
    <n v="6.4739726027397264"/>
    <n v="4.8311246666093055"/>
    <n v="7.76E-4"/>
    <n v="6.6400000000000001E-2"/>
    <n v="0"/>
    <n v="0"/>
    <m/>
    <s v="AAA"/>
    <m/>
    <m/>
    <m/>
    <m/>
    <m/>
    <s v="Scheme C TIER I"/>
    <s v="[ICRA]AAA"/>
  </r>
  <r>
    <x v="0"/>
    <x v="1"/>
    <x v="0"/>
    <d v="2021-12-31T00:00:00"/>
    <s v="INE752E07KX8"/>
    <s v="7.93% PGC 20.05.2026"/>
    <s v="POWER GRID CORPN OF INDIA LTD"/>
    <s v="35107"/>
    <s v="Transmission of electric energy"/>
    <s v="Social and_x000a_Commercial_x000a_Infrastructure"/>
    <x v="5"/>
    <n v="1"/>
    <n v="1073895"/>
    <n v="1.0546317148885577E-3"/>
    <n v="7.9299999999999995E-2"/>
    <s v="Yearly"/>
    <n v="1003144"/>
    <n v="1003144"/>
    <m/>
    <m/>
    <d v="2026-05-20T00:00:00"/>
    <n v="4.4712328767123291"/>
    <n v="3.6021252998700826"/>
    <n v="7.8600000000000002E-4"/>
    <n v="5.9299999999999999E-2"/>
    <n v="0"/>
    <n v="0"/>
    <m/>
    <s v="AAA"/>
    <m/>
    <m/>
    <m/>
    <m/>
    <m/>
    <s v="Scheme C TIER I"/>
    <s v="[ICRA]AAA"/>
  </r>
  <r>
    <x v="0"/>
    <x v="1"/>
    <x v="0"/>
    <d v="2021-12-31T00:00:00"/>
    <s v="INE134E08CY2"/>
    <s v="8.70% PFC 14.05.2025"/>
    <s v="POWER FINANCE CORPORATION"/>
    <s v="64920"/>
    <s v="Other credit granting"/>
    <s v="Social and_x000a_Commercial_x000a_Infrastructure"/>
    <x v="5"/>
    <n v="8"/>
    <n v="8666360"/>
    <n v="8.5109047985525606E-3"/>
    <n v="8.6999999999999994E-2"/>
    <s v="Yearly"/>
    <n v="8554377"/>
    <n v="8554377"/>
    <m/>
    <m/>
    <d v="2025-05-14T00:00:00"/>
    <n v="3.4547945205479453"/>
    <n v="2.8586405020197572"/>
    <n v="6.4500000000000007E-4"/>
    <n v="5.6800000000000003E-2"/>
    <n v="0"/>
    <n v="0"/>
    <m/>
    <s v="AAA"/>
    <m/>
    <m/>
    <m/>
    <m/>
    <m/>
    <s v="Scheme C TIER I"/>
    <s v="[ICRA]AAA"/>
  </r>
  <r>
    <x v="0"/>
    <x v="1"/>
    <x v="0"/>
    <d v="2021-12-31T00:00:00"/>
    <s v="INE020B08AQ9"/>
    <s v="7.70% REC 10.12.2027"/>
    <s v="RURAL ELECTRIFICATION CORP LTD."/>
    <s v="64920"/>
    <s v="Other credit granting"/>
    <s v="Social and_x000a_Commercial_x000a_Infrastructure"/>
    <x v="5"/>
    <n v="5"/>
    <n v="5321445"/>
    <n v="5.2259901256967783E-3"/>
    <n v="7.6999999999999999E-2"/>
    <s v="Yearly"/>
    <n v="4946920"/>
    <n v="4946920"/>
    <m/>
    <m/>
    <d v="2027-12-10T00:00:00"/>
    <n v="6.0301369863013701"/>
    <n v="4.4671393687488044"/>
    <n v="7.8498000000000001E-4"/>
    <n v="6.2799999999999995E-2"/>
    <n v="0"/>
    <n v="0"/>
    <s v="AAA"/>
    <m/>
    <m/>
    <m/>
    <m/>
    <m/>
    <m/>
    <s v="Scheme C TIER I"/>
    <s v="[ICRA]AAA"/>
  </r>
  <r>
    <x v="0"/>
    <x v="1"/>
    <x v="0"/>
    <d v="2021-12-31T00:00:00"/>
    <s v="INE660A08BX8"/>
    <s v="8.45% SUNDARAM FINANCE 19.01.2028"/>
    <s v="SUNDARAM FINANCE LIMITED"/>
    <s v="64910"/>
    <s v="Financial leasing"/>
    <s v="Social and_x000a_Commercial_x000a_Infrastructure"/>
    <x v="5"/>
    <n v="5"/>
    <n v="5307260"/>
    <n v="5.2120595730117446E-3"/>
    <n v="8.4499999999999992E-2"/>
    <s v="Yearly"/>
    <n v="5000000"/>
    <n v="5000000"/>
    <m/>
    <m/>
    <d v="2028-01-19T00:00:00"/>
    <n v="6.13972602739726"/>
    <n v="4.437710008820015"/>
    <n v="8.4442000000000002E-4"/>
    <n v="7.0900000000000005E-2"/>
    <n v="0"/>
    <n v="0"/>
    <s v="AAA"/>
    <m/>
    <m/>
    <m/>
    <m/>
    <m/>
    <m/>
    <s v="Scheme C TIER I"/>
    <s v="[ICRA]AAA"/>
  </r>
  <r>
    <x v="0"/>
    <x v="1"/>
    <x v="0"/>
    <d v="2021-12-31T00:00:00"/>
    <s v="INE020B08740"/>
    <s v="9.35 % REC 15.06.2022"/>
    <s v="RURAL ELECTRIFICATION CORP LTD."/>
    <s v="64920"/>
    <s v="Other credit granting"/>
    <s v="Social and_x000a_Commercial_x000a_Infrastructure"/>
    <x v="5"/>
    <n v="6"/>
    <n v="6134214"/>
    <n v="6.0241798595890659E-3"/>
    <n v="9.35E-2"/>
    <s v="Yearly"/>
    <n v="6230136"/>
    <n v="6230136"/>
    <m/>
    <m/>
    <d v="2022-06-15T00:00:00"/>
    <n v="0.53972602739726028"/>
    <n v="0.51747461878931977"/>
    <n v="8.2266999999999996E-4"/>
    <n v="4.2999999999999997E-2"/>
    <n v="0"/>
    <n v="0"/>
    <s v="AAA"/>
    <m/>
    <m/>
    <m/>
    <m/>
    <m/>
    <m/>
    <s v="Scheme C TIER I"/>
    <s v="CRISIL AAA"/>
  </r>
  <r>
    <x v="0"/>
    <x v="1"/>
    <x v="0"/>
    <d v="2021-12-31T00:00:00"/>
    <s v="INE238A08351"/>
    <s v="8.85 % AXIS BANK 05.12.2024"/>
    <s v="AXIS BANK LTD."/>
    <s v="64191"/>
    <s v="Monetary intermediation of commercial banks, saving banks. postal savings"/>
    <s v="Social and_x000a_Commercial_x000a_Infrastructure"/>
    <x v="5"/>
    <n v="53"/>
    <n v="57083703"/>
    <n v="5.6059748473620899E-2"/>
    <n v="8.8499999999999995E-2"/>
    <s v="Yearly"/>
    <n v="57671607.390000001"/>
    <n v="57671607.390000001"/>
    <m/>
    <m/>
    <d v="2024-12-05T00:00:00"/>
    <n v="3.0164383561643837"/>
    <n v="2.4381563514919864"/>
    <n v="7.4350000000000002E-4"/>
    <n v="5.7000000000000002E-2"/>
    <n v="0"/>
    <n v="0"/>
    <m/>
    <s v="AAA"/>
    <m/>
    <m/>
    <m/>
    <m/>
    <m/>
    <s v="Scheme C TIER I"/>
    <s v="[ICRA]AAA"/>
  </r>
  <r>
    <x v="0"/>
    <x v="1"/>
    <x v="0"/>
    <d v="2021-12-31T00:00:00"/>
    <s v="INE514E08EL8"/>
    <s v="8.15 % EXIM 05.03.2025"/>
    <s v="EXPORT IMPORT BANK OF INDIA"/>
    <s v="64199"/>
    <s v="Other monetary intermediation services n.e.c."/>
    <s v="Social and_x000a_Commercial_x000a_Infrastructure"/>
    <x v="5"/>
    <n v="5"/>
    <n v="5376275"/>
    <n v="5.2798365975840105E-3"/>
    <n v="8.1500000000000003E-2"/>
    <s v="Yearly"/>
    <n v="4937880"/>
    <n v="4937880"/>
    <m/>
    <m/>
    <d v="2025-03-05T00:00:00"/>
    <n v="3.2630136986301368"/>
    <n v="2.7047197760678556"/>
    <n v="8.3849999999999994E-4"/>
    <n v="5.4199999999999998E-2"/>
    <n v="0"/>
    <n v="0"/>
    <m/>
    <s v="AAA"/>
    <m/>
    <m/>
    <m/>
    <m/>
    <m/>
    <s v="Scheme C TIER I"/>
    <s v="[ICRA]AAA"/>
  </r>
  <r>
    <x v="0"/>
    <x v="1"/>
    <x v="0"/>
    <d v="2021-12-31T00:00:00"/>
    <s v="INE261F08AD8"/>
    <s v="8.20% NABARD 09.03.2028 (GOI Service)"/>
    <s v="NABARD"/>
    <s v="64199"/>
    <s v="Other monetary intermediation services n.e.c."/>
    <s v="Social and_x000a_Commercial_x000a_Infrastructure"/>
    <x v="5"/>
    <n v="5"/>
    <n v="5458825"/>
    <n v="5.3609058343939879E-3"/>
    <n v="8.199999999999999E-2"/>
    <s v="Half Yly"/>
    <n v="5009000"/>
    <n v="5009000"/>
    <m/>
    <m/>
    <d v="2028-03-09T00:00:00"/>
    <n v="6.2767123287671236"/>
    <n v="4.8326677642091065"/>
    <n v="8.1673E-4"/>
    <n v="6.7199999999999996E-2"/>
    <n v="0"/>
    <n v="0"/>
    <m/>
    <s v="AAA"/>
    <m/>
    <m/>
    <m/>
    <m/>
    <m/>
    <s v="Scheme C TIER I"/>
    <s v="CRISIL AAA"/>
  </r>
  <r>
    <x v="0"/>
    <x v="1"/>
    <x v="0"/>
    <d v="2021-12-31T00:00:00"/>
    <s v="INE053F07AB5"/>
    <s v="7.27% IRFC 15.06.2027"/>
    <s v="INDIAN RAILWAY FINANCE CORPN. LTD"/>
    <s v="64920"/>
    <s v="Other credit granting"/>
    <s v="Social and_x000a_Commercial_x000a_Infrastructure"/>
    <x v="5"/>
    <n v="11"/>
    <n v="11543653"/>
    <n v="1.1336585568857705E-2"/>
    <n v="7.2700000000000001E-2"/>
    <s v="Yearly"/>
    <n v="11018070"/>
    <n v="11018070"/>
    <m/>
    <m/>
    <d v="2027-06-15T00:00:00"/>
    <n v="5.5424657534246577"/>
    <n v="4.3672124259198126"/>
    <n v="7.0753000000000005E-4"/>
    <n v="6.1800000000000001E-2"/>
    <n v="0"/>
    <n v="0"/>
    <s v="AAA"/>
    <m/>
    <m/>
    <m/>
    <m/>
    <m/>
    <m/>
    <s v="Scheme C TIER I"/>
    <s v="[ICRA]AAA"/>
  </r>
  <r>
    <x v="0"/>
    <x v="1"/>
    <x v="0"/>
    <d v="2021-12-31T00:00:00"/>
    <s v="INE660A08BY6"/>
    <s v="8.45 % SUNDARAM FINANCE 21.02.2028"/>
    <s v="SUNDARAM FINANCE LIMITED"/>
    <s v="64910"/>
    <s v="Financial leasing"/>
    <s v="Social and_x000a_Commercial_x000a_Infrastructure"/>
    <x v="5"/>
    <n v="7"/>
    <n v="7433839"/>
    <n v="7.3004924808993824E-3"/>
    <n v="8.4499999999999992E-2"/>
    <s v="Yearly"/>
    <n v="7036652"/>
    <n v="7036652"/>
    <m/>
    <m/>
    <d v="2028-02-21T00:00:00"/>
    <n v="6.2301369863013702"/>
    <n v="4.5221352202348157"/>
    <n v="8.3599999999999994E-4"/>
    <n v="7.0900000000000005E-2"/>
    <n v="0"/>
    <n v="0"/>
    <m/>
    <m/>
    <s v="AAA"/>
    <m/>
    <m/>
    <m/>
    <m/>
    <s v="Scheme C TIER I"/>
    <s v="[ICRA]AAA"/>
  </r>
  <r>
    <x v="0"/>
    <x v="1"/>
    <x v="0"/>
    <d v="2021-12-31T00:00:00"/>
    <s v="INE535H08553"/>
    <s v="11.40 % FULLERTON INDIA CREDIT CO LTD 28-Oct-2022"/>
    <s v="FULLERTON INDIA CREDIT CO LTD"/>
    <s v="64920"/>
    <s v="Other credit granting"/>
    <s v="Social and_x000a_Commercial_x000a_Infrastructure"/>
    <x v="5"/>
    <n v="8"/>
    <n v="8293912"/>
    <n v="8.1451376863611331E-3"/>
    <n v="0.114"/>
    <s v="Yearly"/>
    <n v="8808500"/>
    <n v="8808500"/>
    <m/>
    <m/>
    <d v="2022-10-28T00:00:00"/>
    <n v="0.90958904109589045"/>
    <n v="0.85407421699144648"/>
    <n v="8.5797999999999994E-4"/>
    <n v="6.5000000000000002E-2"/>
    <n v="0"/>
    <n v="0"/>
    <m/>
    <s v="AAA"/>
    <m/>
    <m/>
    <m/>
    <m/>
    <m/>
    <s v="Scheme C TIER I"/>
    <s v="IND AA+"/>
  </r>
  <r>
    <x v="0"/>
    <x v="1"/>
    <x v="0"/>
    <d v="2021-12-31T00:00:00"/>
    <s v="INE134E08JP5"/>
    <s v="7.85% PFC 03.04.2028."/>
    <s v="POWER FINANCE CORPORATION"/>
    <s v="64920"/>
    <s v="Other credit granting"/>
    <s v="Social and_x000a_Commercial_x000a_Infrastructure"/>
    <x v="5"/>
    <n v="2"/>
    <n v="2116698"/>
    <n v="2.0787291510261066E-3"/>
    <n v="7.85E-2"/>
    <s v="Half Yly"/>
    <n v="1981292"/>
    <n v="1981292"/>
    <m/>
    <m/>
    <d v="2028-04-03T00:00:00"/>
    <n v="6.3452054794520549"/>
    <n v="4.9259475469737932"/>
    <n v="7.9816999999999996E-4"/>
    <n v="6.7900000000000002E-2"/>
    <n v="0"/>
    <n v="0"/>
    <m/>
    <s v="AAA"/>
    <m/>
    <m/>
    <m/>
    <m/>
    <m/>
    <s v="Scheme C TIER I"/>
    <s v="[ICRA]AAA"/>
  </r>
  <r>
    <x v="0"/>
    <x v="1"/>
    <x v="0"/>
    <d v="2021-12-31T00:00:00"/>
    <s v="INE906B07FT4"/>
    <s v="7.27 % NHAI 06.06.2022"/>
    <s v="NATIONAL HIGHWAYS AUTHORITY OF INDI"/>
    <s v="42101"/>
    <s v="Construction and maintenance of motorways, streets, roads, other vehicular ways"/>
    <s v="Social and_x000a_Commercial_x000a_Infrastructure"/>
    <x v="5"/>
    <n v="5"/>
    <n v="5061885"/>
    <n v="4.9710860541474422E-3"/>
    <n v="7.2700000000000001E-2"/>
    <s v="Yearly"/>
    <n v="4843825"/>
    <n v="4843825"/>
    <m/>
    <m/>
    <d v="2022-06-06T00:00:00"/>
    <n v="0.51506849315068493"/>
    <n v="0.49454488060555457"/>
    <n v="8.1899999999999996E-4"/>
    <n v="4.1500000000000002E-2"/>
    <n v="0"/>
    <n v="0"/>
    <m/>
    <s v="AAA"/>
    <m/>
    <m/>
    <m/>
    <m/>
    <m/>
    <s v="Scheme C TIER I"/>
    <s v="[ICRA]AAA"/>
  </r>
  <r>
    <x v="0"/>
    <x v="1"/>
    <x v="0"/>
    <d v="2021-12-31T00:00:00"/>
    <s v="INE733E07JB6"/>
    <s v="8.84% NTPC 4 Oct 2022"/>
    <s v="NTPC LIMITED"/>
    <s v="35102"/>
    <s v="Electric power generation by coal based thermal power plants"/>
    <s v="Social and_x000a_Commercial_x000a_Infrastructure"/>
    <x v="5"/>
    <n v="2"/>
    <n v="2062056"/>
    <n v="2.025067306837484E-3"/>
    <n v="8.8399999999999992E-2"/>
    <s v="Yearly"/>
    <n v="2025600"/>
    <n v="2025600"/>
    <m/>
    <m/>
    <d v="2022-10-04T00:00:00"/>
    <n v="0.84383561643835614"/>
    <n v="0.80788474527367771"/>
    <n v="8.4489999999999999E-4"/>
    <n v="4.4499999999999998E-2"/>
    <n v="0"/>
    <n v="0"/>
    <m/>
    <m/>
    <m/>
    <m/>
    <m/>
    <m/>
    <m/>
    <s v="Scheme C TIER I"/>
    <s v="[ICRA]AAA"/>
  </r>
  <r>
    <x v="0"/>
    <x v="1"/>
    <x v="0"/>
    <d v="2021-12-31T00:00:00"/>
    <s v="INE261F08AI7"/>
    <s v="8.60% NABARD 31 Jan 2022"/>
    <s v="NABARD"/>
    <s v="64199"/>
    <s v="Other monetary intermediation services n.e.c."/>
    <s v="Social and_x000a_Commercial_x000a_Infrastructure"/>
    <x v="5"/>
    <n v="5"/>
    <n v="5019545"/>
    <n v="4.9295055394710709E-3"/>
    <n v="8.5999999999999993E-2"/>
    <s v="Yearly"/>
    <n v="5000000"/>
    <n v="5000000"/>
    <m/>
    <m/>
    <d v="2022-01-31T00:00:00"/>
    <n v="0.16986301369863013"/>
    <n v="0.16396043793304063"/>
    <n v="8.6164E-4"/>
    <n v="3.5999999999999997E-2"/>
    <n v="0"/>
    <n v="0"/>
    <m/>
    <s v="AA+"/>
    <m/>
    <m/>
    <m/>
    <m/>
    <m/>
    <s v="Scheme C TIER I"/>
    <s v="CRISIL AAA"/>
  </r>
  <r>
    <x v="0"/>
    <x v="1"/>
    <x v="0"/>
    <d v="2021-12-31T00:00:00"/>
    <s v="INE202E07062"/>
    <s v="9.02% IREDA 24 Sep 2025"/>
    <s v="INDIAN RENEWABLE ENERGY DEVELOPMENT"/>
    <s v="64920"/>
    <s v="Other credit granting"/>
    <s v="Social and_x000a_Commercial_x000a_Infrastructure"/>
    <x v="5"/>
    <n v="1"/>
    <n v="1086386"/>
    <n v="1.066898654161646E-3"/>
    <n v="9.0200000000000002E-2"/>
    <s v="Yearly"/>
    <n v="1018300"/>
    <n v="1018300"/>
    <m/>
    <m/>
    <d v="2025-09-24T00:00:00"/>
    <n v="3.8191780821917809"/>
    <n v="3.169344556063483"/>
    <n v="8.6499000000000005E-4"/>
    <n v="6.3E-2"/>
    <n v="0"/>
    <n v="0"/>
    <m/>
    <s v="AAA"/>
    <m/>
    <m/>
    <m/>
    <m/>
    <m/>
    <s v="Scheme C TIER I"/>
    <s v="CARE AAA(CE)"/>
  </r>
  <r>
    <x v="0"/>
    <x v="1"/>
    <x v="0"/>
    <d v="2021-12-31T00:00:00"/>
    <s v="INE134E08JD1"/>
    <s v="7.10 % PFC 08.08.2022"/>
    <s v="POWER FINANCE CORPORATION"/>
    <s v="64920"/>
    <s v="Other credit granting"/>
    <s v="Social and_x000a_Commercial_x000a_Infrastructure"/>
    <x v="5"/>
    <n v="5"/>
    <n v="5070695"/>
    <n v="4.9797380223642312E-3"/>
    <n v="7.0999999999999994E-2"/>
    <s v="Yearly"/>
    <n v="4731460"/>
    <n v="4731460"/>
    <m/>
    <m/>
    <d v="2022-08-08T00:00:00"/>
    <n v="0.68767123287671228"/>
    <n v="0.65799562996527827"/>
    <n v="8.6700000000000004E-4"/>
    <n v="4.5100000000000001E-2"/>
    <n v="0"/>
    <n v="0"/>
    <m/>
    <s v="AA+"/>
    <m/>
    <m/>
    <m/>
    <m/>
    <m/>
    <s v="Scheme C TIER I"/>
    <s v="[ICRA]AAA"/>
  </r>
  <r>
    <x v="0"/>
    <x v="1"/>
    <x v="0"/>
    <d v="2021-12-31T00:00:00"/>
    <s v="INE537P07430"/>
    <s v="9.25 % INDIA INFRADEBT 19.06.2023"/>
    <s v="INDIA INFRADEBT LIMITED"/>
    <s v="64199"/>
    <s v="Other monetary intermediation services n.e.c."/>
    <s v="Social and_x000a_Commercial_x000a_Infrastructure"/>
    <x v="5"/>
    <n v="5"/>
    <n v="5218675"/>
    <n v="5.1250635906639336E-3"/>
    <n v="9.2499999999999999E-2"/>
    <s v="Yearly"/>
    <n v="5000000"/>
    <n v="5000000"/>
    <m/>
    <m/>
    <d v="2023-06-19T00:00:00"/>
    <n v="1.5506849315068494"/>
    <n v="1.3841167081637313"/>
    <n v="9.243700000000001E-4"/>
    <n v="6.08E-2"/>
    <n v="0"/>
    <n v="0"/>
    <s v="AAA"/>
    <m/>
    <m/>
    <m/>
    <m/>
    <m/>
    <m/>
    <s v="Scheme C TIER I"/>
    <s v="[ICRA]AAA"/>
  </r>
  <r>
    <x v="0"/>
    <x v="1"/>
    <x v="0"/>
    <d v="2021-12-31T00:00:00"/>
    <s v="INE235P07894"/>
    <s v="9.30% L&amp;T INFRA DEBT FUND 5 July 2024"/>
    <s v="L&amp;T INFRA DEBT FUND LIMITED"/>
    <s v="64920"/>
    <s v="Other credit granting"/>
    <s v="Social and_x000a_Commercial_x000a_Infrastructure"/>
    <x v="5"/>
    <n v="9"/>
    <n v="9593721"/>
    <n v="9.4216310071211524E-3"/>
    <n v="9.3000000000000013E-2"/>
    <s v="Yearly"/>
    <n v="9052108"/>
    <n v="9052108"/>
    <m/>
    <m/>
    <d v="2024-07-05T00:00:00"/>
    <n v="2.5972602739726027"/>
    <n v="2.2149258871917001"/>
    <n v="9.1329999999999992E-4"/>
    <n v="6.3700000000000007E-2"/>
    <n v="0"/>
    <n v="0"/>
    <s v="AAA"/>
    <m/>
    <m/>
    <m/>
    <m/>
    <m/>
    <m/>
    <s v="Scheme C TIER I"/>
    <s v="[ICRA]AAA"/>
  </r>
  <r>
    <x v="0"/>
    <x v="1"/>
    <x v="0"/>
    <d v="2021-12-31T00:00:00"/>
    <s v="INE121A08OA2"/>
    <s v="9.08% Cholamandalam Investment &amp; Finance co. Ltd 23.11.2023"/>
    <s v="CHOLAMANDALAM INVESTMENT AND FIN. C"/>
    <s v="64920"/>
    <s v="Other credit granting"/>
    <s v="Social and_x000a_Commercial_x000a_Infrastructure"/>
    <x v="5"/>
    <n v="1"/>
    <n v="1031200"/>
    <n v="1.012702568121726E-3"/>
    <n v="9.0800000000000006E-2"/>
    <s v="Yearly"/>
    <n v="978000"/>
    <n v="978000"/>
    <m/>
    <m/>
    <d v="2023-11-23T00:00:00"/>
    <n v="1.9808219178082191"/>
    <n v="1.7732510821458909"/>
    <n v="9.5951999999999995E-4"/>
    <n v="7.0900000000000005E-2"/>
    <n v="0"/>
    <n v="0"/>
    <m/>
    <s v="AAA"/>
    <m/>
    <m/>
    <m/>
    <m/>
    <m/>
    <s v="Scheme C TIER I"/>
    <s v="[ICRA]AA+"/>
  </r>
  <r>
    <x v="0"/>
    <x v="1"/>
    <x v="0"/>
    <d v="2021-12-31T00:00:00"/>
    <s v="INE121A08OE4"/>
    <s v="8.80% Chola Investment &amp; Finance 28 Jun 27"/>
    <s v="CHOLAMANDALAM INVESTMENT AND FIN. C"/>
    <s v="64920"/>
    <s v="Other credit granting"/>
    <s v="Social and_x000a_Commercial_x000a_Infrastructure"/>
    <x v="5"/>
    <n v="5"/>
    <n v="5159185"/>
    <n v="5.0666407088005103E-3"/>
    <n v="8.8000000000000009E-2"/>
    <s v="Yearly"/>
    <n v="4789425"/>
    <n v="4789425"/>
    <m/>
    <m/>
    <d v="2027-06-28T00:00:00"/>
    <n v="5.5780821917808217"/>
    <n v="4.1736350660018422"/>
    <n v="9.5100000000000002E-4"/>
    <n v="7.9899999999999999E-2"/>
    <n v="0"/>
    <n v="0"/>
    <m/>
    <s v="AAA"/>
    <m/>
    <m/>
    <m/>
    <m/>
    <m/>
    <s v="Scheme C TIER I"/>
    <s v="[ICRA]AA+"/>
  </r>
  <r>
    <x v="0"/>
    <x v="1"/>
    <x v="0"/>
    <d v="2021-12-31T00:00:00"/>
    <s v="INE115A07DT9"/>
    <s v="8.89% LIC Housing 25 Apr 2023"/>
    <s v="LIC HOUSING FINANCE LTD"/>
    <s v="64192"/>
    <s v="Activities of specialized institutions granting credit for house purchases"/>
    <s v="Social and_x000a_Commercial_x000a_Infrastructure"/>
    <x v="5"/>
    <n v="5"/>
    <n v="5206540"/>
    <n v="5.1131462655435323E-3"/>
    <n v="8.8900000000000007E-2"/>
    <s v="Yearly"/>
    <n v="5036440"/>
    <n v="5036440"/>
    <m/>
    <m/>
    <d v="2023-04-25T00:00:00"/>
    <n v="1.4"/>
    <n v="1.2554879421476348"/>
    <n v="8.6693999999999996E-4"/>
    <n v="5.21E-2"/>
    <n v="0"/>
    <n v="0"/>
    <s v="AAA"/>
    <m/>
    <m/>
    <m/>
    <m/>
    <m/>
    <m/>
    <s v="Scheme C TIER I"/>
    <s v="CRISIL AAA"/>
  </r>
  <r>
    <x v="0"/>
    <x v="1"/>
    <x v="0"/>
    <d v="2021-12-31T00:00:00"/>
    <s v="INE001A07NP8"/>
    <s v="8.43% HDFC Ltd  4 Mar 2025"/>
    <s v="HOUSING DEVELOPMENT FINANCE CORPORA"/>
    <s v="64192"/>
    <s v="Activities of specialized institutions granting credit for house purchases"/>
    <s v="Social and_x000a_Commercial_x000a_Infrastructure"/>
    <x v="5"/>
    <n v="12"/>
    <n v="6425448"/>
    <n v="6.3101897701053214E-3"/>
    <n v="8.43E-2"/>
    <s v="Yearly"/>
    <n v="5921112"/>
    <n v="5921112"/>
    <m/>
    <m/>
    <d v="2025-03-04T00:00:00"/>
    <n v="3.2602739726027399"/>
    <n v="2.6795853766811231"/>
    <n v="8.6759000000000001E-4"/>
    <n v="5.8099999999999999E-2"/>
    <n v="0"/>
    <n v="0"/>
    <s v="AAA"/>
    <m/>
    <m/>
    <m/>
    <m/>
    <m/>
    <m/>
    <s v="Scheme C TIER I"/>
    <s v="[ICRA]AAA"/>
  </r>
  <r>
    <x v="0"/>
    <x v="1"/>
    <x v="0"/>
    <d v="2021-12-31T00:00:00"/>
    <s v="INE514E08DG0"/>
    <s v="9.50% EXIM 3 Dec 2023"/>
    <s v="EXPORT IMPORT BANK OF INDIA"/>
    <s v="64199"/>
    <s v="Other monetary intermediation services n.e.c."/>
    <s v="Social and_x000a_Commercial_x000a_Infrastructure"/>
    <x v="5"/>
    <n v="5"/>
    <n v="5390270"/>
    <n v="5.2935805584459804E-3"/>
    <n v="9.5000000000000001E-2"/>
    <s v="Yearly"/>
    <n v="5179565"/>
    <n v="5179565"/>
    <m/>
    <m/>
    <d v="2023-12-03T00:00:00"/>
    <n v="2.0082191780821916"/>
    <n v="1.6869205142951833"/>
    <n v="8.5999999999999998E-4"/>
    <n v="4.9500000000000002E-2"/>
    <n v="0"/>
    <n v="0"/>
    <m/>
    <s v="AAA"/>
    <m/>
    <m/>
    <m/>
    <m/>
    <m/>
    <s v="Scheme C TIER I"/>
    <s v="[ICRA]AAA"/>
  </r>
  <r>
    <x v="0"/>
    <x v="1"/>
    <x v="0"/>
    <d v="2021-12-31T00:00:00"/>
    <s v="INE115A07DS1"/>
    <s v="9.00% LIC Housing 9 Apr 2023"/>
    <s v="LIC HOUSING FINANCE LTD"/>
    <s v="64192"/>
    <s v="Activities of specialized institutions granting credit for house purchases"/>
    <s v="Social and_x000a_Commercial_x000a_Infrastructure"/>
    <x v="5"/>
    <n v="6"/>
    <n v="6248418"/>
    <n v="6.13633529412143E-3"/>
    <n v="0.09"/>
    <s v="Yearly"/>
    <n v="6078600"/>
    <n v="6078600"/>
    <m/>
    <m/>
    <d v="2023-04-09T00:00:00"/>
    <n v="1.3561643835616439"/>
    <n v="1.2130378079512578"/>
    <n v="8.6140000000000012E-4"/>
    <n v="5.21E-2"/>
    <n v="0"/>
    <n v="0"/>
    <m/>
    <s v="AAA"/>
    <m/>
    <m/>
    <m/>
    <m/>
    <m/>
    <s v="Scheme C TIER I"/>
    <s v="CRISIL AAA"/>
  </r>
  <r>
    <x v="0"/>
    <x v="1"/>
    <x v="0"/>
    <d v="2021-12-31T00:00:00"/>
    <s v="INE535H08660"/>
    <s v="9.30% Fullerton India Credit 25 Apr 2023"/>
    <s v="FULLERTON INDIA CREDIT CO LTD"/>
    <s v="64920"/>
    <s v="Other credit granting"/>
    <s v="Social and_x000a_Commercial_x000a_Infrastructure"/>
    <x v="5"/>
    <n v="1"/>
    <n v="1024482"/>
    <n v="1.0061050740830897E-3"/>
    <n v="9.3000000000000013E-2"/>
    <s v="Yearly"/>
    <n v="989400"/>
    <n v="989400"/>
    <m/>
    <m/>
    <d v="2023-04-25T00:00:00"/>
    <n v="1.4"/>
    <n v="1.2288446237935167"/>
    <n v="9.5488000000000007E-4"/>
    <n v="7.1300000000000002E-2"/>
    <n v="0"/>
    <n v="0"/>
    <s v="AAA"/>
    <m/>
    <m/>
    <m/>
    <m/>
    <m/>
    <m/>
    <s v="Scheme C TIER I"/>
    <s v="IND AA+"/>
  </r>
  <r>
    <x v="0"/>
    <x v="1"/>
    <x v="0"/>
    <d v="2021-12-31T00:00:00"/>
    <s v="INE001A07MS4"/>
    <s v="9.24% HDFC Ltd 24 June 2024"/>
    <s v="HOUSING DEVELOPMENT FINANCE CORPORA"/>
    <s v="64192"/>
    <s v="Activities of specialized institutions granting credit for house purchases"/>
    <s v="Social and_x000a_Commercial_x000a_Infrastructure"/>
    <x v="5"/>
    <n v="6"/>
    <n v="6475638"/>
    <n v="6.359479473260897E-3"/>
    <n v="9.2399999999999996E-2"/>
    <s v="Yearly"/>
    <n v="6015990"/>
    <n v="6015990"/>
    <m/>
    <m/>
    <d v="2024-06-24T00:00:00"/>
    <n v="2.5671232876712327"/>
    <n v="2.207203985778639"/>
    <n v="9.1500000000000001E-4"/>
    <n v="5.5500000000000001E-2"/>
    <n v="0"/>
    <n v="0"/>
    <m/>
    <s v="AAA"/>
    <m/>
    <m/>
    <m/>
    <m/>
    <m/>
    <s v="Scheme C TIER I"/>
    <s v="[ICRA]AAA"/>
  </r>
  <r>
    <x v="0"/>
    <x v="1"/>
    <x v="0"/>
    <d v="2021-12-31T00:00:00"/>
    <s v="INE062A08165"/>
    <s v="8.90% SBI Tier II  2 Nov 2028 Call 2 Nov 2023"/>
    <s v="STATE BANK OF INDIA"/>
    <s v="64191"/>
    <s v="Monetary intermediation of commercial banks, saving banks. postal savings"/>
    <s v="Social and_x000a_Commercial_x000a_Infrastructure"/>
    <x v="5"/>
    <n v="25"/>
    <n v="26694700"/>
    <n v="2.621585652176012E-2"/>
    <n v="8.900000000000001E-2"/>
    <s v="Yearly"/>
    <n v="25906280"/>
    <n v="25906280"/>
    <m/>
    <m/>
    <d v="2028-11-02T00:00:00"/>
    <n v="1.9232876712328768"/>
    <n v="1.7408297791097889"/>
    <n v="8.3450000000000006E-4"/>
    <n v="5.9052297104160489E-2"/>
    <n v="0"/>
    <n v="0"/>
    <s v="AAA"/>
    <m/>
    <m/>
    <m/>
    <m/>
    <m/>
    <m/>
    <s v="Scheme C TIER I"/>
    <s v="CRISIL AAA"/>
  </r>
  <r>
    <x v="0"/>
    <x v="1"/>
    <x v="0"/>
    <d v="2021-12-31T00:00:00"/>
    <s v="INE002A08542"/>
    <s v="8.95% Reliance Industries 9 Nov 2028"/>
    <s v="RELIANCE INDUSTRIES LTD."/>
    <s v="19209"/>
    <s v="Manufacture of other petroleum n.e.c."/>
    <s v="Social and_x000a_Commercial_x000a_Infrastructure"/>
    <x v="5"/>
    <n v="5"/>
    <n v="5615280"/>
    <n v="5.5145543800645506E-3"/>
    <n v="8.9499999999999996E-2"/>
    <s v="Yearly"/>
    <n v="5000000"/>
    <n v="5000000"/>
    <m/>
    <m/>
    <d v="2028-11-09T00:00:00"/>
    <n v="6.9479452054794519"/>
    <n v="5.178740082176037"/>
    <n v="8.9419E-4"/>
    <n v="6.7199999999999996E-2"/>
    <n v="0"/>
    <n v="0"/>
    <m/>
    <s v="AAA"/>
    <m/>
    <m/>
    <m/>
    <m/>
    <m/>
    <s v="Scheme C TIER I"/>
    <s v="[ICRA]AAA"/>
  </r>
  <r>
    <x v="0"/>
    <x v="1"/>
    <x v="0"/>
    <d v="2021-12-31T00:00:00"/>
    <s v="INE002A08534"/>
    <s v="9.05% Reliance Industries 17 Oct 2028"/>
    <s v="RELIANCE INDUSTRIES LTD."/>
    <s v="19209"/>
    <s v="Manufacture of other petroleum n.e.c."/>
    <s v="Social and_x000a_Commercial_x000a_Infrastructure"/>
    <x v="5"/>
    <n v="9"/>
    <n v="10146195"/>
    <n v="9.9641948537275166E-3"/>
    <n v="9.0500000000000011E-2"/>
    <s v="Yearly"/>
    <n v="9377987"/>
    <n v="9377987"/>
    <m/>
    <m/>
    <d v="2028-10-17T00:00:00"/>
    <n v="6.8849315068493153"/>
    <n v="5.1113509777259685"/>
    <n v="8.3599999999999994E-4"/>
    <n v="6.7199999999999996E-2"/>
    <n v="0"/>
    <n v="0"/>
    <m/>
    <s v="AAA"/>
    <m/>
    <m/>
    <m/>
    <m/>
    <m/>
    <s v="Scheme C TIER I"/>
    <s v="[ICRA]AAA"/>
  </r>
  <r>
    <x v="0"/>
    <x v="1"/>
    <x v="0"/>
    <d v="2021-12-31T00:00:00"/>
    <s v="INE261F08AZ1"/>
    <s v="8.54%NABARD 30 Jan 2034."/>
    <s v="NABARD"/>
    <s v="64199"/>
    <s v="Other monetary intermediation services n.e.c."/>
    <s v="Social and_x000a_Commercial_x000a_Infrastructure"/>
    <x v="5"/>
    <n v="6"/>
    <n v="6746142"/>
    <n v="6.625131233818693E-3"/>
    <n v="8.539999999999999E-2"/>
    <s v="Yearly"/>
    <n v="5982900"/>
    <n v="5982900"/>
    <m/>
    <m/>
    <d v="2034-01-30T00:00:00"/>
    <n v="12.175342465753424"/>
    <n v="7.2749667328470968"/>
    <n v="8.5664000000000009E-4"/>
    <n v="6.9900000000000004E-2"/>
    <n v="0"/>
    <n v="0"/>
    <m/>
    <s v="AAA"/>
    <m/>
    <m/>
    <m/>
    <m/>
    <m/>
    <s v="Scheme C TIER I"/>
    <s v="CRISIL AAA"/>
  </r>
  <r>
    <x v="0"/>
    <x v="1"/>
    <x v="0"/>
    <d v="2021-12-31T00:00:00"/>
    <s v="INE053F07BA5"/>
    <s v="8.55%IRFC 21 Feb 2029"/>
    <s v="INDIAN RAILWAY FINANCE CORPN. LTD"/>
    <s v="64920"/>
    <s v="Other credit granting"/>
    <s v="Social and_x000a_Commercial_x000a_Infrastructure"/>
    <x v="5"/>
    <n v="58"/>
    <n v="63829058"/>
    <n v="6.268410682446722E-2"/>
    <n v="8.5500000000000007E-2"/>
    <s v="Yearly"/>
    <n v="63084555"/>
    <n v="63084555"/>
    <m/>
    <m/>
    <d v="2029-02-21T00:00:00"/>
    <n v="7.2328767123287667"/>
    <n v="5.102980141303906"/>
    <n v="8.5254999999999999E-4"/>
    <n v="6.6900000000000001E-2"/>
    <n v="0"/>
    <n v="0"/>
    <s v="AAA"/>
    <m/>
    <m/>
    <m/>
    <m/>
    <m/>
    <m/>
    <s v="Scheme C TIER I"/>
    <s v="[ICRA]AAA"/>
  </r>
  <r>
    <x v="0"/>
    <x v="1"/>
    <x v="0"/>
    <d v="2021-12-31T00:00:00"/>
    <s v="INE848E07484"/>
    <s v="8.78% NHPC 11  Feb 2028"/>
    <s v="NHPC LIMITED"/>
    <s v="35101"/>
    <s v="Electric power generation by hydroelectric power plants"/>
    <s v="Social and_x000a_Commercial_x000a_Infrastructure"/>
    <x v="5"/>
    <n v="40"/>
    <n v="4464084"/>
    <n v="4.3840082729937032E-3"/>
    <n v="8.7799999999999989E-2"/>
    <s v="Yearly"/>
    <n v="4038716"/>
    <n v="4038716"/>
    <m/>
    <m/>
    <d v="2028-02-11T00:00:00"/>
    <n v="6.2027397260273975"/>
    <n v="4.5126023966512605"/>
    <n v="8.61E-4"/>
    <n v="6.5299999999999997E-2"/>
    <n v="0"/>
    <n v="0"/>
    <m/>
    <s v="AAA"/>
    <m/>
    <m/>
    <m/>
    <m/>
    <m/>
    <s v="Scheme C TIER I"/>
    <s v="[ICRA]AAA"/>
  </r>
  <r>
    <x v="0"/>
    <x v="1"/>
    <x v="0"/>
    <d v="2021-12-31T00:00:00"/>
    <s v="INE031A08707"/>
    <s v="8.37% HUDCO GOI 23 Mar 2029 (GOI Service)"/>
    <s v="HOUSING AND URBAN DEVELOPMENT CORPO"/>
    <s v="64192"/>
    <s v="Activities of specialized institutions granting credit for house purchases"/>
    <s v="Social and_x000a_Commercial_x000a_Infrastructure"/>
    <x v="5"/>
    <n v="20"/>
    <n v="22015000"/>
    <n v="2.1620099919705E-2"/>
    <n v="8.3699999999999997E-2"/>
    <s v="Half Yly"/>
    <n v="20446538"/>
    <n v="20446538"/>
    <m/>
    <m/>
    <d v="2029-03-25T00:00:00"/>
    <n v="7.3205479452054796"/>
    <n v="5.4451767150637238"/>
    <n v="7.9495E-4"/>
    <n v="6.7000000000000004E-2"/>
    <n v="0"/>
    <n v="0"/>
    <m/>
    <s v="AAA"/>
    <m/>
    <m/>
    <m/>
    <m/>
    <m/>
    <s v="Scheme C TIER I"/>
    <s v="[ICRA]AAA"/>
  </r>
  <r>
    <x v="0"/>
    <x v="1"/>
    <x v="0"/>
    <d v="2021-12-31T00:00:00"/>
    <s v="INE752E07OC4"/>
    <s v="7.36% PGC 17Oct 2026"/>
    <s v="POWER GRID CORPN OF INDIA LTD"/>
    <s v="35107"/>
    <s v="Transmission of electric energy"/>
    <s v="Social and_x000a_Commercial_x000a_Infrastructure"/>
    <x v="5"/>
    <n v="7"/>
    <n v="7398895"/>
    <n v="7.2661752984513163E-3"/>
    <n v="7.3599999999999999E-2"/>
    <s v="Yearly"/>
    <n v="6963007"/>
    <n v="6963007"/>
    <m/>
    <m/>
    <d v="2026-10-17T00:00:00"/>
    <n v="4.882191780821918"/>
    <n v="4.0213964759508141"/>
    <n v="7.4549000000000002E-4"/>
    <n v="5.9299999999999999E-2"/>
    <n v="0"/>
    <n v="0"/>
    <m/>
    <s v="AAA"/>
    <m/>
    <m/>
    <m/>
    <m/>
    <m/>
    <s v="Scheme C TIER I"/>
    <s v="[ICRA]AAA"/>
  </r>
  <r>
    <x v="0"/>
    <x v="1"/>
    <x v="0"/>
    <d v="2021-12-31T00:00:00"/>
    <s v="INE053F07BT5"/>
    <s v="7.54% IRFC 29 Jul 2034"/>
    <s v="INDIAN RAILWAY FINANCE CORPN. LTD"/>
    <s v="64920"/>
    <s v="Other credit granting"/>
    <s v="Social and_x000a_Commercial_x000a_Infrastructure"/>
    <x v="5"/>
    <n v="6"/>
    <n v="6258252"/>
    <n v="6.1459928940583077E-3"/>
    <n v="7.5399999999999995E-2"/>
    <s v="Yearly"/>
    <n v="6000000"/>
    <n v="6000000"/>
    <m/>
    <m/>
    <d v="2034-07-29T00:00:00"/>
    <n v="12.668493150684931"/>
    <n v="7.9412044403567954"/>
    <n v="7.4909999999999994E-4"/>
    <n v="6.93E-2"/>
    <n v="0"/>
    <n v="0"/>
    <m/>
    <m/>
    <m/>
    <m/>
    <m/>
    <m/>
    <m/>
    <s v="Scheme C TIER I"/>
    <s v="[ICRA]AAA"/>
  </r>
  <r>
    <x v="0"/>
    <x v="1"/>
    <x v="1"/>
    <d v="2021-12-31T00:00:00"/>
    <s v="INE733E07KL3"/>
    <s v="7.32% NTPC 17 Jul 2029"/>
    <s v="NTPC LIMITED"/>
    <s v="35102"/>
    <s v="Electric power generation by coal based thermal power plants"/>
    <s v="Social and_x000a_Commercial_x000a_Infrastructure"/>
    <x v="5"/>
    <n v="1"/>
    <n v="1038161"/>
    <n v="1.1777924582432894E-2"/>
    <n v="7.3200000000000001E-2"/>
    <s v="Yearly"/>
    <n v="997900"/>
    <n v="997900"/>
    <m/>
    <m/>
    <d v="2029-07-17T00:00:00"/>
    <n v="7.6328767123287671"/>
    <n v="5.6220816033251664"/>
    <n v="6.9333000000000003E-4"/>
    <n v="6.6299999999999998E-2"/>
    <n v="0"/>
    <n v="0"/>
    <m/>
    <s v="AAA"/>
    <m/>
    <m/>
    <m/>
    <m/>
    <m/>
    <s v="Scheme C TIER II"/>
    <s v="[ICRA]AAA"/>
  </r>
  <r>
    <x v="0"/>
    <x v="1"/>
    <x v="1"/>
    <d v="2021-12-31T00:00:00"/>
    <s v="INE053F07BT5"/>
    <s v="7.54% IRFC 29 Jul 2034"/>
    <s v="INDIAN RAILWAY FINANCE CORPN. LTD"/>
    <s v="64920"/>
    <s v="Other credit granting"/>
    <s v="Social and_x000a_Commercial_x000a_Infrastructure"/>
    <x v="5"/>
    <n v="1"/>
    <n v="1043042"/>
    <n v="1.1833299471189895E-2"/>
    <n v="7.5399999999999995E-2"/>
    <s v="Yearly"/>
    <n v="1008123"/>
    <n v="1008123"/>
    <m/>
    <m/>
    <d v="2034-07-29T00:00:00"/>
    <n v="12.668493150684931"/>
    <n v="7.9412044403567954"/>
    <n v="7.4909999999999994E-4"/>
    <n v="6.93E-2"/>
    <n v="0"/>
    <n v="0"/>
    <m/>
    <m/>
    <m/>
    <m/>
    <m/>
    <m/>
    <m/>
    <s v="Scheme C TIER II"/>
    <s v="[ICRA]AAA"/>
  </r>
  <r>
    <x v="0"/>
    <x v="1"/>
    <x v="1"/>
    <d v="2021-12-31T00:00:00"/>
    <s v="INE752E07OC4"/>
    <s v="7.36% PGC 17Oct 2026"/>
    <s v="POWER GRID CORPN OF INDIA LTD"/>
    <s v="35107"/>
    <s v="Transmission of electric energy"/>
    <s v="Social and_x000a_Commercial_x000a_Infrastructure"/>
    <x v="5"/>
    <n v="2"/>
    <n v="2113970"/>
    <n v="2.3982965291053763E-2"/>
    <n v="7.3599999999999999E-2"/>
    <s v="Yearly"/>
    <n v="1988221"/>
    <n v="1988221"/>
    <m/>
    <m/>
    <d v="2026-10-17T00:00:00"/>
    <n v="4.882191780821918"/>
    <n v="4.0213964759508141"/>
    <n v="7.4549000000000002E-4"/>
    <n v="5.9299999999999999E-2"/>
    <n v="0"/>
    <n v="0"/>
    <m/>
    <s v="AAA"/>
    <m/>
    <m/>
    <m/>
    <m/>
    <m/>
    <s v="Scheme C TIER II"/>
    <s v="[ICRA]AAA"/>
  </r>
  <r>
    <x v="0"/>
    <x v="1"/>
    <x v="1"/>
    <d v="2021-12-31T00:00:00"/>
    <s v="INE261F08AV0"/>
    <s v="8.22% Nabard 13 Dec 2028 (GOI Service)"/>
    <s v="NABARD"/>
    <s v="64199"/>
    <s v="Other monetary intermediation services n.e.c."/>
    <s v="Social and_x000a_Commercial_x000a_Infrastructure"/>
    <x v="5"/>
    <n v="1"/>
    <n v="1102023"/>
    <n v="1.2502438236561039E-2"/>
    <n v="8.2200000000000009E-2"/>
    <s v="Half Yly"/>
    <n v="1033275"/>
    <n v="1033275"/>
    <m/>
    <m/>
    <d v="2028-12-13T00:00:00"/>
    <n v="7.0410958904109586"/>
    <n v="5.187036878294963"/>
    <n v="7.6101000000000001E-4"/>
    <n v="6.7199999999999996E-2"/>
    <n v="0"/>
    <n v="0"/>
    <m/>
    <s v="AAA"/>
    <m/>
    <m/>
    <m/>
    <m/>
    <m/>
    <s v="Scheme C TIER II"/>
    <s v="CRISIL AAA"/>
  </r>
  <r>
    <x v="0"/>
    <x v="1"/>
    <x v="1"/>
    <d v="2021-12-31T00:00:00"/>
    <s v="INE001A07RT1"/>
    <s v="8.55% HDFC Ltd 27 Mar 2029"/>
    <s v="HOUSING DEVELOPMENT FINANCE CORPORA"/>
    <s v="64192"/>
    <s v="Activities of specialized institutions granting credit for house purchases"/>
    <s v="Social and_x000a_Commercial_x000a_Infrastructure"/>
    <x v="5"/>
    <n v="2"/>
    <n v="2164508"/>
    <n v="2.4556318318712279E-2"/>
    <n v="8.5500000000000007E-2"/>
    <s v="Yearly"/>
    <n v="2017942"/>
    <n v="2017942"/>
    <m/>
    <m/>
    <d v="2029-03-27T00:00:00"/>
    <n v="7.3260273972602743"/>
    <n v="5.176024181030999"/>
    <n v="8.4049999999999999E-4"/>
    <n v="6.83E-2"/>
    <n v="0"/>
    <n v="0"/>
    <m/>
    <s v="AAA"/>
    <m/>
    <m/>
    <m/>
    <m/>
    <m/>
    <s v="Scheme C TIER II"/>
    <s v="[ICRA]AAA"/>
  </r>
  <r>
    <x v="0"/>
    <x v="1"/>
    <x v="1"/>
    <d v="2021-12-31T00:00:00"/>
    <s v="INE261F08AO5"/>
    <s v="8.47% NABARD GOI 31 Aug 2033"/>
    <s v="NABARD"/>
    <s v="64199"/>
    <s v="Other monetary intermediation services n.e.c."/>
    <s v="Social and_x000a_Commercial_x000a_Infrastructure"/>
    <x v="5"/>
    <n v="1"/>
    <n v="1131638"/>
    <n v="1.283842007031202E-2"/>
    <n v="8.4700000000000011E-2"/>
    <s v="Half Yly"/>
    <n v="1023000"/>
    <n v="1023000"/>
    <m/>
    <m/>
    <d v="2033-08-31T00:00:00"/>
    <n v="11.758904109589041"/>
    <n v="7.4989733919807282"/>
    <n v="8.1875000000000003E-4"/>
    <n v="6.9699999999999998E-2"/>
    <n v="0"/>
    <n v="0"/>
    <m/>
    <s v="AAA"/>
    <m/>
    <m/>
    <m/>
    <m/>
    <m/>
    <s v="Scheme C TIER II"/>
    <s v="CRISIL AAA"/>
  </r>
  <r>
    <x v="0"/>
    <x v="1"/>
    <x v="1"/>
    <d v="2021-12-31T00:00:00"/>
    <s v="INE002A08534"/>
    <s v="9.05% Reliance Industries 17 Oct 2028"/>
    <s v="RELIANCE INDUSTRIES LTD."/>
    <s v="19209"/>
    <s v="Manufacture of other petroleum n.e.c."/>
    <s v="Social and_x000a_Commercial_x000a_Infrastructure"/>
    <x v="5"/>
    <n v="2"/>
    <n v="2254710"/>
    <n v="2.557965896932872E-2"/>
    <n v="9.0500000000000011E-2"/>
    <s v="Yearly"/>
    <n v="2037687"/>
    <n v="2037687"/>
    <m/>
    <m/>
    <d v="2028-10-17T00:00:00"/>
    <n v="6.8849315068493153"/>
    <n v="5.1113509777259685"/>
    <n v="8.3599999999999994E-4"/>
    <n v="6.7199999999999996E-2"/>
    <n v="0"/>
    <n v="0"/>
    <m/>
    <s v="AAA"/>
    <m/>
    <m/>
    <m/>
    <m/>
    <m/>
    <s v="Scheme C TIER II"/>
    <s v="[ICRA]AAA"/>
  </r>
  <r>
    <x v="0"/>
    <x v="1"/>
    <x v="1"/>
    <d v="2021-12-31T00:00:00"/>
    <s v="INE062A08165"/>
    <s v="8.90% SBI Tier II  2 Nov 2028 Call 2 Nov 2023"/>
    <s v="STATE BANK OF INDIA"/>
    <s v="64191"/>
    <s v="Monetary intermediation of commercial banks, saving banks. postal savings"/>
    <s v="Social and_x000a_Commercial_x000a_Infrastructure"/>
    <x v="5"/>
    <n v="2"/>
    <n v="2135576"/>
    <n v="2.4228085112091201E-2"/>
    <n v="8.900000000000001E-2"/>
    <s v="Yearly"/>
    <n v="2083320"/>
    <n v="2083320"/>
    <m/>
    <m/>
    <d v="2028-11-02T00:00:00"/>
    <n v="1.9232876712328768"/>
    <n v="1.7408297791097889"/>
    <n v="8.3450000000000006E-4"/>
    <n v="5.9052297104160489E-2"/>
    <n v="0"/>
    <n v="0"/>
    <s v="AAA"/>
    <m/>
    <m/>
    <m/>
    <m/>
    <m/>
    <m/>
    <s v="Scheme C TIER II"/>
    <s v="CRISIL AAA"/>
  </r>
  <r>
    <x v="0"/>
    <x v="1"/>
    <x v="1"/>
    <d v="2021-12-31T00:00:00"/>
    <s v="INE535H08660"/>
    <s v="9.30% Fullerton India Credit 25 Apr 2023"/>
    <s v="FULLERTON INDIA CREDIT CO LTD"/>
    <s v="64920"/>
    <s v="Other credit granting"/>
    <s v="Social and_x000a_Commercial_x000a_Infrastructure"/>
    <x v="5"/>
    <n v="1"/>
    <n v="1024482"/>
    <n v="1.1622736485053875E-2"/>
    <n v="9.3000000000000013E-2"/>
    <s v="Yearly"/>
    <n v="989400"/>
    <n v="989400"/>
    <m/>
    <m/>
    <d v="2023-04-25T00:00:00"/>
    <n v="1.4"/>
    <n v="1.2288446237935167"/>
    <n v="9.5488000000000007E-4"/>
    <n v="7.1300000000000002E-2"/>
    <n v="0"/>
    <n v="0"/>
    <m/>
    <s v="AAA"/>
    <m/>
    <m/>
    <m/>
    <m/>
    <m/>
    <s v="Scheme C TIER II"/>
    <s v="IND AA+"/>
  </r>
  <r>
    <x v="0"/>
    <x v="1"/>
    <x v="1"/>
    <d v="2021-12-31T00:00:00"/>
    <s v="INE115A07DS1"/>
    <s v="9.00% LIC Housing 9 Apr 2023"/>
    <s v="LIC HOUSING FINANCE LTD"/>
    <s v="64192"/>
    <s v="Activities of specialized institutions granting credit for house purchases"/>
    <s v="Social and_x000a_Commercial_x000a_Infrastructure"/>
    <x v="5"/>
    <n v="1"/>
    <n v="1041403"/>
    <n v="1.1814705035075835E-2"/>
    <n v="0.09"/>
    <s v="Yearly"/>
    <n v="1013100"/>
    <n v="1013100"/>
    <m/>
    <m/>
    <d v="2023-04-09T00:00:00"/>
    <n v="1.3561643835616439"/>
    <n v="1.2130378079512578"/>
    <n v="8.6140000000000012E-4"/>
    <n v="5.21E-2"/>
    <n v="0"/>
    <n v="0"/>
    <m/>
    <s v="AAA"/>
    <m/>
    <m/>
    <m/>
    <m/>
    <m/>
    <s v="Scheme C TIER II"/>
    <s v="CRISIL AAA"/>
  </r>
  <r>
    <x v="0"/>
    <x v="1"/>
    <x v="1"/>
    <d v="2021-12-31T00:00:00"/>
    <s v="INE523E08NH8"/>
    <s v="9.80% L&amp;T Finance 21  Dec 2022"/>
    <s v="L&amp;T FINANCE"/>
    <s v="64920"/>
    <s v="Other credit granting"/>
    <s v="Social and_x000a_Commercial_x000a_Infrastructure"/>
    <x v="5"/>
    <n v="1"/>
    <n v="1039827"/>
    <n v="1.1796825333235837E-2"/>
    <n v="9.8000000000000004E-2"/>
    <s v="Yearly"/>
    <n v="1027900"/>
    <n v="1027900"/>
    <m/>
    <m/>
    <d v="2022-12-21T00:00:00"/>
    <n v="1.0575342465753426"/>
    <n v="0.91988735959937684"/>
    <n v="8.9611999999999992E-4"/>
    <n v="5.6000000000000001E-2"/>
    <n v="0"/>
    <n v="0"/>
    <m/>
    <s v="AAA"/>
    <m/>
    <m/>
    <m/>
    <m/>
    <m/>
    <s v="Scheme C TIER II"/>
    <s v="[ICRA]AAA"/>
  </r>
  <r>
    <x v="0"/>
    <x v="1"/>
    <x v="1"/>
    <d v="2021-12-31T00:00:00"/>
    <s v="INE115A07DT9"/>
    <s v="8.89% LIC Housing 25 Apr 2023"/>
    <s v="LIC HOUSING FINANCE LTD"/>
    <s v="64192"/>
    <s v="Activities of specialized institutions granting credit for house purchases"/>
    <s v="Social and_x000a_Commercial_x000a_Infrastructure"/>
    <x v="5"/>
    <n v="1"/>
    <n v="1041308"/>
    <n v="1.1813627261170506E-2"/>
    <n v="8.8900000000000007E-2"/>
    <s v="Yearly"/>
    <n v="1007288"/>
    <n v="1007288"/>
    <m/>
    <m/>
    <d v="2023-04-25T00:00:00"/>
    <n v="1.4"/>
    <n v="1.2554879421476348"/>
    <n v="8.6693999999999996E-4"/>
    <n v="5.21E-2"/>
    <n v="0"/>
    <n v="0"/>
    <m/>
    <m/>
    <m/>
    <m/>
    <m/>
    <m/>
    <m/>
    <s v="Scheme C TIER II"/>
    <s v="CRISIL AAA"/>
  </r>
  <r>
    <x v="0"/>
    <x v="1"/>
    <x v="1"/>
    <d v="2021-12-31T00:00:00"/>
    <s v="INE121A08OA2"/>
    <s v="9.08% Cholamandalam Investment &amp; Finance co. Ltd 23.11.2023"/>
    <s v="CHOLAMANDALAM INVESTMENT AND FIN. C"/>
    <s v="64920"/>
    <s v="Other credit granting"/>
    <s v="Social and_x000a_Commercial_x000a_Infrastructure"/>
    <x v="5"/>
    <n v="1"/>
    <n v="1031200"/>
    <n v="1.1698952117643411E-2"/>
    <n v="9.0800000000000006E-2"/>
    <s v="Yearly"/>
    <n v="978000"/>
    <n v="978000"/>
    <m/>
    <m/>
    <d v="2023-11-23T00:00:00"/>
    <n v="1.9808219178082191"/>
    <n v="1.7732510821458909"/>
    <n v="9.5951999999999995E-4"/>
    <n v="7.0900000000000005E-2"/>
    <n v="0"/>
    <n v="0"/>
    <m/>
    <s v="AAA"/>
    <m/>
    <m/>
    <m/>
    <m/>
    <m/>
    <s v="Scheme C TIER II"/>
    <s v="[ICRA]AA+"/>
  </r>
  <r>
    <x v="0"/>
    <x v="1"/>
    <x v="1"/>
    <d v="2021-12-31T00:00:00"/>
    <s v="INE235P07894"/>
    <s v="9.30% L&amp;T INFRA DEBT FUND 5 July 2024"/>
    <s v="L&amp;T INFRA DEBT FUND LIMITED"/>
    <s v="64920"/>
    <s v="Other credit granting"/>
    <s v="Social and_x000a_Commercial_x000a_Infrastructure"/>
    <x v="5"/>
    <n v="1"/>
    <n v="1065969"/>
    <n v="1.2093406022005652E-2"/>
    <n v="9.3000000000000013E-2"/>
    <s v="Yearly"/>
    <n v="1008527"/>
    <n v="1008527"/>
    <m/>
    <m/>
    <d v="2024-07-05T00:00:00"/>
    <n v="2.5972602739726027"/>
    <n v="2.2149258871917001"/>
    <n v="9.1329999999999992E-4"/>
    <n v="6.3700000000000007E-2"/>
    <n v="0"/>
    <n v="0"/>
    <s v="AAA"/>
    <m/>
    <m/>
    <m/>
    <m/>
    <m/>
    <m/>
    <s v="Scheme C TIER II"/>
    <s v="[ICRA]AAA"/>
  </r>
  <r>
    <x v="0"/>
    <x v="1"/>
    <x v="1"/>
    <d v="2021-12-31T00:00:00"/>
    <s v="INE733E07JB6"/>
    <s v="8.84% NTPC 4 Oct 2022"/>
    <s v="NTPC LIMITED"/>
    <s v="35102"/>
    <s v="Electric power generation by coal based thermal power plants"/>
    <s v="Social and_x000a_Commercial_x000a_Infrastructure"/>
    <x v="5"/>
    <n v="1"/>
    <n v="1031028"/>
    <n v="1.1697000779625341E-2"/>
    <n v="8.8399999999999992E-2"/>
    <s v="Yearly"/>
    <n v="1012800"/>
    <n v="1012800"/>
    <m/>
    <m/>
    <d v="2022-10-04T00:00:00"/>
    <n v="0.84383561643835614"/>
    <n v="0.80788474527367771"/>
    <n v="8.4489999999999999E-4"/>
    <n v="4.4499999999999998E-2"/>
    <n v="0"/>
    <n v="0"/>
    <m/>
    <m/>
    <m/>
    <m/>
    <m/>
    <m/>
    <m/>
    <s v="Scheme C TIER II"/>
    <s v="[ICRA]AAA"/>
  </r>
  <r>
    <x v="0"/>
    <x v="1"/>
    <x v="1"/>
    <d v="2021-12-31T00:00:00"/>
    <s v="INE906B07FT4"/>
    <s v="7.27 % NHAI 06.06.2022"/>
    <s v="NATIONAL HIGHWAYS AUTHORITY OF INDI"/>
    <s v="42101"/>
    <s v="Construction and maintenance of motorways, streets, roads, other vehicular ways"/>
    <s v="Social and_x000a_Commercial_x000a_Infrastructure"/>
    <x v="5"/>
    <n v="1"/>
    <n v="1012377"/>
    <n v="1.1485405399537902E-2"/>
    <n v="7.2700000000000001E-2"/>
    <s v="Yearly"/>
    <n v="968765"/>
    <n v="968765"/>
    <m/>
    <m/>
    <d v="2022-06-06T00:00:00"/>
    <n v="0.51506849315068493"/>
    <n v="0.49454488060555457"/>
    <n v="8.1899999999999996E-4"/>
    <n v="4.1500000000000002E-2"/>
    <n v="0"/>
    <n v="0"/>
    <m/>
    <s v="AAA"/>
    <m/>
    <m/>
    <m/>
    <m/>
    <m/>
    <s v="Scheme C TIER II"/>
    <s v="[ICRA]AAA"/>
  </r>
  <r>
    <x v="0"/>
    <x v="1"/>
    <x v="1"/>
    <d v="2021-12-31T00:00:00"/>
    <s v="INE134E08JP5"/>
    <s v="7.85% PFC 03.04.2028."/>
    <s v="POWER FINANCE CORPORATION"/>
    <s v="64920"/>
    <s v="Other credit granting"/>
    <s v="Social and_x000a_Commercial_x000a_Infrastructure"/>
    <x v="5"/>
    <n v="1"/>
    <n v="1058349"/>
    <n v="1.2006957209809722E-2"/>
    <n v="7.85E-2"/>
    <s v="Half Yly"/>
    <n v="990646"/>
    <n v="990646"/>
    <m/>
    <m/>
    <d v="2028-04-03T00:00:00"/>
    <n v="6.3452054794520549"/>
    <n v="4.9259475469737932"/>
    <n v="7.9816999999999996E-4"/>
    <n v="6.7900000000000002E-2"/>
    <n v="0"/>
    <n v="0"/>
    <s v="AAA"/>
    <m/>
    <m/>
    <m/>
    <m/>
    <m/>
    <m/>
    <s v="Scheme C TIER II"/>
    <s v="[ICRA]AAA"/>
  </r>
  <r>
    <x v="0"/>
    <x v="1"/>
    <x v="1"/>
    <d v="2021-12-31T00:00:00"/>
    <s v="INE053F07AB5"/>
    <s v="7.27% IRFC 15.06.2027"/>
    <s v="INDIAN RAILWAY FINANCE CORPN. LTD"/>
    <s v="64920"/>
    <s v="Other credit granting"/>
    <s v="Social and_x000a_Commercial_x000a_Infrastructure"/>
    <x v="5"/>
    <n v="1"/>
    <n v="1049423"/>
    <n v="1.1905691842662627E-2"/>
    <n v="7.2700000000000001E-2"/>
    <s v="Yearly"/>
    <n v="1037966"/>
    <n v="1037966"/>
    <m/>
    <m/>
    <d v="2027-06-15T00:00:00"/>
    <n v="5.5424657534246577"/>
    <n v="4.3672124259198126"/>
    <n v="7.0753000000000005E-4"/>
    <n v="6.1800000000000001E-2"/>
    <n v="0"/>
    <n v="0"/>
    <m/>
    <s v="AAA"/>
    <m/>
    <m/>
    <m/>
    <m/>
    <m/>
    <s v="Scheme C TIER II"/>
    <s v="[ICRA]AAA"/>
  </r>
  <r>
    <x v="0"/>
    <x v="1"/>
    <x v="1"/>
    <d v="2021-12-31T00:00:00"/>
    <s v="INE261F08AD8"/>
    <s v="8.20% NABARD 09.03.2028 (GOI Service)"/>
    <s v="NABARD"/>
    <s v="64199"/>
    <s v="Other monetary intermediation services n.e.c."/>
    <s v="Social and_x000a_Commercial_x000a_Infrastructure"/>
    <x v="5"/>
    <n v="1"/>
    <n v="1091765"/>
    <n v="1.2386061344762372E-2"/>
    <n v="8.199999999999999E-2"/>
    <s v="Half Yly"/>
    <n v="1001800"/>
    <n v="1001800"/>
    <m/>
    <m/>
    <d v="2028-03-09T00:00:00"/>
    <n v="6.2767123287671236"/>
    <n v="4.8326677642091065"/>
    <n v="8.1673E-4"/>
    <n v="6.7199999999999996E-2"/>
    <n v="0"/>
    <n v="0"/>
    <m/>
    <s v="AAA"/>
    <m/>
    <m/>
    <m/>
    <m/>
    <m/>
    <s v="Scheme C TIER II"/>
    <s v="CRISIL AAA"/>
  </r>
  <r>
    <x v="0"/>
    <x v="1"/>
    <x v="1"/>
    <d v="2021-12-31T00:00:00"/>
    <s v="INE514E08EL8"/>
    <s v="8.15 % EXIM 05.03.2025"/>
    <s v="EXPORT IMPORT BANK OF INDIA"/>
    <s v="64199"/>
    <s v="Other monetary intermediation services n.e.c."/>
    <s v="Social and_x000a_Commercial_x000a_Infrastructure"/>
    <x v="5"/>
    <n v="1"/>
    <n v="1075255"/>
    <n v="1.2198755585004524E-2"/>
    <n v="8.1500000000000003E-2"/>
    <s v="Yearly"/>
    <n v="987576"/>
    <n v="987576"/>
    <m/>
    <m/>
    <d v="2025-03-05T00:00:00"/>
    <n v="3.2630136986301368"/>
    <n v="2.7047197760678556"/>
    <n v="8.3849999999999994E-4"/>
    <n v="5.4199999999999998E-2"/>
    <n v="0"/>
    <n v="0"/>
    <m/>
    <s v="AAA"/>
    <m/>
    <m/>
    <m/>
    <m/>
    <m/>
    <s v="Scheme C TIER II"/>
    <s v="[ICRA]AAA"/>
  </r>
  <r>
    <x v="0"/>
    <x v="1"/>
    <x v="1"/>
    <d v="2021-12-31T00:00:00"/>
    <s v="INE238A08351"/>
    <s v="8.85 % AXIS BANK 05.12.2024"/>
    <s v="AXIS BANK LTD."/>
    <s v="64191"/>
    <s v="Monetary intermediation of commercial banks, saving banks. postal savings"/>
    <s v="Social and_x000a_Commercial_x000a_Infrastructure"/>
    <x v="5"/>
    <n v="3"/>
    <n v="3231153"/>
    <n v="3.6657393552928491E-2"/>
    <n v="8.8499999999999995E-2"/>
    <s v="Yearly"/>
    <n v="3268948"/>
    <n v="3268948"/>
    <m/>
    <m/>
    <d v="2024-12-05T00:00:00"/>
    <n v="3.0164383561643837"/>
    <n v="2.4381563514919864"/>
    <n v="7.4350000000000002E-4"/>
    <n v="5.7000000000000002E-2"/>
    <n v="0"/>
    <n v="0"/>
    <m/>
    <s v="AAA"/>
    <m/>
    <m/>
    <m/>
    <m/>
    <m/>
    <s v="Scheme C TIER II"/>
    <s v="[ICRA]AAA"/>
  </r>
  <r>
    <x v="0"/>
    <x v="1"/>
    <x v="1"/>
    <d v="2021-12-31T00:00:00"/>
    <s v="INE514E08AV5"/>
    <s v="9.25 % EXIM 18.04.2022"/>
    <s v="EXPORT IMPORT BANK OF INDIA"/>
    <s v="64199"/>
    <s v="Other monetary intermediation services n.e.c."/>
    <s v="Social and_x000a_Commercial_x000a_Infrastructure"/>
    <x v="5"/>
    <n v="1"/>
    <n v="1014360"/>
    <n v="1.1507902511688102E-2"/>
    <n v="9.2499999999999999E-2"/>
    <s v="Yearly"/>
    <n v="1046013"/>
    <n v="1046013"/>
    <m/>
    <m/>
    <d v="2022-04-18T00:00:00"/>
    <n v="0.38082191780821917"/>
    <n v="0.3661749209694416"/>
    <n v="7.9000000000000001E-4"/>
    <n v="0.04"/>
    <n v="0"/>
    <n v="0"/>
    <m/>
    <s v="AA+"/>
    <m/>
    <m/>
    <m/>
    <m/>
    <m/>
    <s v="Scheme C TIER II"/>
    <s v="[ICRA]AAA"/>
  </r>
  <r>
    <x v="0"/>
    <x v="1"/>
    <x v="1"/>
    <d v="2021-12-31T00:00:00"/>
    <s v="INE020B08AQ9"/>
    <s v="7.70% REC 10.12.2027"/>
    <s v="RURAL ELECTRIFICATION CORP LTD."/>
    <s v="64920"/>
    <s v="Other credit granting"/>
    <s v="Social and_x000a_Commercial_x000a_Infrastructure"/>
    <x v="5"/>
    <n v="1"/>
    <n v="1064289"/>
    <n v="1.207434644136403E-2"/>
    <n v="7.6999999999999999E-2"/>
    <s v="Yearly"/>
    <n v="989384"/>
    <n v="989384"/>
    <m/>
    <m/>
    <d v="2027-12-10T00:00:00"/>
    <n v="6.0301369863013701"/>
    <n v="4.4671393687488044"/>
    <n v="7.8498000000000001E-4"/>
    <n v="6.2799999999999995E-2"/>
    <n v="0"/>
    <n v="0"/>
    <m/>
    <s v="AAA"/>
    <m/>
    <m/>
    <m/>
    <m/>
    <m/>
    <s v="Scheme C TIER II"/>
    <s v="[ICRA]AAA"/>
  </r>
  <r>
    <x v="0"/>
    <x v="1"/>
    <x v="1"/>
    <d v="2021-12-31T00:00:00"/>
    <s v="INE134E08CY2"/>
    <s v="8.70% PFC 14.05.2025"/>
    <s v="POWER FINANCE CORPORATION"/>
    <s v="64920"/>
    <s v="Other credit granting"/>
    <s v="Social and_x000a_Commercial_x000a_Infrastructure"/>
    <x v="5"/>
    <n v="2"/>
    <n v="2166590"/>
    <n v="2.4579938584721718E-2"/>
    <n v="8.6999999999999994E-2"/>
    <s v="Yearly"/>
    <n v="2219438"/>
    <n v="2219438"/>
    <m/>
    <m/>
    <d v="2025-05-14T00:00:00"/>
    <n v="3.4547945205479453"/>
    <n v="2.8586405020197572"/>
    <n v="6.4500000000000007E-4"/>
    <n v="5.6800000000000003E-2"/>
    <n v="0"/>
    <n v="0"/>
    <s v="AAA"/>
    <m/>
    <m/>
    <m/>
    <m/>
    <m/>
    <m/>
    <s v="Scheme C TIER II"/>
    <s v="[ICRA]AAA"/>
  </r>
  <r>
    <x v="0"/>
    <x v="1"/>
    <x v="1"/>
    <d v="2021-12-31T00:00:00"/>
    <s v="INE752E07KX8"/>
    <s v="7.93% PGC 20.05.2026"/>
    <s v="POWER GRID CORPN OF INDIA LTD"/>
    <s v="35107"/>
    <s v="Transmission of electric energy"/>
    <s v="Social and_x000a_Commercial_x000a_Infrastructure"/>
    <x v="5"/>
    <n v="1"/>
    <n v="1073895"/>
    <n v="1.2183326400675593E-2"/>
    <n v="7.9299999999999995E-2"/>
    <s v="Yearly"/>
    <n v="1003144"/>
    <n v="1003144"/>
    <m/>
    <m/>
    <d v="2026-05-20T00:00:00"/>
    <n v="4.4712328767123291"/>
    <n v="3.6021252998700826"/>
    <n v="7.8600000000000002E-4"/>
    <n v="5.9299999999999999E-2"/>
    <n v="0"/>
    <n v="0"/>
    <m/>
    <s v="AAA"/>
    <m/>
    <m/>
    <m/>
    <m/>
    <m/>
    <s v="Scheme C TIER II"/>
    <s v="[ICRA]AAA"/>
  </r>
  <r>
    <x v="0"/>
    <x v="1"/>
    <x v="1"/>
    <d v="2021-12-31T00:00:00"/>
    <s v="INE752E07KY6"/>
    <s v="7.93% POWER GRID CORP MD 20.05.2027"/>
    <s v="POWER GRID CORPN OF INDIA LTD"/>
    <s v="35107"/>
    <s v="Transmission of electric energy"/>
    <s v="Social and_x000a_Commercial_x000a_Infrastructure"/>
    <x v="5"/>
    <n v="2"/>
    <n v="2157884"/>
    <n v="2.44811691150396E-2"/>
    <n v="7.9299999999999995E-2"/>
    <s v="Yearly"/>
    <n v="2152336"/>
    <n v="2152336"/>
    <m/>
    <m/>
    <d v="2027-05-20T00:00:00"/>
    <n v="5.4712328767123291"/>
    <n v="4.2537068096989588"/>
    <n v="7.7603999999999998E-4"/>
    <n v="6.13E-2"/>
    <n v="0"/>
    <n v="0"/>
    <s v="AAA"/>
    <m/>
    <m/>
    <m/>
    <m/>
    <m/>
    <m/>
    <s v="Scheme C TIER II"/>
    <s v="[ICRA]AAA"/>
  </r>
  <r>
    <x v="0"/>
    <x v="1"/>
    <x v="1"/>
    <d v="2021-12-31T00:00:00"/>
    <s v="INE774D08MK5"/>
    <s v="8%Mahindra Financial Sevices LTD NCD MD 24/07/2027"/>
    <s v="MAHINDRA &amp; MAHINDRA FINANCIAL SERVI"/>
    <s v="64990"/>
    <s v="Other financial service activities, except insurance and pension funding activities"/>
    <s v="Social and_x000a_Commercial_x000a_Infrastructure"/>
    <x v="5"/>
    <n v="900"/>
    <n v="921767.4"/>
    <n v="1.0457440531618175E-2"/>
    <n v="0.08"/>
    <s v="Yearly"/>
    <n v="888798.7"/>
    <n v="888798.7"/>
    <m/>
    <m/>
    <d v="2027-07-24T00:00:00"/>
    <n v="5.6493150684931503"/>
    <n v="4.3295448196683735"/>
    <n v="8.1765000000000006E-4"/>
    <n v="7.4700000000000003E-2"/>
    <n v="0"/>
    <n v="0"/>
    <s v="AAA"/>
    <m/>
    <m/>
    <m/>
    <m/>
    <m/>
    <m/>
    <s v="Scheme C TIER II"/>
    <s v="IND AAA"/>
  </r>
  <r>
    <x v="0"/>
    <x v="1"/>
    <x v="1"/>
    <d v="2021-12-31T00:00:00"/>
    <s v="INE053F09GR4"/>
    <s v="8.80% IRFC BOND 03/02/2030"/>
    <s v="INDIAN RAILWAY FINANCE CORPN. LTD"/>
    <s v="64920"/>
    <s v="Other credit granting"/>
    <s v="Social and_x000a_Commercial_x000a_Infrastructure"/>
    <x v="5"/>
    <n v="1"/>
    <n v="1130261"/>
    <n v="1.2822798021178975E-2"/>
    <n v="8.8000000000000009E-2"/>
    <s v="Half Yly"/>
    <n v="1128200"/>
    <n v="1128200"/>
    <m/>
    <m/>
    <d v="2030-02-03T00:00:00"/>
    <n v="8.1835616438356169"/>
    <n v="5.7977081447932504"/>
    <n v="7.2185000000000001E-4"/>
    <n v="6.7299999999999999E-2"/>
    <n v="0"/>
    <n v="0"/>
    <m/>
    <m/>
    <m/>
    <m/>
    <m/>
    <m/>
    <m/>
    <s v="Scheme C TIER II"/>
    <s v="[ICRA]AAA"/>
  </r>
  <r>
    <x v="0"/>
    <x v="1"/>
    <x v="1"/>
    <d v="2021-12-31T00:00:00"/>
    <s v="INE733E07KA6"/>
    <s v="8.05% NTPC 5 May 2026"/>
    <s v="NTPC LIMITED"/>
    <s v="35102"/>
    <s v="Electric power generation by coal based thermal power plants"/>
    <s v="Social and_x000a_Commercial_x000a_Infrastructure"/>
    <x v="5"/>
    <n v="3"/>
    <n v="3240399"/>
    <n v="3.6762289316388273E-2"/>
    <n v="8.0500000000000002E-2"/>
    <s v="Yearly"/>
    <n v="3180552"/>
    <n v="3180552"/>
    <m/>
    <m/>
    <d v="2026-05-05T00:00:00"/>
    <n v="4.4301369863013695"/>
    <n v="3.5569129622181004"/>
    <n v="7.5502000000000002E-4"/>
    <n v="5.9299999999999999E-2"/>
    <n v="0"/>
    <n v="0"/>
    <s v="AAA"/>
    <m/>
    <m/>
    <m/>
    <m/>
    <m/>
    <m/>
    <s v="Scheme C TIER II"/>
    <s v="[ICRA]AAA"/>
  </r>
  <r>
    <x v="0"/>
    <x v="1"/>
    <x v="1"/>
    <d v="2021-12-31T00:00:00"/>
    <s v=""/>
    <s v="Net Current Asset"/>
    <s v=""/>
    <s v=""/>
    <s v="NCA"/>
    <m/>
    <x v="2"/>
    <n v="0"/>
    <n v="2831126"/>
    <n v="3.211909184737715E-2"/>
    <m/>
    <s v=""/>
    <n v="0"/>
    <n v="2831126"/>
    <m/>
    <m/>
    <m/>
    <n v="0"/>
    <n v="0"/>
    <n v="0"/>
    <n v="0"/>
    <n v="0"/>
    <n v="0"/>
    <m/>
    <s v="AAA"/>
    <m/>
    <m/>
    <m/>
    <m/>
    <m/>
    <s v="Scheme C TIER II"/>
    <e v="#N/A"/>
  </r>
  <r>
    <x v="0"/>
    <x v="1"/>
    <x v="1"/>
    <d v="2021-12-31T00:00:00"/>
    <s v="INE115A07PP1"/>
    <s v="7.13% LIC Housing Finance 28-Nov-2031"/>
    <s v="LIC HOUSING FINANCE LTD"/>
    <s v="64192"/>
    <s v="Activities of specialized institutions granting credit for house purchases"/>
    <s v="Social and_x000a_Commercial_x000a_Infrastructure"/>
    <x v="5"/>
    <n v="1"/>
    <n v="992218"/>
    <n v="1.1256701776826911E-2"/>
    <n v="7.1300000000000002E-2"/>
    <s v="Yearly"/>
    <n v="1000001"/>
    <n v="1000001"/>
    <n v="0"/>
    <m/>
    <d v="2031-11-28T00:00:00"/>
    <n v="0"/>
    <n v="0"/>
    <n v="7.1251909000000002E-2"/>
    <n v="0"/>
    <n v="0"/>
    <n v="0"/>
    <m/>
    <s v="AAA"/>
    <m/>
    <m/>
    <m/>
    <m/>
    <m/>
    <s v="Scheme C TIER II"/>
    <s v="CRISIL AAA"/>
  </r>
  <r>
    <x v="0"/>
    <x v="1"/>
    <x v="1"/>
    <d v="2021-12-31T00:00:00"/>
    <s v="INE261F08BM7"/>
    <s v="7.41% NABARD(Non GOI) 18-July-2029"/>
    <s v="NABARD"/>
    <s v="64199"/>
    <s v="Other monetary intermediation services n.e.c."/>
    <s v="Social and_x000a_Commercial_x000a_Infrastructure"/>
    <x v="5"/>
    <n v="1"/>
    <n v="1036254"/>
    <n v="1.1756289689406958E-2"/>
    <n v="7.4099999999999999E-2"/>
    <s v="Yearly"/>
    <n v="1041510"/>
    <n v="1041510"/>
    <m/>
    <m/>
    <d v="2029-07-18T00:00:00"/>
    <n v="7.6356164383561644"/>
    <n v="5.6024769414481712"/>
    <n v="5.6767999999999999E-4"/>
    <n v="6.7400000000000002E-2"/>
    <n v="0"/>
    <n v="0"/>
    <s v="AAA"/>
    <m/>
    <m/>
    <m/>
    <m/>
    <m/>
    <m/>
    <s v="Scheme C TIER II"/>
    <s v="CRISIL AAA"/>
  </r>
  <r>
    <x v="0"/>
    <x v="1"/>
    <x v="1"/>
    <d v="2021-12-31T00:00:00"/>
    <s v="INE537P07489"/>
    <s v="8.40% India Infradebt 20.11.2024"/>
    <s v="INDIA INFRADEBT LIMITED"/>
    <s v="64199"/>
    <s v="Other monetary intermediation services n.e.c."/>
    <s v="Social and_x000a_Commercial_x000a_Infrastructure"/>
    <x v="5"/>
    <n v="2"/>
    <n v="2091832"/>
    <n v="2.3731809936146483E-2"/>
    <n v="8.4000000000000005E-2"/>
    <s v="Yearly"/>
    <n v="2049892"/>
    <n v="2049892"/>
    <m/>
    <m/>
    <d v="2024-11-20T00:00:00"/>
    <n v="2.9753424657534246"/>
    <n v="2.5785355951887814"/>
    <n v="7.5000000000000002E-4"/>
    <n v="6.7000000000000004E-2"/>
    <n v="0"/>
    <n v="0"/>
    <m/>
    <s v="AAA"/>
    <m/>
    <m/>
    <m/>
    <m/>
    <m/>
    <s v="Scheme C TIER II"/>
    <s v="[ICRA]AAA"/>
  </r>
  <r>
    <x v="0"/>
    <x v="1"/>
    <x v="1"/>
    <d v="2021-12-31T00:00:00"/>
    <s v="INE094A08044"/>
    <s v="6.80% HPCL(Hindustan Petroleum Corporation Limited) 15.12.20"/>
    <s v="HINDUSTAN PETROLEUM CORPORATION LIM"/>
    <s v="19201"/>
    <s v="Production of liquid and gaseous fuels, illuminating oils, lubricating"/>
    <s v="Social and_x000a_Commercial_x000a_Infrastructure"/>
    <x v="5"/>
    <n v="3"/>
    <n v="3059883"/>
    <n v="3.4714337376445956E-2"/>
    <n v="6.8000000000000005E-2"/>
    <s v="Yearly"/>
    <n v="3080542"/>
    <n v="3080542"/>
    <m/>
    <m/>
    <d v="2022-12-15T00:00:00"/>
    <n v="1.0410958904109588"/>
    <n v="0.93666065120366304"/>
    <n v="4.6999999999999999E-4"/>
    <n v="4.4900000000000002E-2"/>
    <n v="0"/>
    <n v="0"/>
    <m/>
    <s v="AAA"/>
    <m/>
    <m/>
    <m/>
    <m/>
    <m/>
    <s v="Scheme C TIER II"/>
    <s v="[ICRA]AAA"/>
  </r>
  <r>
    <x v="0"/>
    <x v="1"/>
    <x v="1"/>
    <d v="2021-12-31T00:00:00"/>
    <s v="INE733E07HC8"/>
    <s v="9.00 % NTPC 25.01.2027"/>
    <s v="NTPC LIMITED"/>
    <s v="35102"/>
    <s v="Electric power generation by coal based thermal power plants"/>
    <s v="Social and_x000a_Commercial_x000a_Infrastructure"/>
    <x v="5"/>
    <n v="3"/>
    <n v="674097"/>
    <n v="7.6476226974855222E-3"/>
    <n v="0.09"/>
    <s v="Yearly"/>
    <n v="669440.80000000005"/>
    <n v="669440.80000000005"/>
    <m/>
    <m/>
    <d v="2027-01-25T00:00:00"/>
    <n v="5.1561643835616442"/>
    <n v="3.8873440823091885"/>
    <n v="6.4500000000000007E-4"/>
    <n v="6.0499999999999998E-2"/>
    <n v="0"/>
    <n v="0"/>
    <s v="AAA"/>
    <m/>
    <m/>
    <m/>
    <m/>
    <m/>
    <m/>
    <s v="Scheme C TIER II"/>
    <s v="[ICRA]AAA"/>
  </r>
  <r>
    <x v="0"/>
    <x v="1"/>
    <x v="1"/>
    <d v="2021-12-31T00:00:00"/>
    <s v="INE090A08UE8"/>
    <s v="6.45%ICICI Bank (Infrastructure Bond) 15.06.2028"/>
    <s v="ICICI BANK LTD"/>
    <s v="64191"/>
    <s v="Monetary intermediation of commercial banks, saving banks. postal savings"/>
    <s v="Social and_x000a_Commercial_x000a_Infrastructure"/>
    <x v="5"/>
    <n v="1"/>
    <n v="980665"/>
    <n v="1.1125633124950325E-2"/>
    <n v="6.4500000000000002E-2"/>
    <s v="Yearly"/>
    <n v="1000000"/>
    <n v="1000000"/>
    <m/>
    <m/>
    <d v="2028-06-15T00:00:00"/>
    <n v="6.5452054794520551"/>
    <n v="5.0447584248278288"/>
    <n v="6.4450999999999994E-4"/>
    <n v="6.6600000000000006E-2"/>
    <n v="0"/>
    <n v="0"/>
    <m/>
    <s v="AAA"/>
    <m/>
    <m/>
    <m/>
    <m/>
    <m/>
    <s v="Scheme C TIER II"/>
    <s v="[ICRA]AAA"/>
  </r>
  <r>
    <x v="0"/>
    <x v="1"/>
    <x v="1"/>
    <d v="2021-12-31T00:00:00"/>
    <s v="INE848E07369"/>
    <s v="8.85% NHPC 11.02.2025"/>
    <s v="NHPC LIMITED"/>
    <s v="35101"/>
    <s v="Electric power generation by hydroelectric power plants"/>
    <s v="Social and_x000a_Commercial_x000a_Infrastructure"/>
    <x v="5"/>
    <n v="9"/>
    <n v="983927.7"/>
    <n v="1.1162648418854742E-2"/>
    <n v="8.8499999999999995E-2"/>
    <s v="Yearly"/>
    <n v="993871"/>
    <n v="993871"/>
    <m/>
    <m/>
    <d v="2025-02-11T00:00:00"/>
    <n v="3.2027397260273971"/>
    <n v="2.622170748651607"/>
    <n v="5.6241000000000006E-4"/>
    <n v="5.4600000000000003E-2"/>
    <n v="0"/>
    <n v="0"/>
    <m/>
    <s v="AAA"/>
    <m/>
    <m/>
    <m/>
    <m/>
    <m/>
    <s v="Scheme C TIER II"/>
    <s v="[ICRA]AAA"/>
  </r>
  <r>
    <x v="0"/>
    <x v="1"/>
    <x v="1"/>
    <d v="2021-12-31T00:00:00"/>
    <s v="INE094A08093"/>
    <s v="6.63% HPCL(Hindustan Petroleum Corporation Ltd)11.04.2031"/>
    <s v="HINDUSTAN PETROLEUM CORPORATION LIM"/>
    <s v="19201"/>
    <s v="Production of liquid and gaseous fuels, illuminating oils, lubricating"/>
    <s v="Social and_x000a_Commercial_x000a_Infrastructure"/>
    <x v="5"/>
    <n v="1"/>
    <n v="990171"/>
    <n v="1.1233478585414172E-2"/>
    <n v="6.6299999999999998E-2"/>
    <s v="Yearly"/>
    <n v="1000001"/>
    <n v="1000001"/>
    <m/>
    <m/>
    <d v="2031-04-11T00:00:00"/>
    <n v="9.367123287671232"/>
    <n v="6.53911242653722"/>
    <n v="6.6239999999999995E-4"/>
    <n v="6.6799999999999998E-2"/>
    <n v="0"/>
    <n v="0"/>
    <m/>
    <s v="AAA"/>
    <m/>
    <m/>
    <m/>
    <m/>
    <m/>
    <s v="Scheme C TIER II"/>
    <s v="[ICRA]AAA"/>
  </r>
  <r>
    <x v="0"/>
    <x v="1"/>
    <x v="1"/>
    <d v="2021-12-31T00:00:00"/>
    <s v="INE848E07476"/>
    <s v="8.78% NHPC 11-Sept-2027"/>
    <s v="NHPC LIMITED"/>
    <s v="35101"/>
    <s v="Electric power generation by hydroelectric power plants"/>
    <s v="Social and_x000a_Commercial_x000a_Infrastructure"/>
    <x v="5"/>
    <n v="30"/>
    <n v="3335199"/>
    <n v="3.7837794224022676E-2"/>
    <n v="8.7799999999999989E-2"/>
    <s v="Yearly"/>
    <n v="3352620"/>
    <n v="3352620"/>
    <m/>
    <m/>
    <d v="2027-02-11T00:00:00"/>
    <n v="5.2027397260273975"/>
    <n v="3.9391828202186479"/>
    <n v="6.3000000000000003E-4"/>
    <n v="6.1600000000000002E-2"/>
    <n v="0"/>
    <n v="0"/>
    <m/>
    <s v="AAA"/>
    <m/>
    <m/>
    <m/>
    <m/>
    <m/>
    <s v="Scheme C TIER II"/>
    <s v="[ICRA]AAA"/>
  </r>
  <r>
    <x v="0"/>
    <x v="1"/>
    <x v="1"/>
    <d v="2021-12-31T00:00:00"/>
    <s v="INE115A07OF5"/>
    <s v="7.99% LIC Housing 12 July 2029 Put Option (12July2021)"/>
    <s v="LIC HOUSING FINANCE LTD"/>
    <s v="64192"/>
    <s v="Activities of specialized institutions granting credit for house purchases"/>
    <s v="Social and_x000a_Commercial_x000a_Infrastructure"/>
    <x v="5"/>
    <n v="2"/>
    <n v="2091524"/>
    <n v="2.3728315679695518E-2"/>
    <n v="7.9899999999999999E-2"/>
    <s v="Yearly"/>
    <n v="2104288"/>
    <n v="2104288"/>
    <m/>
    <m/>
    <d v="2029-07-12T00:00:00"/>
    <n v="7.6191780821917812"/>
    <n v="5.498468324055267"/>
    <n v="7.2999999999999996E-4"/>
    <n v="6.9500000000000006E-2"/>
    <n v="0"/>
    <n v="0"/>
    <m/>
    <s v="AAA"/>
    <m/>
    <m/>
    <m/>
    <m/>
    <m/>
    <s v="Scheme C TIER II"/>
    <s v="CRISIL AAA"/>
  </r>
  <r>
    <x v="0"/>
    <x v="1"/>
    <x v="1"/>
    <d v="2021-12-31T00:00:00"/>
    <s v="INE296A07RN0"/>
    <s v="6.92% Bajaj Finance 24-Dec-2030"/>
    <s v="BAJAJ FINANCE LIMITED"/>
    <s v="64920"/>
    <s v="Other credit granting"/>
    <s v="Social and_x000a_Commercial_x000a_Infrastructure"/>
    <x v="5"/>
    <n v="2"/>
    <n v="1967614"/>
    <n v="2.2322558157491099E-2"/>
    <n v="6.9199999999999998E-2"/>
    <s v="Yearly"/>
    <n v="1997730"/>
    <n v="1997730"/>
    <m/>
    <m/>
    <d v="2030-12-24T00:00:00"/>
    <n v="9.0712328767123296"/>
    <n v="6.1507269534327103"/>
    <n v="6.9596999999999997E-4"/>
    <n v="7.0900000000000005E-2"/>
    <n v="0"/>
    <n v="0"/>
    <m/>
    <s v="AAA"/>
    <m/>
    <m/>
    <m/>
    <m/>
    <m/>
    <s v="Scheme C TIER II"/>
    <s v="[ICRA]AAA"/>
  </r>
  <r>
    <x v="0"/>
    <x v="1"/>
    <x v="1"/>
    <d v="2021-12-31T00:00:00"/>
    <s v="INE001A07SW3"/>
    <s v="6.83% HDFC 2031 08-Jan-2031"/>
    <s v="HOUSING DEVELOPMENT FINANCE CORPORA"/>
    <s v="64192"/>
    <s v="Activities of specialized institutions granting credit for house purchases"/>
    <s v="Social and_x000a_Commercial_x000a_Infrastructure"/>
    <x v="5"/>
    <n v="2"/>
    <n v="1958414"/>
    <n v="2.2218184263501264E-2"/>
    <n v="6.83E-2"/>
    <s v="Yearly"/>
    <n v="1987100"/>
    <n v="1987100"/>
    <m/>
    <m/>
    <d v="2031-01-08T00:00:00"/>
    <n v="9.1123287671232873"/>
    <n v="6.2178768942942924"/>
    <n v="6.9172999999999999E-4"/>
    <n v="7.0000000000000007E-2"/>
    <n v="0"/>
    <n v="0"/>
    <m/>
    <s v="AAA"/>
    <m/>
    <m/>
    <m/>
    <m/>
    <m/>
    <s v="Scheme C TIER II"/>
    <s v="[ICRA]AAA"/>
  </r>
  <r>
    <x v="0"/>
    <x v="1"/>
    <x v="1"/>
    <d v="2021-12-31T00:00:00"/>
    <s v="INE296A07RO8"/>
    <s v="6% Bajaj Finance 24-Dec-2025"/>
    <s v="BAJAJ FINANCE LIMITED"/>
    <s v="64920"/>
    <s v="Other credit granting"/>
    <s v="Social and_x000a_Commercial_x000a_Infrastructure"/>
    <x v="5"/>
    <n v="1"/>
    <n v="989007"/>
    <n v="1.1220273018826762E-2"/>
    <n v="0.06"/>
    <s v="Yearly"/>
    <n v="1000000"/>
    <n v="1000000"/>
    <m/>
    <m/>
    <d v="2025-12-24T00:00:00"/>
    <n v="4.0684931506849313"/>
    <n v="3.3240584347652851"/>
    <n v="5.9962999999999998E-4"/>
    <n v="6.1600000000000002E-2"/>
    <n v="0"/>
    <n v="0"/>
    <m/>
    <s v="AAA"/>
    <m/>
    <m/>
    <m/>
    <m/>
    <m/>
    <s v="Scheme C TIER II"/>
    <s v="CRISIL AAA"/>
  </r>
  <r>
    <x v="0"/>
    <x v="1"/>
    <x v="1"/>
    <d v="2021-12-31T00:00:00"/>
    <s v="INE115A07JS8"/>
    <s v="8.48% LIC Housing 29 Jun 2026"/>
    <s v="LIC HOUSING FINANCE LTD"/>
    <s v="64192"/>
    <s v="Activities of specialized institutions granting credit for house purchases"/>
    <s v="Social and_x000a_Commercial_x000a_Infrastructure"/>
    <x v="5"/>
    <n v="2"/>
    <n v="2148728"/>
    <n v="2.4377294400542756E-2"/>
    <n v="8.48E-2"/>
    <s v="Yearly"/>
    <n v="2186792"/>
    <n v="2186792"/>
    <m/>
    <m/>
    <d v="2026-06-29T00:00:00"/>
    <n v="4.580821917808219"/>
    <n v="3.6536297353565379"/>
    <n v="6.4000000000000005E-4"/>
    <n v="6.4000000000000001E-2"/>
    <n v="0"/>
    <n v="0"/>
    <m/>
    <s v="AAA"/>
    <m/>
    <m/>
    <m/>
    <m/>
    <m/>
    <s v="Scheme C TIER II"/>
    <s v="CRISIL AAA"/>
  </r>
  <r>
    <x v="0"/>
    <x v="1"/>
    <x v="1"/>
    <d v="2021-12-31T00:00:00"/>
    <s v="INE261F08832"/>
    <s v="7.69% Nabard 31-Mar-2032"/>
    <s v="NABARD"/>
    <s v="64199"/>
    <s v="Other monetary intermediation services n.e.c."/>
    <s v="Social and_x000a_Commercial_x000a_Infrastructure"/>
    <x v="5"/>
    <n v="1"/>
    <n v="1057708"/>
    <n v="1.1999685072195865E-2"/>
    <n v="7.690000000000001E-2"/>
    <s v="Yearly"/>
    <n v="1083310"/>
    <n v="1083310"/>
    <m/>
    <m/>
    <d v="2032-03-31T00:00:00"/>
    <n v="10.33972602739726"/>
    <n v="6.7554318207873179"/>
    <n v="6.6100000000000002E-4"/>
    <n v="6.9699999999999998E-2"/>
    <n v="0"/>
    <n v="0"/>
    <s v="AAA"/>
    <m/>
    <m/>
    <m/>
    <m/>
    <m/>
    <m/>
    <s v="Scheme C TIER II"/>
    <s v="CRISIL AAA"/>
  </r>
  <r>
    <x v="0"/>
    <x v="1"/>
    <x v="1"/>
    <d v="2021-12-31T00:00:00"/>
    <s v="INE906B08039"/>
    <s v="7.04% NHAI 21-09-2033"/>
    <s v="NATIONAL HIGHWAYS AUTHORITY OF INDI"/>
    <s v="42101"/>
    <s v="Construction and maintenance of motorways, streets, roads, other vehicular ways"/>
    <s v="Social and_x000a_Commercial_x000a_Infrastructure"/>
    <x v="5"/>
    <n v="1"/>
    <n v="1000302"/>
    <n v="1.134841466367624E-2"/>
    <n v="7.0400000000000004E-2"/>
    <s v="Yearly"/>
    <n v="1012601"/>
    <n v="1012601"/>
    <m/>
    <m/>
    <d v="2033-09-21T00:00:00"/>
    <n v="11.816438356164383"/>
    <n v="7.7765933024449927"/>
    <n v="6.8800000000000003E-4"/>
    <n v="6.9000000000000006E-2"/>
    <n v="0"/>
    <n v="0"/>
    <s v="AAA"/>
    <m/>
    <m/>
    <m/>
    <m/>
    <m/>
    <m/>
    <s v="Scheme C TIER II"/>
    <s v="[ICRA]AAA"/>
  </r>
  <r>
    <x v="0"/>
    <x v="1"/>
    <x v="1"/>
    <d v="2021-12-31T00:00:00"/>
    <s v="INE053F07CS5"/>
    <s v="6.85% IRFC 29-Oct-2040"/>
    <s v="INDIAN RAILWAY FINANCE CORPN. LTD"/>
    <s v="64920"/>
    <s v="Other credit granting"/>
    <s v="Social and_x000a_Commercial_x000a_Infrastructure"/>
    <x v="5"/>
    <n v="1"/>
    <n v="979134"/>
    <n v="1.1108263947591799E-2"/>
    <n v="6.8499999999999991E-2"/>
    <s v="Yearly"/>
    <n v="1000000"/>
    <n v="1000000"/>
    <m/>
    <m/>
    <d v="2040-10-29T00:00:00"/>
    <n v="18.926027397260274"/>
    <n v="10.269391181072924"/>
    <n v="6.8428E-4"/>
    <n v="7.0599999999999996E-2"/>
    <n v="0"/>
    <n v="0"/>
    <m/>
    <s v="AAA"/>
    <m/>
    <m/>
    <m/>
    <m/>
    <m/>
    <s v="Scheme C TIER II"/>
    <s v="[ICRA]AAA"/>
  </r>
  <r>
    <x v="0"/>
    <x v="1"/>
    <x v="1"/>
    <d v="2021-12-31T00:00:00"/>
    <s v="INE134E08KV1"/>
    <s v="7.75% Power Finance Corporation 11-Jun-2030"/>
    <s v="POWER FINANCE CORPORATION"/>
    <s v="64920"/>
    <s v="Other credit granting"/>
    <s v="Social and_x000a_Commercial_x000a_Infrastructure"/>
    <x v="5"/>
    <n v="1"/>
    <n v="1044689"/>
    <n v="1.185198466721177E-2"/>
    <n v="7.7499999999999999E-2"/>
    <s v="Yearly"/>
    <n v="1060925"/>
    <n v="1060925"/>
    <m/>
    <m/>
    <d v="2030-06-11T00:00:00"/>
    <n v="8.5342465753424666"/>
    <n v="5.9783349109297301"/>
    <n v="6.8499999999999995E-4"/>
    <n v="6.93E-2"/>
    <n v="0"/>
    <n v="0"/>
    <m/>
    <s v="AAA"/>
    <m/>
    <m/>
    <m/>
    <m/>
    <m/>
    <s v="Scheme C TIER II"/>
    <s v="[ICRA]AAA"/>
  </r>
  <r>
    <x v="0"/>
    <x v="1"/>
    <x v="1"/>
    <d v="2021-12-31T00:00:00"/>
    <s v="INE752E07OB6"/>
    <s v="7.55% Power Grid Corporation 21-Sept-2031"/>
    <s v="POWER GRID CORPN OF INDIA LTD"/>
    <s v="35107"/>
    <s v="Transmission of electric energy"/>
    <s v="Social and_x000a_Commercial_x000a_Infrastructure"/>
    <x v="5"/>
    <n v="1"/>
    <n v="1049448"/>
    <n v="1.1905975467374557E-2"/>
    <n v="7.5499999999999998E-2"/>
    <s v="Yearly"/>
    <n v="1091745"/>
    <n v="1091745"/>
    <m/>
    <m/>
    <d v="2031-09-21T00:00:00"/>
    <n v="9.8136986301369866"/>
    <n v="6.7953526187963407"/>
    <n v="6.3500000000000004E-4"/>
    <n v="6.7400000000000002E-2"/>
    <n v="0"/>
    <n v="0"/>
    <s v="AAA"/>
    <m/>
    <m/>
    <m/>
    <m/>
    <m/>
    <m/>
    <s v="Scheme C TIER II"/>
    <s v="[ICRA]AAA"/>
  </r>
  <r>
    <x v="0"/>
    <x v="1"/>
    <x v="1"/>
    <d v="2021-12-31T00:00:00"/>
    <s v="INE848E07AW7"/>
    <s v="7.38%NHPC 03.01.2029"/>
    <s v="NHPC LIMITED"/>
    <s v="35101"/>
    <s v="Electric power generation by hydroelectric power plants"/>
    <s v="Social and_x000a_Commercial_x000a_Infrastructure"/>
    <x v="5"/>
    <n v="10"/>
    <n v="2070742"/>
    <n v="2.3492544129163257E-2"/>
    <n v="7.3800000000000004E-2"/>
    <s v="Yearly"/>
    <n v="2092740"/>
    <n v="2092740"/>
    <m/>
    <m/>
    <d v="2029-01-03T00:00:00"/>
    <n v="7.0986301369863014"/>
    <n v="5.1069349624165632"/>
    <n v="6.6199999999999994E-4"/>
    <n v="6.7000000000000004E-2"/>
    <n v="0"/>
    <n v="0"/>
    <m/>
    <s v="AAA"/>
    <m/>
    <m/>
    <m/>
    <m/>
    <m/>
    <s v="Scheme C TIER II"/>
    <s v="[ICRA]AAA"/>
  </r>
  <r>
    <x v="0"/>
    <x v="1"/>
    <x v="1"/>
    <d v="2021-12-31T00:00:00"/>
    <s v="INE206D08162"/>
    <s v="9.18% Nuclear Power Corporation of India Limited 23-Jan-2029"/>
    <s v="NUCLEAR POWER CORPORATION OF INDIA"/>
    <s v="35107"/>
    <s v="Transmission of electric energy"/>
    <s v="Social and_x000a_Commercial_x000a_Infrastructure"/>
    <x v="5"/>
    <n v="2"/>
    <n v="2284244"/>
    <n v="2.591472185901305E-2"/>
    <n v="9.1799999999999993E-2"/>
    <s v="Half Yly"/>
    <n v="2307201"/>
    <n v="2307201"/>
    <m/>
    <m/>
    <d v="2029-01-23T00:00:00"/>
    <n v="7.1534246575342468"/>
    <n v="5.1954160952292385"/>
    <n v="6.6558000000000003E-4"/>
    <n v="6.7000000000000004E-2"/>
    <n v="0"/>
    <n v="0"/>
    <m/>
    <s v="AAA"/>
    <m/>
    <m/>
    <m/>
    <m/>
    <m/>
    <s v="Scheme C TIER II"/>
    <s v="CRISIL AAA"/>
  </r>
  <r>
    <x v="0"/>
    <x v="1"/>
    <x v="1"/>
    <d v="2021-12-31T00:00:00"/>
    <s v="INE134E08JR1"/>
    <s v="8.67%PFC 19-Nov-2028"/>
    <s v="POWER FINANCE CORPORATION"/>
    <s v="64920"/>
    <s v="Other credit granting"/>
    <s v="Social and_x000a_Commercial_x000a_Infrastructure"/>
    <x v="5"/>
    <n v="1"/>
    <n v="1107740"/>
    <n v="1.2567297535684942E-2"/>
    <n v="8.6699999999999999E-2"/>
    <s v="Half Yly"/>
    <n v="1103743"/>
    <n v="1103743"/>
    <m/>
    <m/>
    <d v="2028-11-19T00:00:00"/>
    <n v="6.9753424657534246"/>
    <n v="5.269641441099445"/>
    <n v="6.9786000000000002E-4"/>
    <n v="6.7900000000000002E-2"/>
    <n v="0"/>
    <n v="0"/>
    <m/>
    <s v="AAA"/>
    <m/>
    <m/>
    <m/>
    <m/>
    <m/>
    <s v="Scheme C TIER II"/>
    <s v="[ICRA]AAA"/>
  </r>
  <r>
    <x v="0"/>
    <x v="1"/>
    <x v="1"/>
    <d v="2021-12-31T00:00:00"/>
    <s v="INE062A08231"/>
    <s v="6.80% SBI BasellI Tier II 21 Aug 2035 Call 21 Aug 2030"/>
    <s v="STATE BANK OF INDIA"/>
    <s v="64191"/>
    <s v="Monetary intermediation of commercial banks, saving banks. postal savings"/>
    <s v="Social and_x000a_Commercial_x000a_Infrastructure"/>
    <x v="5"/>
    <n v="1"/>
    <n v="998341"/>
    <n v="1.1326167141272537E-2"/>
    <n v="6.8000000000000005E-2"/>
    <s v="Yearly"/>
    <n v="1000000"/>
    <n v="1000000"/>
    <m/>
    <m/>
    <d v="2035-08-21T00:00:00"/>
    <n v="8.7287671232876711"/>
    <n v="6.2900329350702675"/>
    <n v="6.7960999999999998E-4"/>
    <n v="6.9720400205099065E-2"/>
    <n v="0"/>
    <n v="0"/>
    <m/>
    <s v="AAA"/>
    <m/>
    <m/>
    <m/>
    <m/>
    <m/>
    <s v="Scheme C TIER II"/>
    <s v="CRISIL AAA"/>
  </r>
  <r>
    <x v="0"/>
    <x v="1"/>
    <x v="1"/>
    <d v="2021-12-31T00:00:00"/>
    <s v="INE296A07RA7"/>
    <s v="7.90% Bajaj Finance 10-Jan-2030"/>
    <s v="BAJAJ FINANCE LIMITED"/>
    <s v="64920"/>
    <s v="Other credit granting"/>
    <s v="Social and_x000a_Commercial_x000a_Infrastructure"/>
    <x v="5"/>
    <n v="2"/>
    <n v="2086580"/>
    <n v="2.3672226056664455E-2"/>
    <n v="7.9000000000000001E-2"/>
    <s v="Yearly"/>
    <n v="2082350"/>
    <n v="2082350"/>
    <m/>
    <m/>
    <d v="2030-01-10T00:00:00"/>
    <n v="8.117808219178082"/>
    <n v="5.5493246761254618"/>
    <n v="7.2680999999999993E-4"/>
    <n v="7.0900000000000005E-2"/>
    <n v="0"/>
    <n v="0"/>
    <m/>
    <s v="AAA"/>
    <m/>
    <m/>
    <m/>
    <m/>
    <m/>
    <s v="Scheme C TIER II"/>
    <s v="CRISIL AAA"/>
  </r>
  <r>
    <x v="0"/>
    <x v="1"/>
    <x v="1"/>
    <d v="2021-12-31T00:00:00"/>
    <s v="INE031A08624"/>
    <s v="8.52% HUDCO 28 Nov 2028 (GOI Service)"/>
    <s v="HOUSING AND URBAN DEVELOPMENT CORPO"/>
    <s v="64192"/>
    <s v="Activities of specialized institutions granting credit for house purchases"/>
    <s v="Social and_x000a_Commercial_x000a_Infrastructure"/>
    <x v="5"/>
    <n v="1"/>
    <n v="1116904"/>
    <n v="1.2671263010089601E-2"/>
    <n v="8.5199999999999998E-2"/>
    <s v="Half Yly"/>
    <n v="1082584"/>
    <n v="1082584"/>
    <m/>
    <m/>
    <d v="2028-11-28T00:00:00"/>
    <n v="7"/>
    <n v="5.3145610834023396"/>
    <n v="7.2196999999999995E-4"/>
    <n v="6.7000000000000004E-2"/>
    <n v="0"/>
    <n v="0"/>
    <m/>
    <s v="AAA"/>
    <m/>
    <m/>
    <m/>
    <m/>
    <m/>
    <s v="Scheme C TIER II"/>
    <s v="[ICRA]AAA"/>
  </r>
  <r>
    <x v="0"/>
    <x v="1"/>
    <x v="1"/>
    <d v="2021-12-31T00:00:00"/>
    <s v="INE514E08EE3"/>
    <s v="8.83% EXIM 03-NOV-2029"/>
    <s v="EXPORT IMPORT BANK OF INDIA"/>
    <s v="64199"/>
    <s v="Other monetary intermediation services n.e.c."/>
    <s v="Social and_x000a_Commercial_x000a_Infrastructure"/>
    <x v="5"/>
    <n v="1"/>
    <n v="1125015"/>
    <n v="1.2763282211627813E-2"/>
    <n v="8.8300000000000003E-2"/>
    <s v="Yearly"/>
    <n v="1081811"/>
    <n v="1081811"/>
    <m/>
    <m/>
    <d v="2029-11-03T00:00:00"/>
    <n v="7.9315068493150687"/>
    <n v="5.7289348516891376"/>
    <n v="7.5999999999999993E-4"/>
    <n v="6.6900000000000001E-2"/>
    <n v="0"/>
    <n v="0"/>
    <s v="AAA"/>
    <m/>
    <m/>
    <m/>
    <m/>
    <m/>
    <m/>
    <s v="Scheme C TIER II"/>
    <s v="[ICRA]AAA"/>
  </r>
  <r>
    <x v="0"/>
    <x v="1"/>
    <x v="1"/>
    <d v="2021-12-31T00:00:00"/>
    <s v="INE001A07SB7"/>
    <s v="8.05% HDFC Ltd 22 Oct 2029"/>
    <s v="HOUSING DEVELOPMENT FINANCE CORPORA"/>
    <s v="64192"/>
    <s v="Activities of specialized institutions granting credit for house purchases"/>
    <s v="Social and_x000a_Commercial_x000a_Infrastructure"/>
    <x v="5"/>
    <n v="1"/>
    <n v="1058074"/>
    <n v="1.2003837337978504E-2"/>
    <n v="8.0500000000000002E-2"/>
    <s v="Yearly"/>
    <n v="1000000"/>
    <n v="1000000"/>
    <m/>
    <m/>
    <d v="2029-10-22T00:00:00"/>
    <n v="7.8986301369863012"/>
    <n v="5.7658611760960383"/>
    <n v="7.8284999999999997E-4"/>
    <n v="6.83E-2"/>
    <n v="0"/>
    <n v="0"/>
    <m/>
    <m/>
    <m/>
    <m/>
    <m/>
    <m/>
    <m/>
    <s v="Scheme C TIER II"/>
    <s v="[ICRA]AAA"/>
  </r>
  <r>
    <x v="0"/>
    <x v="1"/>
    <x v="1"/>
    <d v="2021-12-31T00:00:00"/>
    <s v="INF846K01N65"/>
    <s v="AXIS OVERNIGHT FUND - DIRECT PLAN- GROWTH OPTION"/>
    <s v="AXIS MUTUAL FUND"/>
    <n v="66301"/>
    <s v="Other financial service activities, except insurance and pension funding activities"/>
    <s v="Social and_x000a_Commercial_x000a_Infrastructure"/>
    <x v="4"/>
    <n v="3130.605"/>
    <n v="3488453.5"/>
    <n v="3.9576464760595002E-2"/>
    <m/>
    <s v=""/>
    <n v="3485936"/>
    <n v="3485936"/>
    <m/>
    <m/>
    <m/>
    <n v="2.7397260273972603E-3"/>
    <n v="2.7397260273972603E-3"/>
    <n v="0"/>
    <n v="3.2500000000000001E-2"/>
    <n v="0"/>
    <n v="0"/>
    <m/>
    <m/>
    <m/>
    <m/>
    <m/>
    <m/>
    <m/>
    <s v="Scheme C TIER II"/>
    <e v="#N/A"/>
  </r>
  <r>
    <x v="0"/>
    <x v="2"/>
    <x v="0"/>
    <d v="2021-12-31T00:00:00"/>
    <s v="INE752E01010"/>
    <s v="POWER GRID CORPORATION OF INDIA LIMITED"/>
    <s v="POWER GRID CORPN OF INDIA LTD"/>
    <s v="35107"/>
    <s v="Transmission of electric energy"/>
    <s v="Social and_x000a_Commercial_x000a_Infrastructure"/>
    <x v="6"/>
    <n v="76900"/>
    <n v="15718360"/>
    <n v="7.4061345132257293E-3"/>
    <m/>
    <s v=""/>
    <n v="9482062.8300000001"/>
    <n v="9482062.8300000001"/>
    <m/>
    <m/>
    <m/>
    <n v="0"/>
    <n v="0"/>
    <n v="0"/>
    <n v="0"/>
    <n v="204.4"/>
    <n v="204.35"/>
    <m/>
    <m/>
    <m/>
    <m/>
    <m/>
    <m/>
    <m/>
    <s v="Scheme E TIER I"/>
    <e v="#N/A"/>
  </r>
  <r>
    <x v="0"/>
    <x v="2"/>
    <x v="0"/>
    <d v="2021-12-31T00:00:00"/>
    <s v="INE361B01024"/>
    <s v="DIVI'S LABORATORIES LTD"/>
    <s v="DIVIS LABORATORIES LTD"/>
    <s v="21002"/>
    <s v="Manufacture of allopathic pharmaceutical preparations"/>
    <s v="Social and_x000a_Commercial_x000a_Infrastructure"/>
    <x v="6"/>
    <n v="2410"/>
    <n v="11274462"/>
    <n v="5.3122706272315931E-3"/>
    <m/>
    <s v=""/>
    <n v="11866882.41"/>
    <n v="11866882.41"/>
    <m/>
    <m/>
    <m/>
    <n v="0"/>
    <n v="0"/>
    <n v="0"/>
    <n v="0"/>
    <n v="4678.2"/>
    <n v="4678.1000000000004"/>
    <m/>
    <m/>
    <m/>
    <m/>
    <m/>
    <m/>
    <m/>
    <s v="Scheme E TIER I"/>
    <e v="#N/A"/>
  </r>
  <r>
    <x v="0"/>
    <x v="2"/>
    <x v="0"/>
    <d v="2021-12-31T00:00:00"/>
    <s v="INE044A01036"/>
    <s v="SUN PHARMACEUTICALS INDUSTRIES LTD"/>
    <s v="SUN PHARMACEUTICAL INDS LTD"/>
    <s v="21001"/>
    <s v="Manufacture of medicinal substances used in the manufacture of pharmaceuticals:"/>
    <s v="Social and_x000a_Commercial_x000a_Infrastructure"/>
    <x v="6"/>
    <n v="46855"/>
    <n v="39625273.5"/>
    <n v="1.8670529601329842E-2"/>
    <m/>
    <s v=""/>
    <n v="28163109.280000001"/>
    <n v="28159960.539999999"/>
    <m/>
    <m/>
    <m/>
    <n v="0"/>
    <n v="0"/>
    <n v="0"/>
    <n v="0"/>
    <n v="845.7"/>
    <n v="845.4"/>
    <m/>
    <m/>
    <m/>
    <m/>
    <m/>
    <m/>
    <m/>
    <s v="Scheme E TIER I"/>
    <e v="#N/A"/>
  </r>
  <r>
    <x v="0"/>
    <x v="2"/>
    <x v="0"/>
    <d v="2021-12-31T00:00:00"/>
    <s v="INE001A01036"/>
    <s v="HOUSING DEVELOPMENT FINANCE CORPORATION"/>
    <s v="HOUSING DEVELOPMENT FINANCE CORPORA"/>
    <s v="64192"/>
    <s v="Activities of specialized institutions granting credit for house purchases"/>
    <s v="Social and_x000a_Commercial_x000a_Infrastructure"/>
    <x v="6"/>
    <n v="37911"/>
    <n v="98054905.950000003"/>
    <n v="4.6201246386225914E-2"/>
    <m/>
    <s v=""/>
    <n v="83972697.670000002"/>
    <n v="83978143.859999999"/>
    <m/>
    <m/>
    <m/>
    <n v="0"/>
    <n v="0"/>
    <n v="0"/>
    <n v="0"/>
    <n v="2586.4499999999998"/>
    <n v="2586.85"/>
    <m/>
    <m/>
    <m/>
    <m/>
    <m/>
    <m/>
    <m/>
    <s v="Scheme E TIER I"/>
    <e v="#N/A"/>
  </r>
  <r>
    <x v="0"/>
    <x v="2"/>
    <x v="0"/>
    <d v="2021-12-31T00:00:00"/>
    <s v="INE203G01027"/>
    <s v="INDRAPRASTHA GAS"/>
    <s v="INDRAPRASTHA GAS LIMITED"/>
    <s v="35202"/>
    <s v="Disrtibution and sale of gaseous fuels through mains"/>
    <s v="Social and_x000a_Commercial_x000a_Infrastructure"/>
    <x v="6"/>
    <n v="21800"/>
    <n v="10254720"/>
    <n v="4.831791339266066E-3"/>
    <m/>
    <s v=""/>
    <n v="11759600.640000001"/>
    <n v="11759600.640000001"/>
    <m/>
    <m/>
    <m/>
    <n v="0"/>
    <n v="0"/>
    <n v="0"/>
    <n v="0"/>
    <n v="470.4"/>
    <n v="470.3"/>
    <m/>
    <m/>
    <m/>
    <m/>
    <m/>
    <m/>
    <m/>
    <s v="Scheme E TIER I"/>
    <e v="#N/A"/>
  </r>
  <r>
    <x v="0"/>
    <x v="2"/>
    <x v="0"/>
    <d v="2021-12-31T00:00:00"/>
    <s v="INE154A01025"/>
    <s v="ITC LTD"/>
    <s v="ITC LTD"/>
    <s v="12003"/>
    <s v="Manufacture of cigarettes, cigarette tobacco"/>
    <s v="Social and_x000a_Commercial_x000a_Infrastructure"/>
    <x v="6"/>
    <n v="240660"/>
    <n v="52475913"/>
    <n v="2.4725459296156261E-2"/>
    <m/>
    <s v=""/>
    <n v="57275031.079999998"/>
    <n v="57283921.719999999"/>
    <m/>
    <m/>
    <m/>
    <n v="0"/>
    <n v="0"/>
    <n v="0"/>
    <n v="0"/>
    <n v="218.05"/>
    <n v="218"/>
    <m/>
    <m/>
    <m/>
    <m/>
    <m/>
    <m/>
    <m/>
    <s v="Scheme E TIER I"/>
    <e v="#N/A"/>
  </r>
  <r>
    <x v="0"/>
    <x v="2"/>
    <x v="0"/>
    <d v="2021-12-31T00:00:00"/>
    <s v="INE062A01020"/>
    <s v="STATE BANK OF INDIA"/>
    <s v="STATE BANK OF INDIA"/>
    <s v="64191"/>
    <s v="Monetary intermediation of commercial banks, saving banks. postal savings"/>
    <s v="Social and_x000a_Commercial_x000a_Infrastructure"/>
    <x v="6"/>
    <n v="119450"/>
    <n v="55000752.5"/>
    <n v="2.5915106368834682E-2"/>
    <m/>
    <s v=""/>
    <n v="41000278.810000002"/>
    <n v="41001114.420000002"/>
    <m/>
    <m/>
    <m/>
    <n v="0"/>
    <n v="0"/>
    <n v="0"/>
    <n v="0"/>
    <n v="460.45"/>
    <n v="460.45"/>
    <m/>
    <m/>
    <m/>
    <m/>
    <m/>
    <m/>
    <m/>
    <s v="Scheme E TIER I"/>
    <e v="#N/A"/>
  </r>
  <r>
    <x v="0"/>
    <x v="2"/>
    <x v="0"/>
    <d v="2021-12-31T00:00:00"/>
    <s v="INE075A01022"/>
    <s v="WIPRO LTD"/>
    <s v="WIPRO LTD"/>
    <s v="62011"/>
    <s v="Writing , modifying, testing of computer program"/>
    <s v="Social and_x000a_Commercial_x000a_Infrastructure"/>
    <x v="6"/>
    <n v="35300"/>
    <n v="25251855"/>
    <n v="1.1898101000261587E-2"/>
    <m/>
    <s v=""/>
    <n v="21884552.149999999"/>
    <n v="21884552.149999999"/>
    <m/>
    <m/>
    <m/>
    <n v="0"/>
    <n v="0"/>
    <n v="0"/>
    <n v="0"/>
    <n v="715.35"/>
    <n v="715.2"/>
    <m/>
    <m/>
    <m/>
    <m/>
    <m/>
    <m/>
    <m/>
    <s v="Scheme E TIER I"/>
    <e v="#N/A"/>
  </r>
  <r>
    <x v="0"/>
    <x v="2"/>
    <x v="0"/>
    <d v="2021-12-31T00:00:00"/>
    <s v="INE081A01012"/>
    <s v="TATA STEEL LIMITED."/>
    <s v="TATA STEEL LTD"/>
    <s v="24319"/>
    <s v="Manufacture of other iron and steel casting and products thereof"/>
    <s v="Social and_x000a_Commercial_x000a_Infrastructure"/>
    <x v="6"/>
    <n v="19100"/>
    <n v="21228695"/>
    <n v="1.0002479311470311E-2"/>
    <m/>
    <s v=""/>
    <n v="24979414.079999998"/>
    <n v="24979414.079999998"/>
    <m/>
    <m/>
    <m/>
    <n v="0"/>
    <n v="0"/>
    <n v="0"/>
    <n v="0"/>
    <n v="1111.45"/>
    <n v="1111.5"/>
    <m/>
    <m/>
    <m/>
    <m/>
    <m/>
    <m/>
    <m/>
    <s v="Scheme E TIER I"/>
    <e v="#N/A"/>
  </r>
  <r>
    <x v="0"/>
    <x v="2"/>
    <x v="0"/>
    <d v="2021-12-31T00:00:00"/>
    <s v="INE038A01020"/>
    <s v="HINDALCO INDUSTRIES LTD."/>
    <s v="HINDALCO INDUSTRIES LTD."/>
    <s v="24202"/>
    <s v="Manufacture of Aluminium from alumina and by other methods and products"/>
    <s v="Social and_x000a_Commercial_x000a_Infrastructure"/>
    <x v="6"/>
    <n v="34670"/>
    <n v="16487318.5"/>
    <n v="7.7684503073727198E-3"/>
    <m/>
    <s v=""/>
    <n v="13529776.300000001"/>
    <n v="13529776.300000001"/>
    <m/>
    <m/>
    <m/>
    <n v="0"/>
    <n v="0"/>
    <n v="0"/>
    <n v="0"/>
    <n v="475.55"/>
    <n v="475.6"/>
    <m/>
    <m/>
    <m/>
    <m/>
    <m/>
    <m/>
    <m/>
    <s v="Scheme E TIER I"/>
    <e v="#N/A"/>
  </r>
  <r>
    <x v="0"/>
    <x v="2"/>
    <x v="0"/>
    <d v="2021-12-31T00:00:00"/>
    <s v="INE040A01034"/>
    <s v="HDFC BANK LTD"/>
    <s v="HDFC BANK LTD"/>
    <s v="64191"/>
    <s v="Monetary intermediation of commercial banks, saving banks. postal savings"/>
    <s v="Social and_x000a_Commercial_x000a_Infrastructure"/>
    <x v="6"/>
    <n v="110482"/>
    <n v="163447070.80000001"/>
    <n v="7.701255042749558E-2"/>
    <m/>
    <s v=""/>
    <n v="139235055.38999999"/>
    <n v="139235055.38999999"/>
    <m/>
    <m/>
    <m/>
    <n v="0"/>
    <n v="0"/>
    <n v="0"/>
    <n v="0"/>
    <n v="1479.4"/>
    <n v="1479.8"/>
    <m/>
    <m/>
    <m/>
    <m/>
    <m/>
    <m/>
    <m/>
    <s v="Scheme E TIER I"/>
    <e v="#N/A"/>
  </r>
  <r>
    <x v="0"/>
    <x v="2"/>
    <x v="0"/>
    <d v="2021-12-31T00:00:00"/>
    <s v="INE009A01021"/>
    <s v="INFOSYS LTD EQ"/>
    <s v="INFOSYS  LIMITED"/>
    <s v="62011"/>
    <s v="Writing , modifying, testing of computer program"/>
    <s v="Social and_x000a_Commercial_x000a_Infrastructure"/>
    <x v="6"/>
    <n v="97410"/>
    <n v="183885727.5"/>
    <n v="8.664278162145235E-2"/>
    <m/>
    <s v=""/>
    <n v="97714768.75"/>
    <n v="97714768.75"/>
    <m/>
    <m/>
    <m/>
    <n v="0"/>
    <n v="0"/>
    <n v="0"/>
    <n v="0"/>
    <n v="1887.75"/>
    <n v="1889.65"/>
    <m/>
    <m/>
    <m/>
    <m/>
    <m/>
    <m/>
    <m/>
    <s v="Scheme E TIER I"/>
    <e v="#N/A"/>
  </r>
  <r>
    <x v="0"/>
    <x v="2"/>
    <x v="0"/>
    <d v="2021-12-31T00:00:00"/>
    <s v="INE765G01017"/>
    <s v="ICICI LOMBARD GENERAL INSURANCE CO LTD"/>
    <s v="ICICI LOMBARD GENERAL INSURANCE CO"/>
    <s v="65120"/>
    <s v="Non-life insurance"/>
    <s v="Social and_x000a_Commercial_x000a_Infrastructure"/>
    <x v="6"/>
    <n v="3550"/>
    <n v="4974437.5"/>
    <n v="2.3438420581176609E-3"/>
    <m/>
    <s v=""/>
    <n v="5353007.37"/>
    <n v="5353007.37"/>
    <m/>
    <m/>
    <m/>
    <n v="0"/>
    <n v="0"/>
    <n v="0"/>
    <n v="0"/>
    <n v="1401.25"/>
    <n v="1400.95"/>
    <m/>
    <m/>
    <m/>
    <m/>
    <m/>
    <m/>
    <m/>
    <s v="Scheme E TIER I"/>
    <e v="#N/A"/>
  </r>
  <r>
    <x v="0"/>
    <x v="2"/>
    <x v="0"/>
    <d v="2021-12-31T00:00:00"/>
    <s v="INE860A01027"/>
    <s v="HCL Technologies Limited"/>
    <s v="HCL TECHNOLOGIES LTD"/>
    <s v="62011"/>
    <s v="Writing , modifying, testing of computer program"/>
    <s v="Social and_x000a_Commercial_x000a_Infrastructure"/>
    <x v="6"/>
    <n v="27310"/>
    <n v="36024621"/>
    <n v="1.6973983857983682E-2"/>
    <m/>
    <s v=""/>
    <n v="19912839.66"/>
    <n v="19912839.66"/>
    <m/>
    <m/>
    <m/>
    <n v="0"/>
    <n v="0"/>
    <n v="0"/>
    <n v="0"/>
    <n v="1319.1"/>
    <n v="1318.4"/>
    <m/>
    <m/>
    <m/>
    <m/>
    <m/>
    <m/>
    <m/>
    <s v="Scheme E TIER I"/>
    <e v="#N/A"/>
  </r>
  <r>
    <x v="0"/>
    <x v="2"/>
    <x v="0"/>
    <d v="2021-12-31T00:00:00"/>
    <s v="INE669C01036"/>
    <s v="TECH MAHINDRA LIMITED"/>
    <s v="TECH MAHINDRA  LIMITED"/>
    <s v="62020"/>
    <s v="Computer consultancy"/>
    <s v="Social and_x000a_Commercial_x000a_Infrastructure"/>
    <x v="6"/>
    <n v="15400"/>
    <n v="27574470"/>
    <n v="1.2992464477904024E-2"/>
    <m/>
    <s v=""/>
    <n v="19078682.98"/>
    <n v="19078682.98"/>
    <m/>
    <m/>
    <m/>
    <n v="0"/>
    <n v="0"/>
    <n v="0"/>
    <n v="0"/>
    <n v="1790.55"/>
    <n v="1790.55"/>
    <m/>
    <m/>
    <m/>
    <m/>
    <m/>
    <m/>
    <m/>
    <s v="Scheme E TIER I"/>
    <e v="#N/A"/>
  </r>
  <r>
    <x v="0"/>
    <x v="2"/>
    <x v="0"/>
    <d v="2021-12-31T00:00:00"/>
    <s v="INE795G01014"/>
    <s v="HDFC LIFE INSURANCE COMPANY LTD"/>
    <s v="HDFC STANDARD LIFE INSURANCE CO. LT"/>
    <s v="65110"/>
    <s v="Life insurance"/>
    <s v="Social and_x000a_Commercial_x000a_Infrastructure"/>
    <x v="6"/>
    <n v="20000"/>
    <n v="12991000"/>
    <n v="6.1210643770288663E-3"/>
    <m/>
    <s v=""/>
    <n v="13669526.99"/>
    <n v="13669526.99"/>
    <m/>
    <m/>
    <m/>
    <n v="0"/>
    <n v="0"/>
    <n v="0"/>
    <n v="0"/>
    <n v="649.54999999999995"/>
    <n v="648.79999999999995"/>
    <m/>
    <m/>
    <m/>
    <m/>
    <m/>
    <m/>
    <m/>
    <s v="Scheme E TIER I"/>
    <e v="#N/A"/>
  </r>
  <r>
    <x v="0"/>
    <x v="2"/>
    <x v="0"/>
    <d v="2021-12-31T00:00:00"/>
    <s v="INE733E01010"/>
    <s v="NTPC LIMITED"/>
    <s v="NTPC LIMITED"/>
    <s v="35102"/>
    <s v="Electric power generation by coal based thermal power plants"/>
    <s v="Social and_x000a_Commercial_x000a_Infrastructure"/>
    <x v="6"/>
    <n v="131450"/>
    <n v="16352380"/>
    <n v="7.7048703485212301E-3"/>
    <m/>
    <s v=""/>
    <n v="15412296.67"/>
    <n v="15412296.67"/>
    <m/>
    <m/>
    <m/>
    <n v="0"/>
    <n v="0"/>
    <n v="0"/>
    <n v="0"/>
    <n v="124.4"/>
    <n v="124.4"/>
    <m/>
    <m/>
    <m/>
    <m/>
    <m/>
    <m/>
    <m/>
    <s v="Scheme E TIER I"/>
    <e v="#N/A"/>
  </r>
  <r>
    <x v="0"/>
    <x v="2"/>
    <x v="0"/>
    <d v="2021-12-31T00:00:00"/>
    <s v="INE059A01026"/>
    <s v="CIPLA LIMITED"/>
    <s v="CIPLA  LIMITED"/>
    <s v="21001"/>
    <s v="Manufacture of medicinal substances used in the manufacture of pharmaceuticals:"/>
    <s v="Social and_x000a_Commercial_x000a_Infrastructure"/>
    <x v="6"/>
    <n v="24670"/>
    <n v="23290947"/>
    <n v="1.0974165652295231E-2"/>
    <m/>
    <s v=""/>
    <n v="16416555.59"/>
    <n v="16416555.59"/>
    <m/>
    <m/>
    <m/>
    <n v="0"/>
    <n v="0"/>
    <n v="0"/>
    <n v="0"/>
    <n v="944.1"/>
    <n v="944.3"/>
    <m/>
    <m/>
    <m/>
    <m/>
    <m/>
    <m/>
    <m/>
    <s v="Scheme E TIER I"/>
    <e v="#N/A"/>
  </r>
  <r>
    <x v="0"/>
    <x v="2"/>
    <x v="0"/>
    <d v="2021-12-31T00:00:00"/>
    <s v="INE226A01021"/>
    <s v="VOLTAS LTD"/>
    <s v="VOLTAS LIMITED"/>
    <s v="28192"/>
    <s v="Manufacture of air-conditioning machines, including motor vehicles airconditioners"/>
    <s v="Social and_x000a_Commercial_x000a_Infrastructure"/>
    <x v="6"/>
    <n v="5625"/>
    <n v="6857718.75"/>
    <n v="3.231201443176655E-3"/>
    <m/>
    <s v=""/>
    <n v="5859833.0599999996"/>
    <n v="5859833.0599999996"/>
    <m/>
    <m/>
    <m/>
    <n v="0"/>
    <n v="0"/>
    <n v="0"/>
    <n v="0"/>
    <n v="1219.1500000000001"/>
    <n v="1219.3499999999999"/>
    <m/>
    <m/>
    <m/>
    <m/>
    <m/>
    <m/>
    <m/>
    <s v="Scheme E TIER I"/>
    <e v="#N/A"/>
  </r>
  <r>
    <x v="0"/>
    <x v="2"/>
    <x v="0"/>
    <d v="2021-12-31T00:00:00"/>
    <s v="INE095A01012"/>
    <s v="IndusInd Bank Limited"/>
    <s v="INDUS IND BANK LTD"/>
    <s v="64191"/>
    <s v="Monetary intermediation of commercial banks, saving banks. postal savings"/>
    <s v="Social and_x000a_Commercial_x000a_Infrastructure"/>
    <x v="6"/>
    <n v="5000"/>
    <n v="4440750"/>
    <n v="2.0923806198361126E-3"/>
    <m/>
    <s v=""/>
    <n v="5000000"/>
    <n v="5000000"/>
    <m/>
    <m/>
    <m/>
    <n v="0"/>
    <n v="0"/>
    <n v="0"/>
    <n v="0"/>
    <n v="888.15"/>
    <n v="887.65"/>
    <m/>
    <m/>
    <m/>
    <m/>
    <m/>
    <m/>
    <m/>
    <s v="Scheme E TIER I"/>
    <e v="#N/A"/>
  </r>
  <r>
    <x v="0"/>
    <x v="2"/>
    <x v="0"/>
    <d v="2021-12-31T00:00:00"/>
    <s v="INE239A01016"/>
    <s v="NESTLE INDIA LTD"/>
    <s v="NESTLE INDIA LTD"/>
    <s v="10502"/>
    <s v="Manufacture of milk-powder, ice-cream powder and condensed milk except"/>
    <s v="Social and_x000a_Commercial_x000a_Infrastructure"/>
    <x v="6"/>
    <n v="1152"/>
    <n v="22700966.399999999"/>
    <n v="1.06961801828319E-2"/>
    <m/>
    <s v=""/>
    <n v="20358168.370000001"/>
    <n v="20358168.370000001"/>
    <m/>
    <m/>
    <m/>
    <n v="0"/>
    <n v="0"/>
    <n v="0"/>
    <n v="0"/>
    <n v="19705.7"/>
    <n v="19708.55"/>
    <m/>
    <m/>
    <m/>
    <m/>
    <m/>
    <m/>
    <m/>
    <s v="Scheme E TIER I"/>
    <e v="#N/A"/>
  </r>
  <r>
    <x v="0"/>
    <x v="2"/>
    <x v="0"/>
    <d v="2021-12-31T00:00:00"/>
    <s v="INE238A01034"/>
    <s v="AXIS BANK"/>
    <s v="AXIS BANK LTD."/>
    <s v="64191"/>
    <s v="Monetary intermediation of commercial banks, saving banks. postal savings"/>
    <s v="Social and_x000a_Commercial_x000a_Infrastructure"/>
    <x v="6"/>
    <n v="63470"/>
    <n v="43067568.5"/>
    <n v="2.0292460884504697E-2"/>
    <m/>
    <s v=""/>
    <n v="44544970.710000001"/>
    <n v="44544970.710000001"/>
    <m/>
    <m/>
    <m/>
    <n v="0"/>
    <n v="0"/>
    <n v="0"/>
    <n v="0"/>
    <n v="678.55"/>
    <n v="678.55"/>
    <m/>
    <m/>
    <m/>
    <m/>
    <m/>
    <m/>
    <m/>
    <s v="Scheme E TIER I"/>
    <e v="#N/A"/>
  </r>
  <r>
    <x v="0"/>
    <x v="2"/>
    <x v="0"/>
    <d v="2021-12-31T00:00:00"/>
    <s v="INF846K01N65"/>
    <s v="AXIS OVERNIGHT FUND - DIRECT PLAN- GROWTH OPTION"/>
    <s v="AXIS MUTUAL FUND"/>
    <n v="66301"/>
    <s v="Other financial service activities, except insurance and pension funding activities"/>
    <s v="Social and_x000a_Commercial_x000a_Infrastructure"/>
    <x v="4"/>
    <n v="49962.995000000003"/>
    <n v="55674090.090000004"/>
    <n v="2.6232367760249009E-2"/>
    <m/>
    <s v=""/>
    <n v="55670869.920000002"/>
    <n v="55670869.920000002"/>
    <m/>
    <m/>
    <m/>
    <n v="2.7397260273972603E-3"/>
    <n v="2.7397260273972603E-3"/>
    <n v="0"/>
    <n v="3.2500000000000001E-2"/>
    <n v="0"/>
    <n v="0"/>
    <m/>
    <m/>
    <m/>
    <m/>
    <m/>
    <m/>
    <m/>
    <s v="Scheme E TIER I"/>
    <e v="#N/A"/>
  </r>
  <r>
    <x v="0"/>
    <x v="2"/>
    <x v="0"/>
    <d v="2021-12-31T00:00:00"/>
    <s v="INE066A01021"/>
    <s v="EICHER MOTORS LTD"/>
    <s v="EICHER MOTORS LTD"/>
    <s v="30911"/>
    <s v="Manufacture of motorcycles, scooters, mopeds etc. and their"/>
    <s v="Social and_x000a_Commercial_x000a_Infrastructure"/>
    <x v="6"/>
    <n v="3790"/>
    <n v="9823301"/>
    <n v="4.6285164972621074E-3"/>
    <m/>
    <s v=""/>
    <n v="7248050.2199999997"/>
    <n v="7248050.2199999997"/>
    <m/>
    <m/>
    <m/>
    <n v="0"/>
    <n v="0"/>
    <n v="0"/>
    <n v="0"/>
    <n v="2591.9"/>
    <n v="2589.9499999999998"/>
    <m/>
    <m/>
    <m/>
    <m/>
    <m/>
    <m/>
    <m/>
    <s v="Scheme E TIER I"/>
    <e v="#N/A"/>
  </r>
  <r>
    <x v="0"/>
    <x v="2"/>
    <x v="0"/>
    <d v="2021-12-31T00:00:00"/>
    <s v="INE721A01013"/>
    <s v="SHRIRAM TRANSPORT FINANCE COMPANY LIMITED"/>
    <s v="SHRIRAM TRANSPORT FINANCE CO LTD"/>
    <s v="64920"/>
    <s v="Other credit granting"/>
    <s v="Social and_x000a_Commercial_x000a_Infrastructure"/>
    <x v="6"/>
    <n v="4100"/>
    <n v="4989700"/>
    <n v="2.3510334017443563E-3"/>
    <m/>
    <s v=""/>
    <n v="5462788.75"/>
    <n v="5462788.75"/>
    <m/>
    <m/>
    <m/>
    <n v="0"/>
    <n v="0"/>
    <n v="0"/>
    <n v="0"/>
    <n v="1217"/>
    <n v="1217.3"/>
    <m/>
    <m/>
    <m/>
    <m/>
    <m/>
    <m/>
    <m/>
    <s v="Scheme E TIER I"/>
    <e v="#N/A"/>
  </r>
  <r>
    <x v="0"/>
    <x v="2"/>
    <x v="0"/>
    <d v="2021-12-31T00:00:00"/>
    <s v="INE397D01024"/>
    <s v="BHARTI AIRTEL LTD"/>
    <s v="BHARTI AIRTEL LTD"/>
    <s v="61202"/>
    <s v="Activities of maintaining and operating pageing"/>
    <s v="Social and_x000a_Commercial_x000a_Infrastructure"/>
    <x v="6"/>
    <n v="67232"/>
    <n v="45973241.600000001"/>
    <n v="2.1661548106712461E-2"/>
    <m/>
    <s v=""/>
    <n v="31609914"/>
    <n v="31609914"/>
    <m/>
    <m/>
    <m/>
    <n v="0"/>
    <n v="0"/>
    <n v="0"/>
    <n v="0"/>
    <n v="683.8"/>
    <n v="683.85"/>
    <m/>
    <m/>
    <m/>
    <m/>
    <m/>
    <m/>
    <m/>
    <s v="Scheme E TIER I"/>
    <e v="#N/A"/>
  </r>
  <r>
    <x v="0"/>
    <x v="2"/>
    <x v="0"/>
    <d v="2021-12-31T00:00:00"/>
    <s v="INE245A01021"/>
    <s v="TATA POWER COMPANY LIMITED"/>
    <s v="TATA POWER COMPANY LIMITED"/>
    <s v="35102"/>
    <s v="Electric power generation by coal based thermal power plants"/>
    <s v="Social and_x000a_Commercial_x000a_Infrastructure"/>
    <x v="6"/>
    <n v="51700"/>
    <n v="11423115"/>
    <n v="5.382312547240713E-3"/>
    <m/>
    <s v=""/>
    <n v="6713942.1799999997"/>
    <n v="6713942.1799999997"/>
    <m/>
    <m/>
    <m/>
    <n v="0"/>
    <n v="0"/>
    <n v="0"/>
    <n v="0"/>
    <n v="220.95"/>
    <n v="220.9"/>
    <m/>
    <m/>
    <m/>
    <m/>
    <m/>
    <m/>
    <m/>
    <s v="Scheme E TIER I"/>
    <e v="#N/A"/>
  </r>
  <r>
    <x v="0"/>
    <x v="2"/>
    <x v="0"/>
    <d v="2021-12-31T00:00:00"/>
    <s v="INE079A01024"/>
    <s v="AMBUJA CEMENTS LTD"/>
    <s v="AMBUJA CEMENTS LTD."/>
    <s v="23941"/>
    <s v="Manufacture of clinkers and cement"/>
    <s v="Social and_x000a_Commercial_x000a_Infrastructure"/>
    <x v="6"/>
    <n v="22650"/>
    <n v="8550375"/>
    <n v="4.0287426543559541E-3"/>
    <m/>
    <s v=""/>
    <n v="8040040.0499999998"/>
    <n v="8040040.0499999998"/>
    <m/>
    <m/>
    <m/>
    <n v="0"/>
    <n v="0"/>
    <n v="0"/>
    <n v="0"/>
    <n v="377.5"/>
    <n v="377.55"/>
    <m/>
    <m/>
    <m/>
    <m/>
    <m/>
    <m/>
    <m/>
    <s v="Scheme E TIER I"/>
    <e v="#N/A"/>
  </r>
  <r>
    <x v="0"/>
    <x v="2"/>
    <x v="0"/>
    <d v="2021-12-31T00:00:00"/>
    <s v="INE129A01019"/>
    <s v="GAIL (INDIA) LIMITED"/>
    <s v="G A I L (INDIA) LTD"/>
    <s v="35202"/>
    <s v="Disrtibution and sale of gaseous fuels through mains"/>
    <s v="Social and_x000a_Commercial_x000a_Infrastructure"/>
    <x v="6"/>
    <n v="97990"/>
    <n v="12660308"/>
    <n v="5.965249811485919E-3"/>
    <m/>
    <s v=""/>
    <n v="13464952.439999999"/>
    <n v="13461790.01"/>
    <m/>
    <m/>
    <m/>
    <n v="0"/>
    <n v="0"/>
    <n v="0"/>
    <n v="0"/>
    <n v="129.19999999999999"/>
    <n v="129.19999999999999"/>
    <m/>
    <m/>
    <m/>
    <m/>
    <m/>
    <m/>
    <m/>
    <s v="Scheme E TIER I"/>
    <e v="#N/A"/>
  </r>
  <r>
    <x v="0"/>
    <x v="2"/>
    <x v="0"/>
    <d v="2021-12-31T00:00:00"/>
    <s v="INE256A01028"/>
    <s v="Zee Entertainment"/>
    <s v="ZEE ENTERTAINMENT"/>
    <n v="60201"/>
    <s v="Television programming and broadcasting activities"/>
    <s v="Social and_x000a_Commercial_x000a_Infrastructure"/>
    <x v="6"/>
    <n v="16950"/>
    <n v="5437560"/>
    <n v="2.5620548698296578E-3"/>
    <m/>
    <s v=""/>
    <n v="5508750"/>
    <n v="5508750"/>
    <m/>
    <m/>
    <m/>
    <n v="0"/>
    <n v="0"/>
    <n v="0"/>
    <n v="0"/>
    <n v="320.8"/>
    <n v="320.89999999999998"/>
    <m/>
    <m/>
    <m/>
    <m/>
    <m/>
    <m/>
    <m/>
    <s v="Scheme E TIER I"/>
    <e v="#N/A"/>
  </r>
  <r>
    <x v="0"/>
    <x v="2"/>
    <x v="0"/>
    <d v="2021-12-31T00:00:00"/>
    <s v="INE726G01019"/>
    <s v="ICICI PRUDENTIAL LIFE INSURANCE COMPANY LIMITED"/>
    <s v="ICICI PRUDENTIAL LIFE INSURANCE CO."/>
    <s v="65110"/>
    <s v="Life insurance"/>
    <s v="Social and_x000a_Commercial_x000a_Infrastructure"/>
    <x v="6"/>
    <n v="16420"/>
    <n v="9208336"/>
    <n v="4.3387589455247851E-3"/>
    <m/>
    <s v=""/>
    <n v="10706046.890000001"/>
    <n v="10706046.890000001"/>
    <m/>
    <m/>
    <m/>
    <n v="0"/>
    <n v="0"/>
    <n v="0"/>
    <n v="0"/>
    <n v="560.79999999999995"/>
    <n v="561.1"/>
    <m/>
    <m/>
    <m/>
    <m/>
    <m/>
    <m/>
    <m/>
    <s v="Scheme E TIER I"/>
    <e v="#N/A"/>
  </r>
  <r>
    <x v="0"/>
    <x v="2"/>
    <x v="0"/>
    <d v="2021-12-31T00:00:00"/>
    <s v="INE002A01018"/>
    <s v="RELIANCE INDUSTRIES LIMITED"/>
    <s v="RELIANCE INDUSTRIES LTD."/>
    <s v="19209"/>
    <s v="Manufacture of other petroleum n.e.c."/>
    <s v="Social and_x000a_Commercial_x000a_Infrastructure"/>
    <x v="6"/>
    <n v="77054"/>
    <n v="182475430.09999999"/>
    <n v="8.5978281492427908E-2"/>
    <m/>
    <s v=""/>
    <n v="122024942.62"/>
    <n v="122024518.98999999"/>
    <m/>
    <m/>
    <m/>
    <n v="0"/>
    <n v="0"/>
    <n v="0"/>
    <n v="0"/>
    <n v="2368.15"/>
    <n v="2368.15"/>
    <m/>
    <m/>
    <m/>
    <m/>
    <m/>
    <m/>
    <m/>
    <s v="Scheme E TIER I"/>
    <e v="#N/A"/>
  </r>
  <r>
    <x v="0"/>
    <x v="2"/>
    <x v="0"/>
    <d v="2021-12-31T00:00:00"/>
    <s v="INE671A01010"/>
    <s v="Honeywell Automation India Ltd"/>
    <s v="HONEYWELL AUTOMATION INDIA LTD"/>
    <s v="46512"/>
    <s v="Wholesale of software"/>
    <s v="Social and_x000a_Commercial_x000a_Infrastructure"/>
    <x v="6"/>
    <n v="250"/>
    <n v="10542737.5"/>
    <n v="4.9674986488812542E-3"/>
    <m/>
    <s v=""/>
    <n v="10717225.25"/>
    <n v="10717225.25"/>
    <m/>
    <m/>
    <m/>
    <n v="0"/>
    <n v="0"/>
    <n v="0"/>
    <n v="0"/>
    <n v="42170.95"/>
    <n v="42148.15"/>
    <m/>
    <m/>
    <m/>
    <m/>
    <m/>
    <m/>
    <m/>
    <s v="Scheme E TIER I"/>
    <e v="#N/A"/>
  </r>
  <r>
    <x v="0"/>
    <x v="2"/>
    <x v="0"/>
    <d v="2021-12-31T00:00:00"/>
    <s v="INE090A01021"/>
    <s v="ICICI BANK LTD"/>
    <s v="ICICI BANK LTD"/>
    <s v="64191"/>
    <s v="Monetary intermediation of commercial banks, saving banks. postal savings"/>
    <s v="Social and_x000a_Commercial_x000a_Infrastructure"/>
    <x v="6"/>
    <n v="216986"/>
    <n v="160602187.90000001"/>
    <n v="7.5672106167930603E-2"/>
    <m/>
    <s v=""/>
    <n v="109057455.34999999"/>
    <n v="109060918.69"/>
    <m/>
    <m/>
    <m/>
    <n v="0"/>
    <n v="0"/>
    <n v="0"/>
    <n v="0"/>
    <n v="740.15"/>
    <n v="740.25"/>
    <m/>
    <m/>
    <m/>
    <m/>
    <m/>
    <m/>
    <m/>
    <s v="Scheme E TIER I"/>
    <e v="#N/A"/>
  </r>
  <r>
    <x v="0"/>
    <x v="2"/>
    <x v="0"/>
    <d v="2021-12-31T00:00:00"/>
    <s v="INE585B01010"/>
    <s v="MARUTI SUZUKI INDIA LTD."/>
    <s v="MARUTI SUZUKI INDIA LTD."/>
    <s v="29101"/>
    <s v="Manufacture of passenger cars"/>
    <s v="Social and_x000a_Commercial_x000a_Infrastructure"/>
    <x v="6"/>
    <n v="3731"/>
    <n v="27708084.949999999"/>
    <n v="1.3055420810032688E-2"/>
    <m/>
    <s v=""/>
    <n v="27279568.079999998"/>
    <n v="27281133.02"/>
    <m/>
    <m/>
    <m/>
    <n v="0"/>
    <n v="0"/>
    <n v="0"/>
    <n v="0"/>
    <n v="7426.45"/>
    <n v="7426.9"/>
    <m/>
    <m/>
    <m/>
    <m/>
    <m/>
    <m/>
    <m/>
    <s v="Scheme E TIER I"/>
    <e v="#N/A"/>
  </r>
  <r>
    <x v="0"/>
    <x v="2"/>
    <x v="0"/>
    <d v="2021-12-31T00:00:00"/>
    <s v="INE237A01028"/>
    <s v="KOTAK MAHINDRA BANK LIMITED"/>
    <s v="KOTAK MAHINDRA BANK LTD"/>
    <s v="64191"/>
    <s v="Monetary intermediation of commercial banks, saving banks. postal savings"/>
    <s v="Social and_x000a_Commercial_x000a_Infrastructure"/>
    <x v="6"/>
    <n v="32607"/>
    <n v="58565432.700000003"/>
    <n v="2.7594702780790663E-2"/>
    <m/>
    <s v=""/>
    <n v="50046279.520000003"/>
    <n v="50047300.82"/>
    <m/>
    <m/>
    <m/>
    <n v="0"/>
    <n v="0"/>
    <n v="0"/>
    <n v="0"/>
    <n v="1796.1"/>
    <n v="1796.3"/>
    <m/>
    <m/>
    <m/>
    <m/>
    <m/>
    <m/>
    <m/>
    <s v="Scheme E TIER I"/>
    <e v="#N/A"/>
  </r>
  <r>
    <x v="0"/>
    <x v="2"/>
    <x v="0"/>
    <d v="2021-12-31T00:00:00"/>
    <s v="INE242A01010"/>
    <s v="INDIAN OIL CORPORATION LIMITED"/>
    <s v="INDIAN OIL CORPORATION LIMITED"/>
    <s v="19201"/>
    <s v="Production of liquid and gaseous fuels, illuminating oils, lubricating"/>
    <s v="Social and_x000a_Commercial_x000a_Infrastructure"/>
    <x v="6"/>
    <n v="53500"/>
    <n v="5965250"/>
    <n v="2.8106904222208796E-3"/>
    <m/>
    <s v=""/>
    <n v="7465882.2000000002"/>
    <n v="7465882.2000000002"/>
    <m/>
    <m/>
    <m/>
    <n v="0"/>
    <n v="0"/>
    <n v="0"/>
    <n v="0"/>
    <n v="111.5"/>
    <n v="111.55"/>
    <m/>
    <m/>
    <m/>
    <m/>
    <m/>
    <m/>
    <m/>
    <s v="Scheme E TIER I"/>
    <e v="#N/A"/>
  </r>
  <r>
    <x v="0"/>
    <x v="2"/>
    <x v="0"/>
    <d v="2021-12-31T00:00:00"/>
    <s v="INE018A01030"/>
    <s v="LARSEN AND TOUBRO LIMITED"/>
    <s v="LARSEN AND TOUBRO LTD"/>
    <s v="42909"/>
    <s v="Other civil engineering projects n.e.c."/>
    <s v="Social and_x000a_Commercial_x000a_Infrastructure"/>
    <x v="6"/>
    <n v="35536"/>
    <n v="67372702.400000006"/>
    <n v="3.1744488387715132E-2"/>
    <m/>
    <s v=""/>
    <n v="44015800.539999999"/>
    <n v="44018164.07"/>
    <m/>
    <m/>
    <m/>
    <n v="0"/>
    <n v="0"/>
    <n v="0"/>
    <n v="0"/>
    <n v="1895.9"/>
    <n v="1895"/>
    <m/>
    <m/>
    <m/>
    <m/>
    <m/>
    <m/>
    <m/>
    <s v="Scheme E TIER I"/>
    <e v="#N/A"/>
  </r>
  <r>
    <x v="0"/>
    <x v="2"/>
    <x v="0"/>
    <d v="2021-12-31T00:00:00"/>
    <s v="INE030A01027"/>
    <s v="HINDUSTAN UNILEVER LIMITED"/>
    <s v="HINDUSTAN LEVER LTD."/>
    <s v="20231"/>
    <s v="Manufacture of soap all forms"/>
    <s v="Social and_x000a_Commercial_x000a_Infrastructure"/>
    <x v="6"/>
    <n v="26247"/>
    <n v="61946857.049999997"/>
    <n v="2.9187953195108498E-2"/>
    <m/>
    <s v=""/>
    <n v="49882719.130000003"/>
    <n v="49890597.530000001"/>
    <m/>
    <m/>
    <m/>
    <n v="0"/>
    <n v="0"/>
    <n v="0"/>
    <n v="0"/>
    <n v="2360.15"/>
    <n v="2359.75"/>
    <m/>
    <m/>
    <m/>
    <m/>
    <m/>
    <m/>
    <m/>
    <s v="Scheme E TIER I"/>
    <e v="#N/A"/>
  </r>
  <r>
    <x v="0"/>
    <x v="2"/>
    <x v="0"/>
    <d v="2021-12-31T00:00:00"/>
    <s v="INE761H01022"/>
    <s v="PAGE INDUSTRIES LTD"/>
    <s v="PAGE INDUSTRIES LTD"/>
    <s v="14101"/>
    <s v="Manufacture of all types of textile garments and clothing accessories"/>
    <s v="Social and_x000a_Commercial_x000a_Infrastructure"/>
    <x v="6"/>
    <n v="103"/>
    <n v="4163419.65"/>
    <n v="1.96170885276245E-3"/>
    <m/>
    <s v=""/>
    <n v="3988269.09"/>
    <n v="3988269.09"/>
    <m/>
    <m/>
    <m/>
    <n v="0"/>
    <n v="0"/>
    <n v="0"/>
    <n v="0"/>
    <n v="40421.550000000003"/>
    <n v="40429.65"/>
    <m/>
    <m/>
    <m/>
    <m/>
    <m/>
    <m/>
    <m/>
    <s v="Scheme E TIER I"/>
    <e v="#N/A"/>
  </r>
  <r>
    <x v="0"/>
    <x v="2"/>
    <x v="0"/>
    <d v="2021-12-31T00:00:00"/>
    <s v="INE021A01026"/>
    <s v="ASIAN PAINTS LTD."/>
    <s v="ASIAN PAINT LIMITED"/>
    <s v="20221"/>
    <s v="Manufacture of paints and varnishes, enamels or lacquers"/>
    <s v="Social and_x000a_Commercial_x000a_Infrastructure"/>
    <x v="6"/>
    <n v="10027"/>
    <n v="33920839.649999999"/>
    <n v="1.598272982992251E-2"/>
    <m/>
    <s v=""/>
    <n v="19158301.960000001"/>
    <n v="19158153.09"/>
    <m/>
    <m/>
    <m/>
    <n v="0"/>
    <n v="0"/>
    <n v="0"/>
    <n v="0"/>
    <n v="3382.95"/>
    <n v="3381.95"/>
    <m/>
    <m/>
    <m/>
    <m/>
    <m/>
    <m/>
    <m/>
    <s v="Scheme E TIER I"/>
    <e v="#N/A"/>
  </r>
  <r>
    <x v="0"/>
    <x v="2"/>
    <x v="0"/>
    <d v="2021-12-31T00:00:00"/>
    <s v="INE121A01024"/>
    <s v="CHOLAMANDALAM INVESTMENT AND FINANCE COMPANY"/>
    <s v="CHOLAMANDALAM INVESTMENT AND FIN. C"/>
    <s v="64920"/>
    <s v="Other credit granting"/>
    <s v="Social and_x000a_Commercial_x000a_Infrastructure"/>
    <x v="6"/>
    <n v="10480"/>
    <n v="5453792"/>
    <n v="2.5697030198541309E-3"/>
    <m/>
    <s v=""/>
    <n v="6276739.7000000002"/>
    <n v="6276739.7000000002"/>
    <m/>
    <m/>
    <m/>
    <n v="0"/>
    <n v="0"/>
    <n v="0"/>
    <n v="0"/>
    <n v="520.4"/>
    <n v="520.4"/>
    <m/>
    <m/>
    <m/>
    <m/>
    <m/>
    <m/>
    <m/>
    <s v="Scheme E TIER I"/>
    <e v="#N/A"/>
  </r>
  <r>
    <x v="0"/>
    <x v="2"/>
    <x v="0"/>
    <d v="2021-12-31T00:00:00"/>
    <s v="INE101A01026"/>
    <s v="MAHINDRA AND MAHINDRA LTD"/>
    <s v="MAHINDRA AND MAHINDRA LTD"/>
    <s v="28211"/>
    <s v="Manufacture of tractors used in agriculture and forestry"/>
    <s v="Social and_x000a_Commercial_x000a_Infrastructure"/>
    <x v="6"/>
    <n v="29548"/>
    <n v="24736108.199999999"/>
    <n v="1.1655092812666587E-2"/>
    <m/>
    <s v=""/>
    <n v="21595158.640000001"/>
    <n v="21599478.640000001"/>
    <m/>
    <m/>
    <m/>
    <n v="0"/>
    <n v="0"/>
    <n v="0"/>
    <n v="0"/>
    <n v="837.15"/>
    <n v="837.3"/>
    <m/>
    <m/>
    <m/>
    <m/>
    <m/>
    <m/>
    <m/>
    <s v="Scheme E TIER I"/>
    <e v="#N/A"/>
  </r>
  <r>
    <x v="0"/>
    <x v="2"/>
    <x v="0"/>
    <d v="2021-12-31T00:00:00"/>
    <s v="INE299U01018"/>
    <s v="Crompton Greaves Consumer Electricals"/>
    <s v="CROMPTON GREAVES CONSUMER ELECTRICA"/>
    <s v="27400"/>
    <s v="Manufacture of electric lighting equipment"/>
    <s v="Social and_x000a_Commercial_x000a_Infrastructure"/>
    <x v="6"/>
    <n v="14700"/>
    <n v="6430515"/>
    <n v="3.029912731310121E-3"/>
    <m/>
    <s v=""/>
    <n v="6743189.8799999999"/>
    <n v="6743189.8799999999"/>
    <m/>
    <m/>
    <m/>
    <n v="0"/>
    <n v="0"/>
    <n v="0"/>
    <n v="0"/>
    <n v="437.45"/>
    <n v="437"/>
    <m/>
    <m/>
    <m/>
    <m/>
    <m/>
    <m/>
    <m/>
    <s v="Scheme E TIER I"/>
    <e v="#N/A"/>
  </r>
  <r>
    <x v="0"/>
    <x v="2"/>
    <x v="0"/>
    <d v="2021-12-31T00:00:00"/>
    <s v="IN9397D01014"/>
    <s v="Bharti Airtel partly Paid(14:1)"/>
    <s v="BHARTI AIRTEL LTD"/>
    <s v="61202"/>
    <s v="Activities of maintaining and operating pageing"/>
    <s v="Social and_x000a_Commercial_x000a_Infrastructure"/>
    <x v="6"/>
    <n v="5748"/>
    <n v="2027032.2"/>
    <n v="9.5509157035720518E-4"/>
    <m/>
    <s v=""/>
    <n v="768795"/>
    <n v="768795"/>
    <m/>
    <m/>
    <m/>
    <n v="0"/>
    <n v="0"/>
    <n v="0"/>
    <n v="0"/>
    <n v="352.65"/>
    <n v="353.35"/>
    <m/>
    <m/>
    <m/>
    <m/>
    <m/>
    <m/>
    <m/>
    <s v="Scheme E TIER I"/>
    <e v="#N/A"/>
  </r>
  <r>
    <x v="0"/>
    <x v="2"/>
    <x v="0"/>
    <d v="2021-12-31T00:00:00"/>
    <s v="INE917I01010"/>
    <s v="Bajaj Auto Limited"/>
    <s v="BAJAJ AUTO LIMITED"/>
    <s v="30911"/>
    <s v="Manufacture of motorcycles, scooters, mopeds etc. and their"/>
    <s v="Social and_x000a_Commercial_x000a_Infrastructure"/>
    <x v="6"/>
    <n v="300"/>
    <n v="974775"/>
    <n v="4.5929185806468427E-4"/>
    <m/>
    <s v=""/>
    <n v="988814.94"/>
    <n v="988814.94"/>
    <m/>
    <m/>
    <m/>
    <n v="0"/>
    <n v="0"/>
    <n v="0"/>
    <n v="0"/>
    <n v="3249.25"/>
    <n v="3250.8"/>
    <m/>
    <m/>
    <m/>
    <m/>
    <m/>
    <m/>
    <m/>
    <s v="Scheme E TIER I"/>
    <e v="#N/A"/>
  </r>
  <r>
    <x v="0"/>
    <x v="2"/>
    <x v="0"/>
    <d v="2021-12-31T00:00:00"/>
    <s v="INE111A01025"/>
    <s v="Container Corporation of India Limited"/>
    <s v="CONTAINER CORPORATION OF INDIA LTD"/>
    <s v="49120"/>
    <s v="Freight rail transport"/>
    <s v="Social and_x000a_Commercial_x000a_Infrastructure"/>
    <x v="6"/>
    <n v="13750"/>
    <n v="8450062.5"/>
    <n v="3.9814776808881139E-3"/>
    <m/>
    <s v=""/>
    <n v="9541054.9399999995"/>
    <n v="9541054.9399999995"/>
    <m/>
    <m/>
    <m/>
    <n v="0"/>
    <n v="0"/>
    <n v="0"/>
    <n v="0"/>
    <n v="614.54999999999995"/>
    <n v="614.45000000000005"/>
    <m/>
    <m/>
    <m/>
    <m/>
    <m/>
    <m/>
    <m/>
    <s v="Scheme E TIER I"/>
    <e v="#N/A"/>
  </r>
  <r>
    <x v="0"/>
    <x v="2"/>
    <x v="0"/>
    <d v="2021-12-31T00:00:00"/>
    <s v="INE208A01029"/>
    <s v="ASHOK LEYLAND LTD"/>
    <s v="ASHOK LEYLAND LIMITED"/>
    <s v="29102"/>
    <s v="Manufacture of commercial vehicles such as vans, lorries, over-the-road"/>
    <s v="Social and_x000a_Commercial_x000a_Infrastructure"/>
    <x v="6"/>
    <n v="113700"/>
    <n v="13922565"/>
    <n v="6.5599966637186436E-3"/>
    <m/>
    <s v=""/>
    <n v="14561411.01"/>
    <n v="14561411.01"/>
    <m/>
    <m/>
    <m/>
    <n v="0"/>
    <n v="0"/>
    <n v="0"/>
    <n v="0"/>
    <n v="122.45"/>
    <n v="122.4"/>
    <m/>
    <m/>
    <m/>
    <m/>
    <m/>
    <m/>
    <m/>
    <s v="Scheme E TIER I"/>
    <e v="#N/A"/>
  </r>
  <r>
    <x v="0"/>
    <x v="2"/>
    <x v="0"/>
    <d v="2021-12-31T00:00:00"/>
    <s v="INE797F01012"/>
    <s v="Jubilant Foodworks Limited."/>
    <s v="JUBILANT FOODWORKS LIMITED"/>
    <s v="56101"/>
    <s v="Restaurants without bars"/>
    <s v="Social and_x000a_Commercial_x000a_Infrastructure"/>
    <x v="6"/>
    <n v="545"/>
    <n v="1957149.5"/>
    <n v="9.221644280632636E-4"/>
    <m/>
    <s v=""/>
    <n v="2086260"/>
    <n v="2086260"/>
    <m/>
    <m/>
    <m/>
    <n v="0"/>
    <n v="0"/>
    <n v="0"/>
    <n v="0"/>
    <n v="3591.1"/>
    <n v="3590.35"/>
    <m/>
    <m/>
    <m/>
    <m/>
    <m/>
    <m/>
    <m/>
    <s v="Scheme E TIER I"/>
    <e v="#N/A"/>
  </r>
  <r>
    <x v="0"/>
    <x v="2"/>
    <x v="0"/>
    <d v="2021-12-31T00:00:00"/>
    <s v="INE029A01011"/>
    <s v="Bharat Petroleum Corporation Limited"/>
    <s v="BHARAT PETROLIUM CORPORATION LIMITE"/>
    <s v="19201"/>
    <s v="Production of liquid and gaseous fuels, illuminating oils, lubricating"/>
    <s v="Social and_x000a_Commercial_x000a_Infrastructure"/>
    <x v="6"/>
    <n v="34760"/>
    <n v="13398242"/>
    <n v="6.3129475653153719E-3"/>
    <m/>
    <s v=""/>
    <n v="15947139.25"/>
    <n v="15947139.25"/>
    <m/>
    <m/>
    <m/>
    <n v="0"/>
    <n v="0"/>
    <n v="0"/>
    <n v="0"/>
    <n v="385.45"/>
    <n v="385.5"/>
    <m/>
    <m/>
    <m/>
    <m/>
    <m/>
    <m/>
    <m/>
    <s v="Scheme E TIER I"/>
    <e v="#N/A"/>
  </r>
  <r>
    <x v="0"/>
    <x v="2"/>
    <x v="0"/>
    <d v="2021-12-31T00:00:00"/>
    <s v="INE123W01016"/>
    <s v="SBI LIFE INSURANCE COMPANY LIMITED"/>
    <s v="SBI LIFE INSURANCE CO. LTD."/>
    <s v="65110"/>
    <s v="Life insurance"/>
    <s v="Social and_x000a_Commercial_x000a_Infrastructure"/>
    <x v="6"/>
    <n v="17060"/>
    <n v="20403760"/>
    <n v="9.6137886608764923E-3"/>
    <m/>
    <s v=""/>
    <n v="13326671.810000001"/>
    <n v="13326671.810000001"/>
    <m/>
    <m/>
    <m/>
    <n v="0"/>
    <n v="0"/>
    <n v="0"/>
    <n v="0"/>
    <n v="1196"/>
    <n v="1196.25"/>
    <m/>
    <m/>
    <m/>
    <m/>
    <m/>
    <m/>
    <m/>
    <s v="Scheme E TIER I"/>
    <e v="#N/A"/>
  </r>
  <r>
    <x v="0"/>
    <x v="2"/>
    <x v="0"/>
    <d v="2021-12-31T00:00:00"/>
    <s v="INE628A01036"/>
    <s v="UPL LIMITED"/>
    <s v="UPL LIMITED"/>
    <s v="20211"/>
    <s v="Manufacture of insecticides, rodenticides, fungicides, herbicides"/>
    <s v="Social and_x000a_Commercial_x000a_Infrastructure"/>
    <x v="6"/>
    <n v="14400"/>
    <n v="10758240"/>
    <n v="5.0690385361809743E-3"/>
    <m/>
    <s v=""/>
    <n v="11159166.24"/>
    <n v="11159166.24"/>
    <m/>
    <m/>
    <m/>
    <n v="0"/>
    <n v="0"/>
    <n v="0"/>
    <n v="0"/>
    <n v="747.1"/>
    <n v="747.05"/>
    <m/>
    <m/>
    <m/>
    <m/>
    <m/>
    <m/>
    <m/>
    <s v="Scheme E TIER I"/>
    <e v="#N/A"/>
  </r>
  <r>
    <x v="0"/>
    <x v="2"/>
    <x v="0"/>
    <d v="2021-12-31T00:00:00"/>
    <s v="INE155A01022"/>
    <s v="TATA MOTORS LTD"/>
    <s v="TATA MOTORS LTD"/>
    <s v="29102"/>
    <s v="Manufacture of commercial vehicles such as vans, lorries, over-the-road"/>
    <s v="Social and_x000a_Commercial_x000a_Infrastructure"/>
    <x v="6"/>
    <n v="42050"/>
    <n v="20284920"/>
    <n v="9.5577939498791772E-3"/>
    <m/>
    <s v=""/>
    <n v="12738850.52"/>
    <n v="12738850.52"/>
    <m/>
    <m/>
    <m/>
    <n v="0"/>
    <n v="0"/>
    <n v="0"/>
    <n v="0"/>
    <n v="482.4"/>
    <n v="482.35"/>
    <m/>
    <m/>
    <m/>
    <m/>
    <m/>
    <m/>
    <m/>
    <s v="Scheme E TIER I"/>
    <e v="#N/A"/>
  </r>
  <r>
    <x v="0"/>
    <x v="2"/>
    <x v="0"/>
    <d v="2021-12-31T00:00:00"/>
    <s v="INE216A01030"/>
    <s v="Britannia Industries Limited"/>
    <s v="BRITANNIA INDUSTRIES LIMITED"/>
    <s v="10712"/>
    <s v="Manufacture of biscuits, cakes, pastries, rusks etc."/>
    <s v="Social and_x000a_Commercial_x000a_Infrastructure"/>
    <x v="6"/>
    <n v="4210"/>
    <n v="15181260"/>
    <n v="7.1530651823888272E-3"/>
    <m/>
    <s v=""/>
    <n v="16629325.949999999"/>
    <n v="16629325.949999999"/>
    <m/>
    <m/>
    <m/>
    <n v="0"/>
    <n v="0"/>
    <n v="0"/>
    <n v="0"/>
    <n v="3606"/>
    <n v="3606.7"/>
    <m/>
    <m/>
    <m/>
    <m/>
    <m/>
    <m/>
    <m/>
    <s v="Scheme E TIER I"/>
    <e v="#N/A"/>
  </r>
  <r>
    <x v="0"/>
    <x v="2"/>
    <x v="0"/>
    <d v="2021-12-31T00:00:00"/>
    <s v="INE296A01024"/>
    <s v="Bajaj Finance Limited"/>
    <s v="BAJAJ FINANCE LIMITED"/>
    <s v="64920"/>
    <s v="Other credit granting"/>
    <s v="Social and_x000a_Commercial_x000a_Infrastructure"/>
    <x v="6"/>
    <n v="6295"/>
    <n v="43922103.5"/>
    <n v="2.069509838334423E-2"/>
    <m/>
    <s v=""/>
    <n v="22314701.059999999"/>
    <n v="22314701.059999999"/>
    <m/>
    <m/>
    <m/>
    <n v="0"/>
    <n v="0"/>
    <n v="0"/>
    <n v="0"/>
    <n v="6977.3"/>
    <n v="6976.9"/>
    <m/>
    <m/>
    <m/>
    <m/>
    <m/>
    <m/>
    <m/>
    <s v="Scheme E TIER I"/>
    <e v="#N/A"/>
  </r>
  <r>
    <x v="0"/>
    <x v="2"/>
    <x v="0"/>
    <d v="2021-12-31T00:00:00"/>
    <s v="INE918I01018"/>
    <s v="BAJAJ FINSERV LTD"/>
    <s v="BAJAJ FINANCE LIMITED"/>
    <s v="64920"/>
    <s v="Other credit granting"/>
    <s v="Social and_x000a_Commercial_x000a_Infrastructure"/>
    <x v="6"/>
    <n v="789"/>
    <n v="12944491.800000001"/>
    <n v="6.0991507686646348E-3"/>
    <m/>
    <s v=""/>
    <n v="14097783.119999999"/>
    <n v="14097783.119999999"/>
    <m/>
    <m/>
    <m/>
    <n v="0"/>
    <n v="0"/>
    <n v="0"/>
    <n v="0"/>
    <n v="16406.2"/>
    <n v="16390.2"/>
    <m/>
    <m/>
    <m/>
    <m/>
    <m/>
    <m/>
    <m/>
    <s v="Scheme E TIER I"/>
    <e v="#N/A"/>
  </r>
  <r>
    <x v="0"/>
    <x v="2"/>
    <x v="0"/>
    <d v="2021-12-31T00:00:00"/>
    <s v="INE465A01025"/>
    <s v="Bharat Forge Limited"/>
    <s v="BHARAT FORGE LIMITED"/>
    <s v="25910"/>
    <s v="Forging, pressing, stamping and roll-forming of metal; powder metallurgy"/>
    <s v="Social and_x000a_Commercial_x000a_Infrastructure"/>
    <x v="6"/>
    <n v="19800"/>
    <n v="13817430"/>
    <n v="6.5104594376945556E-3"/>
    <m/>
    <s v=""/>
    <n v="10875635.140000001"/>
    <n v="10875635.140000001"/>
    <m/>
    <m/>
    <m/>
    <n v="0"/>
    <n v="0"/>
    <n v="0"/>
    <n v="0"/>
    <n v="697.85"/>
    <n v="697.9"/>
    <m/>
    <m/>
    <m/>
    <m/>
    <m/>
    <m/>
    <m/>
    <s v="Scheme E TIER I"/>
    <e v="#N/A"/>
  </r>
  <r>
    <x v="0"/>
    <x v="2"/>
    <x v="0"/>
    <d v="2021-12-31T00:00:00"/>
    <s v="INE280A01028"/>
    <s v="Titan Company Limited"/>
    <s v="TITAN COMPANY LIMITED"/>
    <s v="32111"/>
    <s v="Manufacture of jewellery of gold, silver and other precious or base metal"/>
    <s v="Social and_x000a_Commercial_x000a_Infrastructure"/>
    <x v="6"/>
    <n v="8785"/>
    <n v="22159284"/>
    <n v="1.0440951729109825E-2"/>
    <m/>
    <s v=""/>
    <n v="14111143.58"/>
    <n v="14111143.58"/>
    <m/>
    <m/>
    <m/>
    <n v="0"/>
    <n v="0"/>
    <n v="0"/>
    <n v="0"/>
    <n v="2522.4"/>
    <n v="2524.35"/>
    <m/>
    <m/>
    <m/>
    <m/>
    <m/>
    <m/>
    <m/>
    <s v="Scheme E TIER I"/>
    <e v="#N/A"/>
  </r>
  <r>
    <x v="0"/>
    <x v="2"/>
    <x v="0"/>
    <d v="2021-12-31T00:00:00"/>
    <s v="INE263A01024"/>
    <s v="BHARAT ELECTRONICS LIMITED"/>
    <s v="BHARAT ELECTRONICS LTD"/>
    <s v="26515"/>
    <s v="Manufacture of radar equipment, GPS devices, search, detection, navig"/>
    <s v="Social and_x000a_Commercial_x000a_Infrastructure"/>
    <x v="6"/>
    <n v="48900"/>
    <n v="10266555"/>
    <n v="4.8373677226778225E-3"/>
    <m/>
    <s v=""/>
    <n v="6999373.6900000004"/>
    <n v="6999373.6900000004"/>
    <m/>
    <m/>
    <m/>
    <n v="0"/>
    <n v="0"/>
    <n v="0"/>
    <n v="0"/>
    <n v="209.95"/>
    <n v="209.9"/>
    <m/>
    <m/>
    <m/>
    <m/>
    <m/>
    <m/>
    <m/>
    <s v="Scheme E TIER I"/>
    <e v="#N/A"/>
  </r>
  <r>
    <x v="0"/>
    <x v="2"/>
    <x v="0"/>
    <d v="2021-12-31T00:00:00"/>
    <s v="INE192A01025"/>
    <s v="Tata Consumer Products Limited"/>
    <s v="TATA CONSUMER PRODUCTS LIMITED"/>
    <s v="10791"/>
    <s v="Processing and blending of tea including manufacture of instant tea"/>
    <s v="Social and_x000a_Commercial_x000a_Infrastructure"/>
    <x v="6"/>
    <n v="19250"/>
    <n v="14311412.5"/>
    <n v="6.7432127810573188E-3"/>
    <m/>
    <s v=""/>
    <n v="11156946.84"/>
    <n v="11156946.84"/>
    <m/>
    <m/>
    <m/>
    <n v="0"/>
    <n v="0"/>
    <n v="0"/>
    <n v="0"/>
    <n v="743.45"/>
    <n v="743.4"/>
    <m/>
    <m/>
    <m/>
    <m/>
    <m/>
    <m/>
    <m/>
    <s v="Scheme E TIER I"/>
    <e v="#N/A"/>
  </r>
  <r>
    <x v="0"/>
    <x v="2"/>
    <x v="0"/>
    <d v="2021-12-31T00:00:00"/>
    <s v="INE603J01030"/>
    <s v="PI INDUSTRIES"/>
    <s v="PI INDUSTRIES"/>
    <s v="20211"/>
    <s v="Manufacture of insecticides, rodenticides, fungicides, herbicides"/>
    <s v="Social and_x000a_Commercial_x000a_Infrastructure"/>
    <x v="6"/>
    <n v="3250"/>
    <n v="9861150"/>
    <n v="4.6463500871017013E-3"/>
    <m/>
    <s v=""/>
    <n v="10508286.75"/>
    <n v="10508286.75"/>
    <m/>
    <m/>
    <m/>
    <n v="0"/>
    <n v="0"/>
    <n v="0"/>
    <n v="0"/>
    <n v="3034.2"/>
    <n v="3034"/>
    <m/>
    <m/>
    <m/>
    <m/>
    <m/>
    <m/>
    <m/>
    <s v="Scheme E TIER I"/>
    <e v="#N/A"/>
  </r>
  <r>
    <x v="0"/>
    <x v="2"/>
    <x v="0"/>
    <d v="2021-12-31T00:00:00"/>
    <s v="INE070A01015"/>
    <s v="Shree CEMENT LIMITED"/>
    <s v="SHREE CEMENT LIMITED"/>
    <s v="23949"/>
    <s v="Manufacture of other cement and plaster n.e.c."/>
    <s v="Social and_x000a_Commercial_x000a_Infrastructure"/>
    <x v="6"/>
    <n v="650"/>
    <n v="17541842.5"/>
    <n v="8.2653180843815718E-3"/>
    <m/>
    <s v=""/>
    <n v="16252626.93"/>
    <n v="16252626.93"/>
    <m/>
    <m/>
    <m/>
    <n v="0"/>
    <n v="0"/>
    <n v="0"/>
    <n v="0"/>
    <n v="26987.45"/>
    <n v="27009.65"/>
    <m/>
    <m/>
    <m/>
    <m/>
    <m/>
    <m/>
    <m/>
    <s v="Scheme E TIER I"/>
    <e v="#N/A"/>
  </r>
  <r>
    <x v="0"/>
    <x v="2"/>
    <x v="0"/>
    <d v="2021-12-31T00:00:00"/>
    <s v="INE481G01011"/>
    <s v="UltraTech Cement Limited"/>
    <s v="ULTRATECH CEMENT LIMITED"/>
    <s v="23941"/>
    <s v="Manufacture of clinkers and cement"/>
    <s v="Social and_x000a_Commercial_x000a_Infrastructure"/>
    <x v="6"/>
    <n v="4885"/>
    <n v="37082279.25"/>
    <n v="1.7472328422462605E-2"/>
    <m/>
    <s v=""/>
    <n v="23198014.829999998"/>
    <n v="23198014.829999998"/>
    <m/>
    <m/>
    <m/>
    <n v="0"/>
    <n v="0"/>
    <n v="0"/>
    <n v="0"/>
    <n v="7591.05"/>
    <n v="7591.95"/>
    <m/>
    <m/>
    <m/>
    <m/>
    <m/>
    <m/>
    <m/>
    <s v="Scheme E TIER I"/>
    <e v="#N/A"/>
  </r>
  <r>
    <x v="0"/>
    <x v="2"/>
    <x v="0"/>
    <d v="2021-12-31T00:00:00"/>
    <s v=""/>
    <s v="Net Current Asset"/>
    <s v=""/>
    <s v=""/>
    <s v="NCA"/>
    <m/>
    <x v="2"/>
    <n v="0"/>
    <n v="-5907454.0999999996"/>
    <n v="-2.7834583057842447E-3"/>
    <m/>
    <s v=""/>
    <n v="0"/>
    <n v="-5907454.0999999996"/>
    <m/>
    <m/>
    <m/>
    <n v="0"/>
    <n v="0"/>
    <n v="0"/>
    <n v="0"/>
    <n v="0"/>
    <n v="0"/>
    <m/>
    <m/>
    <m/>
    <m/>
    <m/>
    <m/>
    <m/>
    <s v="Scheme E TIER I"/>
    <e v="#N/A"/>
  </r>
  <r>
    <x v="0"/>
    <x v="2"/>
    <x v="0"/>
    <d v="2021-12-31T00:00:00"/>
    <s v="INE467B01029"/>
    <s v="TATA CONSULTANCY SERVICES LIMITED"/>
    <s v="TATA CONSULTANCY SERVICES LIMITED"/>
    <s v="62020"/>
    <s v="Computer consultancy"/>
    <s v="Social and_x000a_Commercial_x000a_Infrastructure"/>
    <x v="6"/>
    <n v="24659"/>
    <n v="92183972.650000006"/>
    <n v="4.3434995852583973E-2"/>
    <m/>
    <s v=""/>
    <n v="60472096.990000002"/>
    <n v="60472096.990000002"/>
    <m/>
    <m/>
    <m/>
    <n v="0"/>
    <n v="0"/>
    <n v="0"/>
    <n v="0"/>
    <n v="3738.35"/>
    <n v="3736.85"/>
    <m/>
    <m/>
    <m/>
    <m/>
    <m/>
    <m/>
    <m/>
    <s v="Scheme E TIER I"/>
    <e v="#N/A"/>
  </r>
  <r>
    <x v="0"/>
    <x v="2"/>
    <x v="0"/>
    <d v="2021-12-31T00:00:00"/>
    <s v="INE089A01023"/>
    <s v="Dr. Reddy's Laboratories Limited"/>
    <s v="DR REDDY LABORATORIES"/>
    <s v="21002"/>
    <s v="Manufacture of allopathic pharmaceutical preparations"/>
    <s v="Social and_x000a_Commercial_x000a_Infrastructure"/>
    <x v="6"/>
    <n v="4515"/>
    <n v="22155105"/>
    <n v="1.0438982679149729E-2"/>
    <m/>
    <s v=""/>
    <n v="18027251.16"/>
    <n v="18027251.16"/>
    <m/>
    <m/>
    <m/>
    <n v="0"/>
    <n v="0"/>
    <n v="0"/>
    <n v="0"/>
    <n v="4907"/>
    <n v="4908.6499999999996"/>
    <m/>
    <m/>
    <m/>
    <m/>
    <m/>
    <m/>
    <m/>
    <s v="Scheme E TIER I"/>
    <e v="#N/A"/>
  </r>
  <r>
    <x v="0"/>
    <x v="2"/>
    <x v="0"/>
    <d v="2021-12-31T00:00:00"/>
    <s v="INE016A01026"/>
    <s v="Dabur India Limited"/>
    <s v="DABUR INDIA LIMITED"/>
    <s v="20236"/>
    <s v="Manufacture of hair oil, shampoo, hair dye etc."/>
    <s v="Social and_x000a_Commercial_x000a_Infrastructure"/>
    <x v="6"/>
    <n v="18400"/>
    <n v="10672920"/>
    <n v="5.0288376884673183E-3"/>
    <m/>
    <s v=""/>
    <n v="9364535.1300000008"/>
    <n v="9364535.1300000008"/>
    <m/>
    <m/>
    <m/>
    <n v="0"/>
    <n v="0"/>
    <n v="0"/>
    <n v="0"/>
    <n v="580.04999999999995"/>
    <n v="580.4"/>
    <m/>
    <m/>
    <m/>
    <m/>
    <m/>
    <m/>
    <m/>
    <s v="Scheme E TIER I"/>
    <e v="#N/A"/>
  </r>
  <r>
    <x v="0"/>
    <x v="2"/>
    <x v="0"/>
    <d v="2021-12-31T00:00:00"/>
    <s v="INE298A01020"/>
    <s v="CUMMINS INDIA LIMITED"/>
    <s v="CUMMINS INDIA LIMITED FV 2"/>
    <s v="28110"/>
    <s v="Manufacture of engines and turbines, except aircraft, vehicle"/>
    <s v="Social and_x000a_Commercial_x000a_Infrastructure"/>
    <x v="6"/>
    <n v="9950"/>
    <n v="9370910"/>
    <n v="4.4153601248051403E-3"/>
    <m/>
    <s v=""/>
    <n v="8503944.3300000001"/>
    <n v="8503944.3300000001"/>
    <m/>
    <m/>
    <m/>
    <n v="0"/>
    <n v="0"/>
    <n v="0"/>
    <n v="0"/>
    <n v="941.8"/>
    <n v="942.45"/>
    <m/>
    <m/>
    <m/>
    <m/>
    <m/>
    <m/>
    <m/>
    <s v="Scheme E TIER I"/>
    <e v="#N/A"/>
  </r>
  <r>
    <x v="0"/>
    <x v="2"/>
    <x v="1"/>
    <d v="2021-12-31T00:00:00"/>
    <s v="INE917I01010"/>
    <s v="Bajaj Auto Limited"/>
    <s v="BAJAJ AUTO LIMITED"/>
    <s v="30911"/>
    <s v="Manufacture of motorcycles, scooters, mopeds etc. and their"/>
    <s v="Social and_x000a_Commercial_x000a_Infrastructure"/>
    <x v="6"/>
    <n v="25"/>
    <n v="81231.25"/>
    <n v="4.7359785801194299E-4"/>
    <m/>
    <s v=""/>
    <n v="82558.600000000006"/>
    <n v="82558.600000000006"/>
    <m/>
    <m/>
    <m/>
    <n v="0"/>
    <n v="0"/>
    <n v="0"/>
    <n v="0"/>
    <n v="3249.25"/>
    <n v="3250.8"/>
    <m/>
    <m/>
    <m/>
    <m/>
    <m/>
    <m/>
    <m/>
    <s v="Scheme E TIER II"/>
    <e v="#N/A"/>
  </r>
  <r>
    <x v="0"/>
    <x v="2"/>
    <x v="1"/>
    <d v="2021-12-31T00:00:00"/>
    <s v="INE070A01015"/>
    <s v="Shree CEMENT LIMITED"/>
    <s v="SHREE CEMENT LIMITED"/>
    <s v="23949"/>
    <s v="Manufacture of other cement and plaster n.e.c."/>
    <s v="Social and_x000a_Commercial_x000a_Infrastructure"/>
    <x v="6"/>
    <n v="48"/>
    <n v="1295397.6000000001"/>
    <n v="7.5524816943456094E-3"/>
    <m/>
    <s v=""/>
    <n v="1122951.1000000001"/>
    <n v="1122951.1000000001"/>
    <m/>
    <m/>
    <m/>
    <n v="0"/>
    <n v="0"/>
    <n v="0"/>
    <n v="0"/>
    <n v="26987.45"/>
    <n v="27009.65"/>
    <m/>
    <m/>
    <m/>
    <m/>
    <m/>
    <m/>
    <m/>
    <s v="Scheme E TIER II"/>
    <e v="#N/A"/>
  </r>
  <r>
    <x v="0"/>
    <x v="2"/>
    <x v="1"/>
    <d v="2021-12-31T00:00:00"/>
    <s v="INE797F01012"/>
    <s v="Jubilant Foodworks Limited."/>
    <s v="JUBILANT FOODWORKS LIMITED"/>
    <s v="56101"/>
    <s v="Restaurants without bars"/>
    <s v="Social and_x000a_Commercial_x000a_Infrastructure"/>
    <x v="6"/>
    <n v="43"/>
    <n v="154417.29999999999"/>
    <n v="9.0029025184258031E-4"/>
    <m/>
    <s v=""/>
    <n v="164594.35"/>
    <n v="164594.35"/>
    <m/>
    <m/>
    <m/>
    <n v="0"/>
    <n v="0"/>
    <n v="0"/>
    <n v="0"/>
    <n v="3591.1"/>
    <n v="3590.35"/>
    <m/>
    <m/>
    <m/>
    <m/>
    <m/>
    <m/>
    <m/>
    <s v="Scheme E TIER II"/>
    <e v="#N/A"/>
  </r>
  <r>
    <x v="0"/>
    <x v="2"/>
    <x v="1"/>
    <d v="2021-12-31T00:00:00"/>
    <s v="INE155A01022"/>
    <s v="TATA MOTORS LTD"/>
    <s v="TATA MOTORS LTD"/>
    <s v="29102"/>
    <s v="Manufacture of commercial vehicles such as vans, lorries, over-the-road"/>
    <s v="Social and_x000a_Commercial_x000a_Infrastructure"/>
    <x v="6"/>
    <n v="3220"/>
    <n v="1553328"/>
    <n v="9.0562783853501624E-3"/>
    <m/>
    <s v=""/>
    <n v="1001646.64"/>
    <n v="1001646.64"/>
    <m/>
    <m/>
    <m/>
    <n v="0"/>
    <n v="0"/>
    <n v="0"/>
    <n v="0"/>
    <n v="482.4"/>
    <n v="482.35"/>
    <m/>
    <m/>
    <m/>
    <m/>
    <m/>
    <m/>
    <m/>
    <s v="Scheme E TIER II"/>
    <e v="#N/A"/>
  </r>
  <r>
    <x v="0"/>
    <x v="2"/>
    <x v="1"/>
    <d v="2021-12-31T00:00:00"/>
    <s v="INE101A01026"/>
    <s v="MAHINDRA AND MAHINDRA LTD"/>
    <s v="MAHINDRA AND MAHINDRA LTD"/>
    <s v="28211"/>
    <s v="Manufacture of tractors used in agriculture and forestry"/>
    <s v="Social and_x000a_Commercial_x000a_Infrastructure"/>
    <x v="6"/>
    <n v="2285"/>
    <n v="1912887.75"/>
    <n v="1.1152598796858169E-2"/>
    <m/>
    <s v=""/>
    <n v="1695057.67"/>
    <n v="1695719.61"/>
    <m/>
    <m/>
    <m/>
    <n v="0"/>
    <n v="0"/>
    <n v="0"/>
    <n v="0"/>
    <n v="837.15"/>
    <n v="837.3"/>
    <m/>
    <m/>
    <m/>
    <m/>
    <m/>
    <m/>
    <m/>
    <s v="Scheme E TIER II"/>
    <e v="#N/A"/>
  </r>
  <r>
    <x v="0"/>
    <x v="2"/>
    <x v="1"/>
    <d v="2021-12-31T00:00:00"/>
    <s v="INE066A01021"/>
    <s v="EICHER MOTORS LTD"/>
    <s v="EICHER MOTORS LTD"/>
    <s v="30911"/>
    <s v="Manufacture of motorcycles, scooters, mopeds etc. and their"/>
    <s v="Social and_x000a_Commercial_x000a_Infrastructure"/>
    <x v="6"/>
    <n v="285"/>
    <n v="738691.5"/>
    <n v="4.3067503224636971E-3"/>
    <m/>
    <s v=""/>
    <n v="539768.17000000004"/>
    <n v="539768.17000000004"/>
    <m/>
    <m/>
    <m/>
    <n v="0"/>
    <n v="0"/>
    <n v="0"/>
    <n v="0"/>
    <n v="2591.9"/>
    <n v="2589.9499999999998"/>
    <m/>
    <m/>
    <m/>
    <m/>
    <m/>
    <m/>
    <m/>
    <s v="Scheme E TIER II"/>
    <e v="#N/A"/>
  </r>
  <r>
    <x v="0"/>
    <x v="2"/>
    <x v="1"/>
    <d v="2021-12-31T00:00:00"/>
    <s v="INE361B01024"/>
    <s v="DIVI'S LABORATORIES LTD"/>
    <s v="DIVIS LABORATORIES LTD"/>
    <s v="21002"/>
    <s v="Manufacture of allopathic pharmaceutical preparations"/>
    <s v="Social and_x000a_Commercial_x000a_Infrastructure"/>
    <x v="6"/>
    <n v="192"/>
    <n v="898214.40000000002"/>
    <n v="5.2368074586502432E-3"/>
    <m/>
    <s v=""/>
    <n v="944051.53"/>
    <n v="944051.53"/>
    <m/>
    <m/>
    <m/>
    <n v="0"/>
    <n v="0"/>
    <n v="0"/>
    <n v="0"/>
    <n v="4678.2"/>
    <n v="4678.1000000000004"/>
    <m/>
    <m/>
    <m/>
    <m/>
    <m/>
    <m/>
    <m/>
    <s v="Scheme E TIER II"/>
    <e v="#N/A"/>
  </r>
  <r>
    <x v="0"/>
    <x v="2"/>
    <x v="1"/>
    <d v="2021-12-31T00:00:00"/>
    <s v="INE123W01016"/>
    <s v="SBI LIFE INSURANCE COMPANY LIMITED"/>
    <s v="SBI LIFE INSURANCE CO. LTD."/>
    <s v="65110"/>
    <s v="Life insurance"/>
    <s v="Social and_x000a_Commercial_x000a_Infrastructure"/>
    <x v="6"/>
    <n v="1365"/>
    <n v="1632540"/>
    <n v="9.5181035268916518E-3"/>
    <m/>
    <s v=""/>
    <n v="1088220.1000000001"/>
    <n v="1088220.1000000001"/>
    <m/>
    <m/>
    <m/>
    <n v="0"/>
    <n v="0"/>
    <n v="0"/>
    <n v="0"/>
    <n v="1196"/>
    <n v="1196.25"/>
    <m/>
    <m/>
    <m/>
    <m/>
    <m/>
    <m/>
    <m/>
    <s v="Scheme E TIER II"/>
    <e v="#N/A"/>
  </r>
  <r>
    <x v="0"/>
    <x v="2"/>
    <x v="1"/>
    <d v="2021-12-31T00:00:00"/>
    <s v="INE018A01030"/>
    <s v="LARSEN AND TOUBRO LIMITED"/>
    <s v="LARSEN AND TOUBRO LTD"/>
    <s v="42909"/>
    <s v="Other civil engineering projects n.e.c."/>
    <s v="Social and_x000a_Commercial_x000a_Infrastructure"/>
    <x v="6"/>
    <n v="3375"/>
    <n v="6398662.5"/>
    <n v="3.7305751839856509E-2"/>
    <m/>
    <s v=""/>
    <n v="3846141.41"/>
    <n v="3845840.2"/>
    <m/>
    <m/>
    <m/>
    <n v="0"/>
    <n v="0"/>
    <n v="0"/>
    <n v="0"/>
    <n v="1895.9"/>
    <n v="1895"/>
    <m/>
    <m/>
    <m/>
    <m/>
    <m/>
    <m/>
    <m/>
    <s v="Scheme E TIER II"/>
    <e v="#N/A"/>
  </r>
  <r>
    <x v="0"/>
    <x v="2"/>
    <x v="1"/>
    <d v="2021-12-31T00:00:00"/>
    <s v="INE726G01019"/>
    <s v="ICICI PRUDENTIAL LIFE INSURANCE COMPANY LIMITED"/>
    <s v="ICICI PRUDENTIAL LIFE INSURANCE CO."/>
    <s v="65110"/>
    <s v="Life insurance"/>
    <s v="Social and_x000a_Commercial_x000a_Infrastructure"/>
    <x v="6"/>
    <n v="1290"/>
    <n v="723432"/>
    <n v="4.2177837423072522E-3"/>
    <m/>
    <s v=""/>
    <n v="851473.93"/>
    <n v="851473.93"/>
    <m/>
    <m/>
    <m/>
    <n v="0"/>
    <n v="0"/>
    <n v="0"/>
    <n v="0"/>
    <n v="560.79999999999995"/>
    <n v="561.1"/>
    <m/>
    <m/>
    <m/>
    <m/>
    <m/>
    <m/>
    <m/>
    <s v="Scheme E TIER II"/>
    <e v="#N/A"/>
  </r>
  <r>
    <x v="0"/>
    <x v="2"/>
    <x v="1"/>
    <d v="2021-12-31T00:00:00"/>
    <s v="INE298A01020"/>
    <s v="CUMMINS INDIA LIMITED"/>
    <s v="CUMMINS INDIA LIMITED FV 2"/>
    <s v="28110"/>
    <s v="Manufacture of engines and turbines, except aircraft, vehicle"/>
    <s v="Social and_x000a_Commercial_x000a_Infrastructure"/>
    <x v="6"/>
    <n v="768"/>
    <n v="723302.40000000002"/>
    <n v="4.2170281429240297E-3"/>
    <m/>
    <s v=""/>
    <n v="643078.99"/>
    <n v="643078.99"/>
    <m/>
    <m/>
    <m/>
    <n v="0"/>
    <n v="0"/>
    <n v="0"/>
    <n v="0"/>
    <n v="941.8"/>
    <n v="942.45"/>
    <m/>
    <m/>
    <m/>
    <m/>
    <m/>
    <m/>
    <m/>
    <s v="Scheme E TIER II"/>
    <e v="#N/A"/>
  </r>
  <r>
    <x v="0"/>
    <x v="2"/>
    <x v="1"/>
    <d v="2021-12-31T00:00:00"/>
    <s v="INE216A01030"/>
    <s v="Britannia Industries Limited"/>
    <s v="BRITANNIA INDUSTRIES LIMITED"/>
    <s v="10712"/>
    <s v="Manufacture of biscuits, cakes, pastries, rusks etc."/>
    <s v="Social and_x000a_Commercial_x000a_Infrastructure"/>
    <x v="6"/>
    <n v="332"/>
    <n v="1197192"/>
    <n v="6.9799192654185927E-3"/>
    <m/>
    <s v=""/>
    <n v="1311536.7"/>
    <n v="1311536.7"/>
    <m/>
    <m/>
    <m/>
    <n v="0"/>
    <n v="0"/>
    <n v="0"/>
    <n v="0"/>
    <n v="3606"/>
    <n v="3606.7"/>
    <m/>
    <m/>
    <m/>
    <m/>
    <m/>
    <m/>
    <m/>
    <s v="Scheme E TIER II"/>
    <e v="#N/A"/>
  </r>
  <r>
    <x v="0"/>
    <x v="2"/>
    <x v="1"/>
    <d v="2021-12-31T00:00:00"/>
    <s v="INE016A01026"/>
    <s v="Dabur India Limited"/>
    <s v="DABUR INDIA LIMITED"/>
    <s v="20236"/>
    <s v="Manufacture of hair oil, shampoo, hair dye etc."/>
    <s v="Social and_x000a_Commercial_x000a_Infrastructure"/>
    <x v="6"/>
    <n v="1455"/>
    <n v="843972.75"/>
    <n v="4.9205655042911323E-3"/>
    <m/>
    <s v=""/>
    <n v="758765.39"/>
    <n v="758765.39"/>
    <m/>
    <m/>
    <m/>
    <n v="0"/>
    <n v="0"/>
    <n v="0"/>
    <n v="0"/>
    <n v="580.04999999999995"/>
    <n v="580.4"/>
    <m/>
    <m/>
    <m/>
    <m/>
    <m/>
    <m/>
    <m/>
    <s v="Scheme E TIER II"/>
    <e v="#N/A"/>
  </r>
  <r>
    <x v="0"/>
    <x v="2"/>
    <x v="1"/>
    <d v="2021-12-31T00:00:00"/>
    <s v="INE263A01024"/>
    <s v="BHARAT ELECTRONICS LIMITED"/>
    <s v="BHARAT ELECTRONICS LTD"/>
    <s v="26515"/>
    <s v="Manufacture of radar equipment, GPS devices, search, detection, navig"/>
    <s v="Social and_x000a_Commercial_x000a_Infrastructure"/>
    <x v="6"/>
    <n v="4940"/>
    <n v="1037153"/>
    <n v="6.046853141256114E-3"/>
    <m/>
    <s v=""/>
    <n v="694776.42"/>
    <n v="694776.42"/>
    <m/>
    <m/>
    <m/>
    <n v="0"/>
    <n v="0"/>
    <n v="0"/>
    <n v="0"/>
    <n v="209.95"/>
    <n v="209.9"/>
    <m/>
    <m/>
    <m/>
    <m/>
    <m/>
    <m/>
    <m/>
    <s v="Scheme E TIER II"/>
    <e v="#N/A"/>
  </r>
  <r>
    <x v="0"/>
    <x v="2"/>
    <x v="1"/>
    <d v="2021-12-31T00:00:00"/>
    <s v="INE761H01022"/>
    <s v="PAGE INDUSTRIES LTD"/>
    <s v="PAGE INDUSTRIES LTD"/>
    <s v="14101"/>
    <s v="Manufacture of all types of textile garments and clothing accessories"/>
    <s v="Social and_x000a_Commercial_x000a_Infrastructure"/>
    <x v="6"/>
    <n v="8"/>
    <n v="323372.40000000002"/>
    <n v="1.8853393980787104E-3"/>
    <m/>
    <s v=""/>
    <n v="309766.43"/>
    <n v="309766.43"/>
    <m/>
    <m/>
    <m/>
    <n v="0"/>
    <n v="0"/>
    <n v="0"/>
    <n v="0"/>
    <n v="40421.550000000003"/>
    <n v="40429.65"/>
    <m/>
    <m/>
    <m/>
    <m/>
    <m/>
    <m/>
    <m/>
    <s v="Scheme E TIER II"/>
    <e v="#N/A"/>
  </r>
  <r>
    <x v="0"/>
    <x v="2"/>
    <x v="1"/>
    <d v="2021-12-31T00:00:00"/>
    <s v="INE090A01021"/>
    <s v="ICICI BANK LTD"/>
    <s v="ICICI BANK LTD"/>
    <s v="64191"/>
    <s v="Monetary intermediation of commercial banks, saving banks. postal savings"/>
    <s v="Social and_x000a_Commercial_x000a_Infrastructure"/>
    <x v="6"/>
    <n v="17637"/>
    <n v="13054025.550000001"/>
    <n v="7.6108130047403882E-2"/>
    <m/>
    <s v=""/>
    <n v="7876196.6799999997"/>
    <n v="7876674.7999999998"/>
    <m/>
    <m/>
    <m/>
    <n v="0"/>
    <n v="0"/>
    <n v="0"/>
    <n v="0"/>
    <n v="740.15"/>
    <n v="740.25"/>
    <m/>
    <m/>
    <m/>
    <m/>
    <m/>
    <m/>
    <m/>
    <s v="Scheme E TIER II"/>
    <e v="#N/A"/>
  </r>
  <r>
    <x v="0"/>
    <x v="2"/>
    <x v="1"/>
    <d v="2021-12-31T00:00:00"/>
    <s v="INE465A01025"/>
    <s v="Bharat Forge Limited"/>
    <s v="BHARAT FORGE LIMITED"/>
    <s v="25910"/>
    <s v="Forging, pressing, stamping and roll-forming of metal; powder metallurgy"/>
    <s v="Social and_x000a_Commercial_x000a_Infrastructure"/>
    <x v="6"/>
    <n v="1560"/>
    <n v="1088646"/>
    <n v="6.3470698005172847E-3"/>
    <m/>
    <s v=""/>
    <n v="731389.06"/>
    <n v="731389.06"/>
    <m/>
    <m/>
    <m/>
    <n v="0"/>
    <n v="0"/>
    <n v="0"/>
    <n v="0"/>
    <n v="697.85"/>
    <n v="697.9"/>
    <m/>
    <m/>
    <m/>
    <m/>
    <m/>
    <m/>
    <m/>
    <s v="Scheme E TIER II"/>
    <e v="#N/A"/>
  </r>
  <r>
    <x v="0"/>
    <x v="2"/>
    <x v="1"/>
    <d v="2021-12-31T00:00:00"/>
    <s v="INE129A01019"/>
    <s v="GAIL (INDIA) LIMITED"/>
    <s v="G A I L (INDIA) LTD"/>
    <s v="35202"/>
    <s v="Disrtibution and sale of gaseous fuels through mains"/>
    <s v="Social and_x000a_Commercial_x000a_Infrastructure"/>
    <x v="6"/>
    <n v="7320"/>
    <n v="945744"/>
    <n v="5.5139165361563075E-3"/>
    <m/>
    <s v=""/>
    <n v="937842.37"/>
    <n v="937808.35"/>
    <m/>
    <m/>
    <m/>
    <n v="0"/>
    <n v="0"/>
    <n v="0"/>
    <n v="0"/>
    <n v="129.19999999999999"/>
    <n v="129.19999999999999"/>
    <m/>
    <m/>
    <m/>
    <m/>
    <m/>
    <m/>
    <m/>
    <s v="Scheme E TIER II"/>
    <e v="#N/A"/>
  </r>
  <r>
    <x v="0"/>
    <x v="2"/>
    <x v="1"/>
    <d v="2021-12-31T00:00:00"/>
    <s v="INE192A01025"/>
    <s v="Tata Consumer Products Limited"/>
    <s v="TATA CONSUMER PRODUCTS LIMITED"/>
    <s v="10791"/>
    <s v="Processing and blending of tea including manufacture of instant tea"/>
    <s v="Social and_x000a_Commercial_x000a_Infrastructure"/>
    <x v="6"/>
    <n v="1510"/>
    <n v="1122609.5"/>
    <n v="6.5450852299313179E-3"/>
    <m/>
    <s v=""/>
    <n v="767792.95"/>
    <n v="767792.95"/>
    <m/>
    <m/>
    <m/>
    <n v="0"/>
    <n v="0"/>
    <n v="0"/>
    <n v="0"/>
    <n v="743.45"/>
    <n v="743.4"/>
    <m/>
    <m/>
    <m/>
    <m/>
    <m/>
    <m/>
    <m/>
    <s v="Scheme E TIER II"/>
    <e v="#N/A"/>
  </r>
  <r>
    <x v="0"/>
    <x v="2"/>
    <x v="1"/>
    <d v="2021-12-31T00:00:00"/>
    <s v="INE238A01034"/>
    <s v="AXIS BANK"/>
    <s v="AXIS BANK LTD."/>
    <s v="64191"/>
    <s v="Monetary intermediation of commercial banks, saving banks. postal savings"/>
    <s v="Social and_x000a_Commercial_x000a_Infrastructure"/>
    <x v="6"/>
    <n v="5055"/>
    <n v="3430070.25"/>
    <n v="1.9998140164413203E-2"/>
    <m/>
    <s v=""/>
    <n v="3043697.42"/>
    <n v="3043697.42"/>
    <m/>
    <m/>
    <m/>
    <n v="0"/>
    <n v="0"/>
    <n v="0"/>
    <n v="0"/>
    <n v="678.55"/>
    <n v="678.55"/>
    <m/>
    <m/>
    <m/>
    <m/>
    <m/>
    <m/>
    <m/>
    <s v="Scheme E TIER II"/>
    <e v="#N/A"/>
  </r>
  <r>
    <x v="0"/>
    <x v="2"/>
    <x v="1"/>
    <d v="2021-12-31T00:00:00"/>
    <s v="INE603J01030"/>
    <s v="PI INDUSTRIES"/>
    <s v="PI INDUSTRIES"/>
    <s v="20211"/>
    <s v="Manufacture of insecticides, rodenticides, fungicides, herbicides"/>
    <s v="Social and_x000a_Commercial_x000a_Infrastructure"/>
    <x v="6"/>
    <n v="250"/>
    <n v="758550"/>
    <n v="4.4225301862886434E-3"/>
    <m/>
    <s v=""/>
    <n v="806863.35"/>
    <n v="806863.35"/>
    <m/>
    <m/>
    <m/>
    <n v="0"/>
    <n v="0"/>
    <n v="0"/>
    <n v="0"/>
    <n v="3034.2"/>
    <n v="3034"/>
    <m/>
    <m/>
    <m/>
    <m/>
    <m/>
    <m/>
    <m/>
    <s v="Scheme E TIER II"/>
    <e v="#N/A"/>
  </r>
  <r>
    <x v="0"/>
    <x v="2"/>
    <x v="1"/>
    <d v="2021-12-31T00:00:00"/>
    <s v="INE239A01016"/>
    <s v="NESTLE INDIA LTD"/>
    <s v="NESTLE INDIA LTD"/>
    <s v="10502"/>
    <s v="Manufacture of milk-powder, ice-cream powder and condensed milk except"/>
    <s v="Social and_x000a_Commercial_x000a_Infrastructure"/>
    <x v="6"/>
    <n v="96"/>
    <n v="1891747.2"/>
    <n v="1.1029344271079058E-2"/>
    <m/>
    <s v=""/>
    <n v="1669976.7"/>
    <n v="1669976.7"/>
    <m/>
    <m/>
    <m/>
    <n v="0"/>
    <n v="0"/>
    <n v="0"/>
    <n v="0"/>
    <n v="19705.7"/>
    <n v="19708.55"/>
    <m/>
    <m/>
    <m/>
    <m/>
    <m/>
    <m/>
    <m/>
    <s v="Scheme E TIER II"/>
    <e v="#N/A"/>
  </r>
  <r>
    <x v="0"/>
    <x v="2"/>
    <x v="1"/>
    <d v="2021-12-31T00:00:00"/>
    <s v="INE095A01012"/>
    <s v="IndusInd Bank Limited"/>
    <s v="INDUS IND BANK LTD"/>
    <s v="64191"/>
    <s v="Monetary intermediation of commercial banks, saving banks. postal savings"/>
    <s v="Social and_x000a_Commercial_x000a_Infrastructure"/>
    <x v="6"/>
    <n v="300"/>
    <n v="266445"/>
    <n v="1.5534388708531772E-3"/>
    <m/>
    <s v=""/>
    <n v="300000"/>
    <n v="300000"/>
    <m/>
    <m/>
    <m/>
    <n v="0"/>
    <n v="0"/>
    <n v="0"/>
    <n v="0"/>
    <n v="888.15"/>
    <n v="887.65"/>
    <m/>
    <m/>
    <m/>
    <m/>
    <m/>
    <m/>
    <m/>
    <s v="Scheme E TIER II"/>
    <e v="#N/A"/>
  </r>
  <r>
    <x v="0"/>
    <x v="2"/>
    <x v="1"/>
    <d v="2021-12-31T00:00:00"/>
    <s v="INE467B01029"/>
    <s v="TATA CONSULTANCY SERVICES LIMITED"/>
    <s v="TATA CONSULTANCY SERVICES LIMITED"/>
    <s v="62020"/>
    <s v="Computer consultancy"/>
    <s v="Social and_x000a_Commercial_x000a_Infrastructure"/>
    <x v="6"/>
    <n v="1920"/>
    <n v="7177632"/>
    <n v="4.1847332655818768E-2"/>
    <m/>
    <s v=""/>
    <n v="4234482.43"/>
    <n v="4234482.43"/>
    <m/>
    <m/>
    <m/>
    <n v="0"/>
    <n v="0"/>
    <n v="0"/>
    <n v="0"/>
    <n v="3738.35"/>
    <n v="3736.85"/>
    <m/>
    <m/>
    <m/>
    <m/>
    <m/>
    <m/>
    <m/>
    <s v="Scheme E TIER II"/>
    <e v="#N/A"/>
  </r>
  <r>
    <x v="0"/>
    <x v="2"/>
    <x v="1"/>
    <d v="2021-12-31T00:00:00"/>
    <s v="INE059A01026"/>
    <s v="CIPLA LIMITED"/>
    <s v="CIPLA  LIMITED"/>
    <s v="21001"/>
    <s v="Manufacture of medicinal substances used in the manufacture of pharmaceuticals:"/>
    <s v="Social and_x000a_Commercial_x000a_Infrastructure"/>
    <x v="6"/>
    <n v="1905"/>
    <n v="1798510.5"/>
    <n v="1.0485751732393489E-2"/>
    <m/>
    <s v=""/>
    <n v="1095923.5900000001"/>
    <n v="1095923.5900000001"/>
    <m/>
    <m/>
    <m/>
    <n v="0"/>
    <n v="0"/>
    <n v="0"/>
    <n v="0"/>
    <n v="944.1"/>
    <n v="944.3"/>
    <m/>
    <m/>
    <m/>
    <m/>
    <m/>
    <m/>
    <m/>
    <s v="Scheme E TIER II"/>
    <e v="#N/A"/>
  </r>
  <r>
    <x v="0"/>
    <x v="2"/>
    <x v="1"/>
    <d v="2021-12-31T00:00:00"/>
    <s v="INE226A01021"/>
    <s v="VOLTAS LTD"/>
    <s v="VOLTAS LIMITED"/>
    <s v="28192"/>
    <s v="Manufacture of air-conditioning machines, including motor vehicles airconditioners"/>
    <s v="Social and_x000a_Commercial_x000a_Infrastructure"/>
    <x v="6"/>
    <n v="425"/>
    <n v="518138.75"/>
    <n v="3.0208743821249291E-3"/>
    <m/>
    <s v=""/>
    <n v="415195.55"/>
    <n v="415195.55"/>
    <m/>
    <m/>
    <m/>
    <n v="0"/>
    <n v="0"/>
    <n v="0"/>
    <n v="0"/>
    <n v="1219.1500000000001"/>
    <n v="1219.3499999999999"/>
    <m/>
    <m/>
    <m/>
    <m/>
    <m/>
    <m/>
    <m/>
    <s v="Scheme E TIER II"/>
    <e v="#N/A"/>
  </r>
  <r>
    <x v="0"/>
    <x v="2"/>
    <x v="1"/>
    <d v="2021-12-31T00:00:00"/>
    <s v="INE733E01010"/>
    <s v="NTPC LIMITED"/>
    <s v="NTPC LIMITED"/>
    <s v="35102"/>
    <s v="Electric power generation by coal based thermal power plants"/>
    <s v="Social and_x000a_Commercial_x000a_Infrastructure"/>
    <x v="6"/>
    <n v="10500"/>
    <n v="1306200"/>
    <n v="7.6154623021952757E-3"/>
    <m/>
    <s v=""/>
    <n v="1146564.6599999999"/>
    <n v="1146564.6599999999"/>
    <m/>
    <m/>
    <m/>
    <n v="0"/>
    <n v="0"/>
    <n v="0"/>
    <n v="0"/>
    <n v="124.4"/>
    <n v="124.4"/>
    <m/>
    <m/>
    <m/>
    <m/>
    <m/>
    <m/>
    <m/>
    <s v="Scheme E TIER II"/>
    <e v="#N/A"/>
  </r>
  <r>
    <x v="0"/>
    <x v="2"/>
    <x v="1"/>
    <d v="2021-12-31T00:00:00"/>
    <s v="INE481G01011"/>
    <s v="UltraTech Cement Limited"/>
    <s v="ULTRATECH CEMENT LIMITED"/>
    <s v="23941"/>
    <s v="Manufacture of clinkers and cement"/>
    <s v="Social and_x000a_Commercial_x000a_Infrastructure"/>
    <x v="6"/>
    <n v="390"/>
    <n v="2960509.5"/>
    <n v="1.7260487285669104E-2"/>
    <m/>
    <s v=""/>
    <n v="1662849.11"/>
    <n v="1662849.11"/>
    <m/>
    <m/>
    <m/>
    <n v="0"/>
    <n v="0"/>
    <n v="0"/>
    <n v="0"/>
    <n v="7591.05"/>
    <n v="7591.95"/>
    <m/>
    <m/>
    <m/>
    <m/>
    <m/>
    <m/>
    <m/>
    <s v="Scheme E TIER II"/>
    <e v="#N/A"/>
  </r>
  <r>
    <x v="0"/>
    <x v="2"/>
    <x v="1"/>
    <d v="2021-12-31T00:00:00"/>
    <s v="INE669C01036"/>
    <s v="TECH MAHINDRA LIMITED"/>
    <s v="TECH MAHINDRA  LIMITED"/>
    <s v="62020"/>
    <s v="Computer consultancy"/>
    <s v="Social and_x000a_Commercial_x000a_Infrastructure"/>
    <x v="6"/>
    <n v="940"/>
    <n v="1683117"/>
    <n v="9.8129796843393086E-3"/>
    <m/>
    <s v=""/>
    <n v="1302879.52"/>
    <n v="1302879.52"/>
    <m/>
    <m/>
    <m/>
    <n v="0"/>
    <n v="0"/>
    <n v="0"/>
    <n v="0"/>
    <n v="1790.55"/>
    <n v="1790.55"/>
    <m/>
    <m/>
    <m/>
    <m/>
    <m/>
    <m/>
    <m/>
    <s v="Scheme E TIER II"/>
    <e v="#N/A"/>
  </r>
  <r>
    <x v="0"/>
    <x v="2"/>
    <x v="1"/>
    <d v="2021-12-31T00:00:00"/>
    <s v="INE089A01023"/>
    <s v="Dr. Reddy's Laboratories Limited"/>
    <s v="DR REDDY LABORATORIES"/>
    <s v="21002"/>
    <s v="Manufacture of allopathic pharmaceutical preparations"/>
    <s v="Social and_x000a_Commercial_x000a_Infrastructure"/>
    <x v="6"/>
    <n v="360"/>
    <n v="1766520"/>
    <n v="1.0299239370750266E-2"/>
    <m/>
    <s v=""/>
    <n v="1320324.02"/>
    <n v="1320324.02"/>
    <m/>
    <m/>
    <m/>
    <n v="0"/>
    <n v="0"/>
    <n v="0"/>
    <n v="0"/>
    <n v="4907"/>
    <n v="4908.6499999999996"/>
    <m/>
    <m/>
    <m/>
    <m/>
    <m/>
    <m/>
    <m/>
    <s v="Scheme E TIER II"/>
    <e v="#N/A"/>
  </r>
  <r>
    <x v="0"/>
    <x v="2"/>
    <x v="1"/>
    <d v="2021-12-31T00:00:00"/>
    <s v="INE795G01014"/>
    <s v="HDFC LIFE INSURANCE COMPANY LTD"/>
    <s v="HDFC STANDARD LIFE INSURANCE CO. LT"/>
    <s v="65110"/>
    <s v="Life insurance"/>
    <s v="Social and_x000a_Commercial_x000a_Infrastructure"/>
    <x v="6"/>
    <n v="1090"/>
    <n v="708009.5"/>
    <n v="4.1278668326796249E-3"/>
    <m/>
    <s v=""/>
    <n v="752682.63"/>
    <n v="752682.63"/>
    <m/>
    <m/>
    <m/>
    <n v="0"/>
    <n v="0"/>
    <n v="0"/>
    <n v="0"/>
    <n v="649.54999999999995"/>
    <n v="648.79999999999995"/>
    <m/>
    <m/>
    <m/>
    <m/>
    <m/>
    <m/>
    <m/>
    <s v="Scheme E TIER II"/>
    <e v="#N/A"/>
  </r>
  <r>
    <x v="0"/>
    <x v="2"/>
    <x v="1"/>
    <d v="2021-12-31T00:00:00"/>
    <s v="INE860A01027"/>
    <s v="HCL Technologies Limited"/>
    <s v="HCL TECHNOLOGIES LTD"/>
    <s v="62011"/>
    <s v="Writing , modifying, testing of computer program"/>
    <s v="Social and_x000a_Commercial_x000a_Infrastructure"/>
    <x v="6"/>
    <n v="2140"/>
    <n v="2822874"/>
    <n v="1.645803899161475E-2"/>
    <m/>
    <s v=""/>
    <n v="1473920.49"/>
    <n v="1473920.49"/>
    <m/>
    <m/>
    <m/>
    <n v="0"/>
    <n v="0"/>
    <n v="0"/>
    <n v="0"/>
    <n v="1319.1"/>
    <n v="1318.4"/>
    <m/>
    <m/>
    <m/>
    <m/>
    <m/>
    <m/>
    <m/>
    <s v="Scheme E TIER II"/>
    <e v="#N/A"/>
  </r>
  <r>
    <x v="0"/>
    <x v="2"/>
    <x v="1"/>
    <d v="2021-12-31T00:00:00"/>
    <s v="INE918I01018"/>
    <s v="BAJAJ FINSERV LTD"/>
    <s v="BAJAJ FINANCE LIMITED"/>
    <s v="64920"/>
    <s v="Other credit granting"/>
    <s v="Social and_x000a_Commercial_x000a_Infrastructure"/>
    <x v="6"/>
    <n v="63"/>
    <n v="1033590.6"/>
    <n v="6.0260834866049575E-3"/>
    <m/>
    <s v=""/>
    <n v="1125047.07"/>
    <n v="1125047.07"/>
    <m/>
    <m/>
    <m/>
    <n v="0"/>
    <n v="0"/>
    <n v="0"/>
    <n v="0"/>
    <n v="16406.2"/>
    <n v="16390.2"/>
    <m/>
    <m/>
    <m/>
    <m/>
    <m/>
    <m/>
    <m/>
    <s v="Scheme E TIER II"/>
    <e v="#N/A"/>
  </r>
  <r>
    <x v="0"/>
    <x v="2"/>
    <x v="1"/>
    <d v="2021-12-31T00:00:00"/>
    <s v="INE009A01021"/>
    <s v="INFOSYS LTD EQ"/>
    <s v="INFOSYS  LIMITED"/>
    <s v="62011"/>
    <s v="Writing , modifying, testing of computer program"/>
    <s v="Social and_x000a_Commercial_x000a_Infrastructure"/>
    <x v="6"/>
    <n v="7552"/>
    <n v="14256288"/>
    <n v="8.3117611264154706E-2"/>
    <m/>
    <s v=""/>
    <n v="6123109"/>
    <n v="6123109"/>
    <m/>
    <m/>
    <m/>
    <n v="0"/>
    <n v="0"/>
    <n v="0"/>
    <n v="0"/>
    <n v="1887.75"/>
    <n v="1889.65"/>
    <m/>
    <m/>
    <m/>
    <m/>
    <m/>
    <m/>
    <m/>
    <s v="Scheme E TIER II"/>
    <e v="#N/A"/>
  </r>
  <r>
    <x v="0"/>
    <x v="2"/>
    <x v="1"/>
    <d v="2021-12-31T00:00:00"/>
    <s v="INE280A01028"/>
    <s v="Titan Company Limited"/>
    <s v="TITAN COMPANY LIMITED"/>
    <s v="32111"/>
    <s v="Manufacture of jewellery of gold, silver and other precious or base metal"/>
    <s v="Social and_x000a_Commercial_x000a_Infrastructure"/>
    <x v="6"/>
    <n v="815"/>
    <n v="2055756"/>
    <n v="1.1985555290546433E-2"/>
    <m/>
    <s v=""/>
    <n v="1362312.19"/>
    <n v="1362312.19"/>
    <m/>
    <m/>
    <m/>
    <n v="0"/>
    <n v="0"/>
    <n v="0"/>
    <n v="0"/>
    <n v="2522.4"/>
    <n v="2524.35"/>
    <m/>
    <m/>
    <m/>
    <m/>
    <m/>
    <m/>
    <m/>
    <s v="Scheme E TIER II"/>
    <e v="#N/A"/>
  </r>
  <r>
    <x v="0"/>
    <x v="2"/>
    <x v="1"/>
    <d v="2021-12-31T00:00:00"/>
    <s v="INE765G01017"/>
    <s v="ICICI LOMBARD GENERAL INSURANCE CO LTD"/>
    <s v="ICICI LOMBARD GENERAL INSURANCE CO"/>
    <s v="65120"/>
    <s v="Non-life insurance"/>
    <s v="Social and_x000a_Commercial_x000a_Infrastructure"/>
    <x v="6"/>
    <n v="280"/>
    <n v="392350"/>
    <n v="2.2874955093142827E-3"/>
    <m/>
    <s v=""/>
    <n v="422237.14"/>
    <n v="422237.14"/>
    <m/>
    <m/>
    <m/>
    <n v="0"/>
    <n v="0"/>
    <n v="0"/>
    <n v="0"/>
    <n v="1401.25"/>
    <n v="1400.95"/>
    <m/>
    <m/>
    <m/>
    <m/>
    <m/>
    <m/>
    <m/>
    <s v="Scheme E TIER II"/>
    <e v="#N/A"/>
  </r>
  <r>
    <x v="0"/>
    <x v="2"/>
    <x v="1"/>
    <d v="2021-12-31T00:00:00"/>
    <s v="INE040A01034"/>
    <s v="HDFC BANK LTD"/>
    <s v="HDFC BANK LTD"/>
    <s v="64191"/>
    <s v="Monetary intermediation of commercial banks, saving banks. postal savings"/>
    <s v="Social and_x000a_Commercial_x000a_Infrastructure"/>
    <x v="6"/>
    <n v="8530"/>
    <n v="12619282"/>
    <n v="7.3573469875801101E-2"/>
    <m/>
    <s v=""/>
    <n v="9818171.3900000006"/>
    <n v="9818171.3900000006"/>
    <m/>
    <m/>
    <m/>
    <n v="0"/>
    <n v="0"/>
    <n v="0"/>
    <n v="0"/>
    <n v="1479.4"/>
    <n v="1479.8"/>
    <m/>
    <m/>
    <m/>
    <m/>
    <m/>
    <m/>
    <m/>
    <s v="Scheme E TIER II"/>
    <e v="#N/A"/>
  </r>
  <r>
    <x v="0"/>
    <x v="2"/>
    <x v="1"/>
    <d v="2021-12-31T00:00:00"/>
    <s v="INE038A01020"/>
    <s v="HINDALCO INDUSTRIES LTD."/>
    <s v="HINDALCO INDUSTRIES LTD."/>
    <s v="24202"/>
    <s v="Manufacture of Aluminium from alumina and by other methods and products"/>
    <s v="Social and_x000a_Commercial_x000a_Infrastructure"/>
    <x v="6"/>
    <n v="2425"/>
    <n v="1153208.75"/>
    <n v="6.7234862671771058E-3"/>
    <m/>
    <s v=""/>
    <n v="983823"/>
    <n v="983823"/>
    <m/>
    <m/>
    <m/>
    <n v="0"/>
    <n v="0"/>
    <n v="0"/>
    <n v="0"/>
    <n v="475.55"/>
    <n v="475.6"/>
    <m/>
    <m/>
    <m/>
    <m/>
    <m/>
    <m/>
    <m/>
    <s v="Scheme E TIER II"/>
    <e v="#N/A"/>
  </r>
  <r>
    <x v="0"/>
    <x v="2"/>
    <x v="1"/>
    <d v="2021-12-31T00:00:00"/>
    <s v="INE081A01012"/>
    <s v="TATA STEEL LIMITED."/>
    <s v="TATA STEEL LTD"/>
    <s v="24319"/>
    <s v="Manufacture of other iron and steel casting and products thereof"/>
    <s v="Social and_x000a_Commercial_x000a_Infrastructure"/>
    <x v="6"/>
    <n v="1450"/>
    <n v="1611602.5"/>
    <n v="9.3960328317820099E-3"/>
    <m/>
    <s v=""/>
    <n v="1948438.49"/>
    <n v="1948438.49"/>
    <m/>
    <m/>
    <m/>
    <n v="0"/>
    <n v="0"/>
    <n v="0"/>
    <n v="0"/>
    <n v="1111.45"/>
    <n v="1111.5"/>
    <m/>
    <m/>
    <m/>
    <m/>
    <m/>
    <m/>
    <m/>
    <s v="Scheme E TIER II"/>
    <e v="#N/A"/>
  </r>
  <r>
    <x v="0"/>
    <x v="2"/>
    <x v="1"/>
    <d v="2021-12-31T00:00:00"/>
    <s v="INE296A01024"/>
    <s v="Bajaj Finance Limited"/>
    <s v="BAJAJ FINANCE LIMITED"/>
    <s v="64920"/>
    <s v="Other credit granting"/>
    <s v="Social and_x000a_Commercial_x000a_Infrastructure"/>
    <x v="6"/>
    <n v="503"/>
    <n v="3509581.9"/>
    <n v="2.0461712338016282E-2"/>
    <m/>
    <s v=""/>
    <n v="1645230"/>
    <n v="1645230"/>
    <m/>
    <m/>
    <m/>
    <n v="0"/>
    <n v="0"/>
    <n v="0"/>
    <n v="0"/>
    <n v="6977.3"/>
    <n v="6976.9"/>
    <m/>
    <m/>
    <m/>
    <m/>
    <m/>
    <m/>
    <m/>
    <s v="Scheme E TIER II"/>
    <e v="#N/A"/>
  </r>
  <r>
    <x v="0"/>
    <x v="2"/>
    <x v="1"/>
    <d v="2021-12-31T00:00:00"/>
    <s v="INE628A01036"/>
    <s v="UPL LIMITED"/>
    <s v="UPL LIMITED"/>
    <s v="20211"/>
    <s v="Manufacture of insecticides, rodenticides, fungicides, herbicides"/>
    <s v="Social and_x000a_Commercial_x000a_Infrastructure"/>
    <x v="6"/>
    <n v="1075"/>
    <n v="803132.5"/>
    <n v="4.6824569571412089E-3"/>
    <m/>
    <s v=""/>
    <n v="810185.52"/>
    <n v="810185.52"/>
    <m/>
    <m/>
    <m/>
    <n v="0"/>
    <n v="0"/>
    <n v="0"/>
    <n v="0"/>
    <n v="747.1"/>
    <n v="747.05"/>
    <m/>
    <m/>
    <m/>
    <m/>
    <m/>
    <m/>
    <m/>
    <s v="Scheme E TIER II"/>
    <e v="#N/A"/>
  </r>
  <r>
    <x v="0"/>
    <x v="2"/>
    <x v="1"/>
    <d v="2021-12-31T00:00:00"/>
    <s v="INE062A01020"/>
    <s v="STATE BANK OF INDIA"/>
    <s v="STATE BANK OF INDIA"/>
    <s v="64191"/>
    <s v="Monetary intermediation of commercial banks, saving banks. postal savings"/>
    <s v="Social and_x000a_Commercial_x000a_Infrastructure"/>
    <x v="6"/>
    <n v="9628"/>
    <n v="4433212.5999999996"/>
    <n v="2.5846702980337696E-2"/>
    <m/>
    <s v=""/>
    <n v="3212558.61"/>
    <n v="3212552.12"/>
    <m/>
    <m/>
    <m/>
    <n v="0"/>
    <n v="0"/>
    <n v="0"/>
    <n v="0"/>
    <n v="460.45"/>
    <n v="460.45"/>
    <m/>
    <m/>
    <m/>
    <m/>
    <m/>
    <m/>
    <m/>
    <s v="Scheme E TIER II"/>
    <e v="#N/A"/>
  </r>
  <r>
    <x v="0"/>
    <x v="2"/>
    <x v="1"/>
    <d v="2021-12-31T00:00:00"/>
    <s v="INE075A01022"/>
    <s v="WIPRO LTD"/>
    <s v="WIPRO LTD"/>
    <s v="62011"/>
    <s v="Writing , modifying, testing of computer program"/>
    <s v="Social and_x000a_Commercial_x000a_Infrastructure"/>
    <x v="6"/>
    <n v="2815"/>
    <n v="2013710.25"/>
    <n v="1.1740418386479271E-2"/>
    <m/>
    <s v=""/>
    <n v="1811625.8"/>
    <n v="1811625.8"/>
    <m/>
    <m/>
    <m/>
    <n v="0"/>
    <n v="0"/>
    <n v="0"/>
    <n v="0"/>
    <n v="715.35"/>
    <n v="715.2"/>
    <m/>
    <m/>
    <m/>
    <m/>
    <m/>
    <m/>
    <m/>
    <s v="Scheme E TIER II"/>
    <e v="#N/A"/>
  </r>
  <r>
    <x v="0"/>
    <x v="2"/>
    <x v="1"/>
    <d v="2021-12-31T00:00:00"/>
    <s v="INE154A01025"/>
    <s v="ITC LTD"/>
    <s v="ITC LTD"/>
    <s v="12003"/>
    <s v="Manufacture of cigarettes, cigarette tobacco"/>
    <s v="Social and_x000a_Commercial_x000a_Infrastructure"/>
    <x v="6"/>
    <n v="18553"/>
    <n v="4045481.65"/>
    <n v="2.3586137651047112E-2"/>
    <m/>
    <s v=""/>
    <n v="4511237.0999999996"/>
    <n v="4511423.1399999997"/>
    <m/>
    <m/>
    <m/>
    <n v="0"/>
    <n v="0"/>
    <n v="0"/>
    <n v="0"/>
    <n v="218.05"/>
    <n v="218"/>
    <m/>
    <m/>
    <m/>
    <m/>
    <m/>
    <m/>
    <m/>
    <s v="Scheme E TIER II"/>
    <e v="#N/A"/>
  </r>
  <r>
    <x v="0"/>
    <x v="2"/>
    <x v="1"/>
    <d v="2021-12-31T00:00:00"/>
    <s v="INE029A01011"/>
    <s v="Bharat Petroleum Corporation Limited"/>
    <s v="BHARAT PETROLIUM CORPORATION LIMITE"/>
    <s v="19201"/>
    <s v="Production of liquid and gaseous fuels, illuminating oils, lubricating"/>
    <s v="Social and_x000a_Commercial_x000a_Infrastructure"/>
    <x v="6"/>
    <n v="2875"/>
    <n v="1108168.75"/>
    <n v="6.460892160538861E-3"/>
    <m/>
    <s v=""/>
    <n v="1260437.1200000001"/>
    <n v="1260437.1200000001"/>
    <m/>
    <m/>
    <m/>
    <n v="0"/>
    <n v="0"/>
    <n v="0"/>
    <n v="0"/>
    <n v="385.45"/>
    <n v="385.5"/>
    <m/>
    <m/>
    <m/>
    <m/>
    <m/>
    <m/>
    <m/>
    <s v="Scheme E TIER II"/>
    <e v="#N/A"/>
  </r>
  <r>
    <x v="0"/>
    <x v="2"/>
    <x v="1"/>
    <d v="2021-12-31T00:00:00"/>
    <s v="INE001A01036"/>
    <s v="HOUSING DEVELOPMENT FINANCE CORPORATION"/>
    <s v="HOUSING DEVELOPMENT FINANCE CORPORA"/>
    <s v="64192"/>
    <s v="Activities of specialized institutions granting credit for house purchases"/>
    <s v="Social and_x000a_Commercial_x000a_Infrastructure"/>
    <x v="6"/>
    <n v="3117"/>
    <n v="8061964.6500000004"/>
    <n v="4.7003206150440922E-2"/>
    <m/>
    <s v=""/>
    <n v="6433852.1900000004"/>
    <n v="6434607.96"/>
    <m/>
    <m/>
    <m/>
    <n v="0"/>
    <n v="0"/>
    <n v="0"/>
    <n v="0"/>
    <n v="2586.4499999999998"/>
    <n v="2586.85"/>
    <m/>
    <m/>
    <m/>
    <m/>
    <m/>
    <m/>
    <m/>
    <s v="Scheme E TIER II"/>
    <e v="#N/A"/>
  </r>
  <r>
    <x v="0"/>
    <x v="2"/>
    <x v="1"/>
    <d v="2021-12-31T00:00:00"/>
    <s v="INE208A01029"/>
    <s v="ASHOK LEYLAND LTD"/>
    <s v="ASHOK LEYLAND LIMITED"/>
    <s v="29102"/>
    <s v="Manufacture of commercial vehicles such as vans, lorries, over-the-road"/>
    <s v="Social and_x000a_Commercial_x000a_Infrastructure"/>
    <x v="6"/>
    <n v="8720"/>
    <n v="1067764"/>
    <n v="6.2253226838472177E-3"/>
    <m/>
    <s v=""/>
    <n v="1117039.8999999999"/>
    <n v="1117039.8999999999"/>
    <m/>
    <m/>
    <m/>
    <n v="0"/>
    <n v="0"/>
    <n v="0"/>
    <n v="0"/>
    <n v="122.45"/>
    <n v="122.4"/>
    <m/>
    <m/>
    <m/>
    <m/>
    <m/>
    <m/>
    <m/>
    <s v="Scheme E TIER II"/>
    <e v="#N/A"/>
  </r>
  <r>
    <x v="0"/>
    <x v="2"/>
    <x v="1"/>
    <d v="2021-12-31T00:00:00"/>
    <s v="INE203G01027"/>
    <s v="INDRAPRASTHA GAS"/>
    <s v="INDRAPRASTHA GAS LIMITED"/>
    <s v="35202"/>
    <s v="Disrtibution and sale of gaseous fuels through mains"/>
    <s v="Social and_x000a_Commercial_x000a_Infrastructure"/>
    <x v="6"/>
    <n v="1780"/>
    <n v="837312"/>
    <n v="4.8817317188606111E-3"/>
    <m/>
    <s v=""/>
    <n v="952072.54"/>
    <n v="952072.54"/>
    <m/>
    <m/>
    <m/>
    <n v="0"/>
    <n v="0"/>
    <n v="0"/>
    <n v="0"/>
    <n v="470.4"/>
    <n v="470.3"/>
    <m/>
    <m/>
    <m/>
    <m/>
    <m/>
    <m/>
    <m/>
    <s v="Scheme E TIER II"/>
    <e v="#N/A"/>
  </r>
  <r>
    <x v="0"/>
    <x v="2"/>
    <x v="1"/>
    <d v="2021-12-31T00:00:00"/>
    <s v="INE044A01036"/>
    <s v="SUN PHARMACEUTICALS INDUSTRIES LTD"/>
    <s v="SUN PHARMACEUTICAL INDS LTD"/>
    <s v="21001"/>
    <s v="Manufacture of medicinal substances used in the manufacture of pharmaceuticals:"/>
    <s v="Social and_x000a_Commercial_x000a_Infrastructure"/>
    <x v="6"/>
    <n v="3808"/>
    <n v="3220425.6"/>
    <n v="1.8775861088519828E-2"/>
    <m/>
    <s v=""/>
    <n v="2118423.2599999998"/>
    <n v="2118423.2599999998"/>
    <m/>
    <m/>
    <m/>
    <n v="0"/>
    <n v="0"/>
    <n v="0"/>
    <n v="0"/>
    <n v="845.7"/>
    <n v="845.4"/>
    <m/>
    <m/>
    <m/>
    <m/>
    <m/>
    <m/>
    <m/>
    <s v="Scheme E TIER II"/>
    <e v="#N/A"/>
  </r>
  <r>
    <x v="0"/>
    <x v="2"/>
    <x v="1"/>
    <d v="2021-12-31T00:00:00"/>
    <s v="INE111A01025"/>
    <s v="Container Corporation of India Limited"/>
    <s v="CONTAINER CORPORATION OF INDIA LTD"/>
    <s v="49120"/>
    <s v="Freight rail transport"/>
    <s v="Social and_x000a_Commercial_x000a_Infrastructure"/>
    <x v="6"/>
    <n v="930"/>
    <n v="571531.5"/>
    <n v="3.3321670439190928E-3"/>
    <m/>
    <s v=""/>
    <n v="627462.80000000005"/>
    <n v="627462.80000000005"/>
    <m/>
    <m/>
    <m/>
    <n v="0"/>
    <n v="0"/>
    <n v="0"/>
    <n v="0"/>
    <n v="614.54999999999995"/>
    <n v="614.45000000000005"/>
    <m/>
    <m/>
    <m/>
    <m/>
    <m/>
    <m/>
    <m/>
    <s v="Scheme E TIER II"/>
    <e v="#N/A"/>
  </r>
  <r>
    <x v="0"/>
    <x v="2"/>
    <x v="1"/>
    <d v="2021-12-31T00:00:00"/>
    <s v="INE752E01010"/>
    <s v="POWER GRID CORPORATION OF INDIA LIMITED"/>
    <s v="POWER GRID CORPN OF INDIA LTD"/>
    <s v="35107"/>
    <s v="Transmission of electric energy"/>
    <s v="Social and_x000a_Commercial_x000a_Infrastructure"/>
    <x v="6"/>
    <n v="5891"/>
    <n v="1204120.3999999999"/>
    <n v="7.0203135151617633E-3"/>
    <m/>
    <s v=""/>
    <n v="722466.62"/>
    <n v="722466.62"/>
    <m/>
    <m/>
    <m/>
    <n v="0"/>
    <n v="0"/>
    <n v="0"/>
    <n v="0"/>
    <n v="204.4"/>
    <n v="204.35"/>
    <m/>
    <m/>
    <m/>
    <m/>
    <m/>
    <m/>
    <m/>
    <s v="Scheme E TIER II"/>
    <e v="#N/A"/>
  </r>
  <r>
    <x v="0"/>
    <x v="2"/>
    <x v="1"/>
    <d v="2021-12-31T00:00:00"/>
    <s v=""/>
    <s v="Net Current Asset"/>
    <s v=""/>
    <s v=""/>
    <s v="NCA"/>
    <m/>
    <x v="2"/>
    <n v="0"/>
    <n v="-609738.1"/>
    <n v="-3.5549207738188432E-3"/>
    <m/>
    <s v=""/>
    <n v="0"/>
    <n v="-609738.1"/>
    <m/>
    <m/>
    <m/>
    <n v="0"/>
    <n v="0"/>
    <n v="0"/>
    <n v="0"/>
    <n v="0"/>
    <n v="0"/>
    <m/>
    <m/>
    <m/>
    <m/>
    <m/>
    <m/>
    <m/>
    <s v="Scheme E TIER II"/>
    <e v="#N/A"/>
  </r>
  <r>
    <x v="0"/>
    <x v="2"/>
    <x v="1"/>
    <d v="2021-12-31T00:00:00"/>
    <s v="INF846K01N65"/>
    <s v="AXIS OVERNIGHT FUND - DIRECT PLAN- GROWTH OPTION"/>
    <s v="AXIS MUTUAL FUND"/>
    <n v="66301"/>
    <s v="Other financial service activities, except insurance and pension funding activities"/>
    <s v="Social and_x000a_Commercial_x000a_Infrastructure"/>
    <x v="4"/>
    <n v="7248.6210000000001"/>
    <n v="8077185.5"/>
    <n v="4.7091947391738088E-2"/>
    <m/>
    <s v=""/>
    <n v="8076756.6699999999"/>
    <n v="8076756.6699999999"/>
    <m/>
    <m/>
    <m/>
    <n v="2.7397260273972603E-3"/>
    <n v="2.7397260273972603E-3"/>
    <n v="0"/>
    <n v="3.2500000000000001E-2"/>
    <n v="0"/>
    <n v="0"/>
    <m/>
    <m/>
    <m/>
    <m/>
    <m/>
    <m/>
    <m/>
    <s v="Scheme E TIER II"/>
    <e v="#N/A"/>
  </r>
  <r>
    <x v="0"/>
    <x v="2"/>
    <x v="1"/>
    <d v="2021-12-31T00:00:00"/>
    <s v="IN9397D01014"/>
    <s v="Bharti Airtel partly Paid(14:1)"/>
    <s v="BHARTI AIRTEL LTD"/>
    <s v="61202"/>
    <s v="Activities of maintaining and operating pageing"/>
    <s v="Social and_x000a_Commercial_x000a_Infrastructure"/>
    <x v="6"/>
    <n v="441"/>
    <n v="155518.65"/>
    <n v="9.0671138903942832E-4"/>
    <m/>
    <s v=""/>
    <n v="58983.75"/>
    <n v="58983.75"/>
    <m/>
    <m/>
    <m/>
    <n v="0"/>
    <n v="0"/>
    <n v="0"/>
    <n v="0"/>
    <n v="352.65"/>
    <n v="353.35"/>
    <m/>
    <m/>
    <m/>
    <m/>
    <m/>
    <m/>
    <m/>
    <s v="Scheme E TIER II"/>
    <e v="#N/A"/>
  </r>
  <r>
    <x v="0"/>
    <x v="2"/>
    <x v="1"/>
    <d v="2021-12-31T00:00:00"/>
    <s v="INE299U01018"/>
    <s v="Crompton Greaves Consumer Electricals"/>
    <s v="CROMPTON GREAVES CONSUMER ELECTRICA"/>
    <s v="27400"/>
    <s v="Manufacture of electric lighting equipment"/>
    <s v="Social and_x000a_Commercial_x000a_Infrastructure"/>
    <x v="6"/>
    <n v="1130"/>
    <n v="494318.5"/>
    <n v="2.8819965564444304E-3"/>
    <m/>
    <s v=""/>
    <n v="516412.83"/>
    <n v="516412.83"/>
    <m/>
    <m/>
    <m/>
    <n v="0"/>
    <n v="0"/>
    <n v="0"/>
    <n v="0"/>
    <n v="437.45"/>
    <n v="437"/>
    <m/>
    <m/>
    <m/>
    <m/>
    <m/>
    <m/>
    <m/>
    <s v="Scheme E TIER II"/>
    <e v="#N/A"/>
  </r>
  <r>
    <x v="0"/>
    <x v="2"/>
    <x v="1"/>
    <d v="2021-12-31T00:00:00"/>
    <s v="INE121A01024"/>
    <s v="CHOLAMANDALAM INVESTMENT AND FINANCE COMPANY"/>
    <s v="CHOLAMANDALAM INVESTMENT AND FIN. C"/>
    <s v="64920"/>
    <s v="Other credit granting"/>
    <s v="Social and_x000a_Commercial_x000a_Infrastructure"/>
    <x v="6"/>
    <n v="815"/>
    <n v="424126"/>
    <n v="2.4727572840153676E-3"/>
    <m/>
    <s v=""/>
    <n v="487858.13"/>
    <n v="487858.13"/>
    <m/>
    <m/>
    <m/>
    <n v="0"/>
    <n v="0"/>
    <n v="0"/>
    <n v="0"/>
    <n v="520.4"/>
    <n v="520.4"/>
    <m/>
    <m/>
    <m/>
    <m/>
    <m/>
    <m/>
    <m/>
    <s v="Scheme E TIER II"/>
    <e v="#N/A"/>
  </r>
  <r>
    <x v="0"/>
    <x v="2"/>
    <x v="1"/>
    <d v="2021-12-31T00:00:00"/>
    <s v="INE021A01026"/>
    <s v="ASIAN PAINTS LTD."/>
    <s v="ASIAN PAINT LIMITED"/>
    <s v="20221"/>
    <s v="Manufacture of paints and varnishes, enamels or lacquers"/>
    <s v="Social and_x000a_Commercial_x000a_Infrastructure"/>
    <x v="6"/>
    <n v="803"/>
    <n v="2716508.85"/>
    <n v="1.5837904410316062E-2"/>
    <m/>
    <s v=""/>
    <n v="1491874.86"/>
    <n v="1491835.28"/>
    <m/>
    <m/>
    <m/>
    <n v="0"/>
    <n v="0"/>
    <n v="0"/>
    <n v="0"/>
    <n v="3382.95"/>
    <n v="3381.95"/>
    <m/>
    <m/>
    <m/>
    <m/>
    <m/>
    <m/>
    <m/>
    <s v="Scheme E TIER II"/>
    <e v="#N/A"/>
  </r>
  <r>
    <x v="0"/>
    <x v="2"/>
    <x v="1"/>
    <d v="2021-12-31T00:00:00"/>
    <s v="INE242A01010"/>
    <s v="INDIAN OIL CORPORATION LIMITED"/>
    <s v="INDIAN OIL CORPORATION LIMITED"/>
    <s v="19201"/>
    <s v="Production of liquid and gaseous fuels, illuminating oils, lubricating"/>
    <s v="Social and_x000a_Commercial_x000a_Infrastructure"/>
    <x v="6"/>
    <n v="4170"/>
    <n v="464955"/>
    <n v="2.7108002409410538E-3"/>
    <m/>
    <s v=""/>
    <n v="581715"/>
    <n v="581715"/>
    <m/>
    <m/>
    <m/>
    <n v="0"/>
    <n v="0"/>
    <n v="0"/>
    <n v="0"/>
    <n v="111.5"/>
    <n v="111.55"/>
    <m/>
    <m/>
    <m/>
    <m/>
    <m/>
    <m/>
    <m/>
    <s v="Scheme E TIER II"/>
    <e v="#N/A"/>
  </r>
  <r>
    <x v="0"/>
    <x v="2"/>
    <x v="1"/>
    <d v="2021-12-31T00:00:00"/>
    <s v="INE030A01027"/>
    <s v="HINDUSTAN UNILEVER LIMITED"/>
    <s v="HINDUSTAN LEVER LTD."/>
    <s v="20231"/>
    <s v="Manufacture of soap all forms"/>
    <s v="Social and_x000a_Commercial_x000a_Infrastructure"/>
    <x v="6"/>
    <n v="2084"/>
    <n v="4918552.5999999996"/>
    <n v="2.8676352707598034E-2"/>
    <m/>
    <s v=""/>
    <n v="3845494.67"/>
    <n v="3846062.29"/>
    <m/>
    <m/>
    <m/>
    <n v="0"/>
    <n v="0"/>
    <n v="0"/>
    <n v="0"/>
    <n v="2360.15"/>
    <n v="2359.75"/>
    <m/>
    <m/>
    <m/>
    <m/>
    <m/>
    <m/>
    <m/>
    <s v="Scheme E TIER II"/>
    <e v="#N/A"/>
  </r>
  <r>
    <x v="0"/>
    <x v="2"/>
    <x v="1"/>
    <d v="2021-12-31T00:00:00"/>
    <s v="INE237A01028"/>
    <s v="KOTAK MAHINDRA BANK LIMITED"/>
    <s v="KOTAK MAHINDRA BANK LTD"/>
    <s v="64191"/>
    <s v="Monetary intermediation of commercial banks, saving banks. postal savings"/>
    <s v="Social and_x000a_Commercial_x000a_Infrastructure"/>
    <x v="6"/>
    <n v="2622"/>
    <n v="4709374.2"/>
    <n v="2.7456791982109197E-2"/>
    <m/>
    <s v=""/>
    <n v="3935202.63"/>
    <n v="3935300.85"/>
    <m/>
    <m/>
    <m/>
    <n v="0"/>
    <n v="0"/>
    <n v="0"/>
    <n v="0"/>
    <n v="1796.1"/>
    <n v="1796.3"/>
    <m/>
    <m/>
    <m/>
    <m/>
    <m/>
    <m/>
    <m/>
    <s v="Scheme E TIER II"/>
    <e v="#N/A"/>
  </r>
  <r>
    <x v="0"/>
    <x v="2"/>
    <x v="1"/>
    <d v="2021-12-31T00:00:00"/>
    <s v="INE671A01010"/>
    <s v="Honeywell Automation India Ltd"/>
    <s v="HONEYWELL AUTOMATION INDIA LTD"/>
    <s v="46512"/>
    <s v="Wholesale of software"/>
    <s v="Social and_x000a_Commercial_x000a_Infrastructure"/>
    <x v="6"/>
    <n v="20"/>
    <n v="843419"/>
    <n v="4.9173370076980834E-3"/>
    <m/>
    <s v=""/>
    <n v="854036.7"/>
    <n v="854036.7"/>
    <m/>
    <m/>
    <m/>
    <n v="0"/>
    <n v="0"/>
    <n v="0"/>
    <n v="0"/>
    <n v="42170.95"/>
    <n v="42148.15"/>
    <m/>
    <m/>
    <m/>
    <m/>
    <m/>
    <m/>
    <m/>
    <s v="Scheme E TIER II"/>
    <e v="#N/A"/>
  </r>
  <r>
    <x v="0"/>
    <x v="2"/>
    <x v="1"/>
    <d v="2021-12-31T00:00:00"/>
    <s v="INE585B01010"/>
    <s v="MARUTI SUZUKI INDIA LTD."/>
    <s v="MARUTI SUZUKI INDIA LTD."/>
    <s v="29101"/>
    <s v="Manufacture of passenger cars"/>
    <s v="Social and_x000a_Commercial_x000a_Infrastructure"/>
    <x v="6"/>
    <n v="310"/>
    <n v="2302199.5"/>
    <n v="1.3422380572946572E-2"/>
    <m/>
    <s v=""/>
    <n v="2214058.7599999998"/>
    <n v="2214264.8199999998"/>
    <m/>
    <m/>
    <m/>
    <n v="0"/>
    <n v="0"/>
    <n v="0"/>
    <n v="0"/>
    <n v="7426.45"/>
    <n v="7426.9"/>
    <m/>
    <m/>
    <m/>
    <m/>
    <m/>
    <m/>
    <m/>
    <s v="Scheme E TIER II"/>
    <e v="#N/A"/>
  </r>
  <r>
    <x v="0"/>
    <x v="2"/>
    <x v="1"/>
    <d v="2021-12-31T00:00:00"/>
    <s v="INE002A01018"/>
    <s v="RELIANCE INDUSTRIES LIMITED"/>
    <s v="RELIANCE INDUSTRIES LTD."/>
    <s v="19209"/>
    <s v="Manufacture of other petroleum n.e.c."/>
    <s v="Social and_x000a_Commercial_x000a_Infrastructure"/>
    <x v="6"/>
    <n v="6197"/>
    <n v="14675425.550000001"/>
    <n v="8.5561284676694507E-2"/>
    <m/>
    <s v=""/>
    <n v="9007184.7200000007"/>
    <n v="9007276.6999999993"/>
    <m/>
    <m/>
    <m/>
    <n v="0"/>
    <n v="0"/>
    <n v="0"/>
    <n v="0"/>
    <n v="2368.15"/>
    <n v="2368.15"/>
    <m/>
    <m/>
    <m/>
    <m/>
    <m/>
    <m/>
    <m/>
    <s v="Scheme E TIER II"/>
    <e v="#N/A"/>
  </r>
  <r>
    <x v="0"/>
    <x v="2"/>
    <x v="1"/>
    <d v="2021-12-31T00:00:00"/>
    <s v="INE245A01021"/>
    <s v="TATA POWER COMPANY LIMITED"/>
    <s v="TATA POWER COMPANY LIMITED"/>
    <s v="35102"/>
    <s v="Electric power generation by coal based thermal power plants"/>
    <s v="Social and_x000a_Commercial_x000a_Infrastructure"/>
    <x v="6"/>
    <n v="4000"/>
    <n v="883800"/>
    <n v="5.1527680161385578E-3"/>
    <m/>
    <s v=""/>
    <n v="511000"/>
    <n v="511000"/>
    <m/>
    <m/>
    <m/>
    <n v="0"/>
    <n v="0"/>
    <n v="0"/>
    <n v="0"/>
    <n v="220.95"/>
    <n v="220.9"/>
    <m/>
    <m/>
    <m/>
    <m/>
    <m/>
    <m/>
    <m/>
    <s v="Scheme E TIER II"/>
    <e v="#N/A"/>
  </r>
  <r>
    <x v="0"/>
    <x v="2"/>
    <x v="1"/>
    <d v="2021-12-31T00:00:00"/>
    <s v="INE256A01028"/>
    <s v="Zee Entertainment"/>
    <s v="ZEE ENTERTAINMENT"/>
    <n v="60201"/>
    <s v="Television programming and broadcasting activities"/>
    <s v="Social and_x000a_Commercial_x000a_Infrastructure"/>
    <x v="6"/>
    <n v="1320"/>
    <n v="423456"/>
    <n v="2.4688510217718593E-3"/>
    <m/>
    <s v=""/>
    <n v="429000"/>
    <n v="429000"/>
    <m/>
    <m/>
    <m/>
    <n v="0"/>
    <n v="0"/>
    <n v="0"/>
    <n v="0"/>
    <n v="320.8"/>
    <n v="320.89999999999998"/>
    <m/>
    <m/>
    <m/>
    <m/>
    <m/>
    <m/>
    <m/>
    <s v="Scheme E TIER II"/>
    <e v="#N/A"/>
  </r>
  <r>
    <x v="0"/>
    <x v="2"/>
    <x v="1"/>
    <d v="2021-12-31T00:00:00"/>
    <s v="INE079A01024"/>
    <s v="AMBUJA CEMENTS LTD"/>
    <s v="AMBUJA CEMENTS LTD."/>
    <s v="23941"/>
    <s v="Manufacture of clinkers and cement"/>
    <s v="Social and_x000a_Commercial_x000a_Infrastructure"/>
    <x v="6"/>
    <n v="1415"/>
    <n v="534162.5"/>
    <n v="3.1142967248479433E-3"/>
    <m/>
    <s v=""/>
    <n v="442391.8"/>
    <n v="442391.8"/>
    <m/>
    <m/>
    <m/>
    <n v="0"/>
    <n v="0"/>
    <n v="0"/>
    <n v="0"/>
    <n v="377.5"/>
    <n v="377.55"/>
    <s v="AAA"/>
    <m/>
    <m/>
    <m/>
    <m/>
    <m/>
    <m/>
    <s v="Scheme E TIER II"/>
    <e v="#N/A"/>
  </r>
  <r>
    <x v="0"/>
    <x v="2"/>
    <x v="1"/>
    <d v="2021-12-31T00:00:00"/>
    <s v="INE397D01024"/>
    <s v="BHARTI AIRTEL LTD"/>
    <s v="BHARTI AIRTEL LTD"/>
    <s v="61202"/>
    <s v="Activities of maintaining and operating pageing"/>
    <s v="Social and_x000a_Commercial_x000a_Infrastructure"/>
    <x v="6"/>
    <n v="5403"/>
    <n v="3694571.4"/>
    <n v="2.154024591905437E-2"/>
    <m/>
    <s v=""/>
    <n v="2455041.33"/>
    <n v="2455041.33"/>
    <m/>
    <m/>
    <m/>
    <n v="0"/>
    <n v="0"/>
    <n v="0"/>
    <n v="0"/>
    <n v="683.8"/>
    <n v="683.85"/>
    <m/>
    <m/>
    <m/>
    <m/>
    <m/>
    <m/>
    <m/>
    <s v="Scheme E TIER II"/>
    <e v="#N/A"/>
  </r>
  <r>
    <x v="0"/>
    <x v="3"/>
    <x v="0"/>
    <d v="2021-12-31T00:00:00"/>
    <s v="IN1520180200"/>
    <s v="8.50% GUJARAT SDL 28.11.2028"/>
    <s v="GUJRAT SDL"/>
    <s v=""/>
    <s v="SDL"/>
    <m/>
    <x v="7"/>
    <n v="80000"/>
    <n v="8770800"/>
    <n v="6.0721638388706476E-3"/>
    <n v="8.5000000000000006E-2"/>
    <s v="Half Yly"/>
    <n v="8736800"/>
    <n v="8736800"/>
    <n v="0"/>
    <m/>
    <d v="2028-11-28T00:00:00"/>
    <n v="7"/>
    <n v="5.3199497957571982"/>
    <n v="6.8288083999999999E-2"/>
    <n v="6.6506047749574929E-2"/>
    <n v="0"/>
    <n v="0"/>
    <m/>
    <m/>
    <m/>
    <m/>
    <m/>
    <m/>
    <m/>
    <s v="Scheme G TIER I"/>
    <e v="#N/A"/>
  </r>
  <r>
    <x v="0"/>
    <x v="3"/>
    <x v="0"/>
    <d v="2021-12-31T00:00:00"/>
    <s v="IN2020180039"/>
    <s v="8.33 % KERALA SDL 30.05.2028"/>
    <s v="KERALA SDL"/>
    <s v=""/>
    <s v="SDL"/>
    <m/>
    <x v="7"/>
    <n v="55000"/>
    <n v="5951456.5"/>
    <n v="4.120287653111651E-3"/>
    <n v="8.3299999999999999E-2"/>
    <s v="Half Yly"/>
    <n v="5508800"/>
    <n v="5508800"/>
    <m/>
    <m/>
    <d v="2028-05-30T00:00:00"/>
    <n v="6.5013698630136982"/>
    <n v="5.0430501395236043"/>
    <n v="8.3061000000000007E-4"/>
    <n v="6.6706103806438696E-2"/>
    <n v="0"/>
    <n v="0"/>
    <m/>
    <m/>
    <m/>
    <m/>
    <m/>
    <m/>
    <m/>
    <s v="Scheme G TIER I"/>
    <e v="#N/A"/>
  </r>
  <r>
    <x v="0"/>
    <x v="3"/>
    <x v="0"/>
    <d v="2021-12-31T00:00:00"/>
    <s v="IN1920190056"/>
    <s v="07.15% KARNATAKA SDL 09-Oct-2028"/>
    <s v="KARNATAKA SDL"/>
    <s v=""/>
    <s v="SDL"/>
    <m/>
    <x v="7"/>
    <n v="30000"/>
    <n v="3075324"/>
    <n v="2.1290955426655532E-3"/>
    <n v="7.1500000000000008E-2"/>
    <s v="Half Yly"/>
    <n v="3055794.34"/>
    <n v="3055794.34"/>
    <n v="0"/>
    <m/>
    <d v="2028-10-09T00:00:00"/>
    <n v="0"/>
    <n v="0"/>
    <n v="6.7497724000000009E-2"/>
    <n v="0"/>
    <n v="0"/>
    <n v="0"/>
    <m/>
    <m/>
    <m/>
    <m/>
    <m/>
    <m/>
    <m/>
    <s v="Scheme G TIER I"/>
    <e v="#N/A"/>
  </r>
  <r>
    <x v="0"/>
    <x v="3"/>
    <x v="0"/>
    <d v="2021-12-31T00:00:00"/>
    <s v="IN0020150028"/>
    <s v="7.88% GOI 19.03.2030"/>
    <s v="GOVERMENT OF INDIA"/>
    <s v=""/>
    <s v="GOI"/>
    <m/>
    <x v="8"/>
    <n v="662200"/>
    <n v="71976041.060000002"/>
    <n v="4.9830153895836296E-2"/>
    <n v="7.8799999999999995E-2"/>
    <s v="Half Yly"/>
    <n v="72089806"/>
    <n v="72089806"/>
    <m/>
    <m/>
    <d v="2030-03-19T00:00:00"/>
    <n v="8.3041095890410954"/>
    <n v="6.0729001049416667"/>
    <n v="6.7633999999999999E-4"/>
    <n v="6.3709782125799239E-2"/>
    <n v="0"/>
    <n v="0"/>
    <m/>
    <m/>
    <m/>
    <m/>
    <m/>
    <m/>
    <m/>
    <s v="Scheme G TIER I"/>
    <e v="#N/A"/>
  </r>
  <r>
    <x v="0"/>
    <x v="3"/>
    <x v="0"/>
    <d v="2021-12-31T00:00:00"/>
    <s v="IN2020170147"/>
    <s v="8.13 % KERALA SDL 21.03.2028"/>
    <s v="KERALA SDL"/>
    <s v=""/>
    <s v="SDL"/>
    <m/>
    <x v="7"/>
    <n v="156600"/>
    <n v="16797354.48"/>
    <n v="1.1629074709507442E-2"/>
    <n v="8.1300000000000011E-2"/>
    <s v="Half Yly"/>
    <n v="16522066"/>
    <n v="16522066"/>
    <m/>
    <m/>
    <d v="2028-03-21T00:00:00"/>
    <n v="6.3095890410958901"/>
    <n v="4.8787240463311496"/>
    <n v="7.5118999999999989E-4"/>
    <n v="6.6205342846830786E-2"/>
    <n v="0"/>
    <n v="0"/>
    <m/>
    <m/>
    <m/>
    <m/>
    <m/>
    <m/>
    <m/>
    <s v="Scheme G TIER I"/>
    <e v="#N/A"/>
  </r>
  <r>
    <x v="0"/>
    <x v="3"/>
    <x v="0"/>
    <d v="2021-12-31T00:00:00"/>
    <s v="IN1920170157"/>
    <s v="8.00% Karnataka SDL 2028 (17-JAN-2028)"/>
    <s v="KARNATAKA SDL"/>
    <s v=""/>
    <s v="SDL"/>
    <m/>
    <x v="7"/>
    <n v="37000"/>
    <n v="3946849.2"/>
    <n v="2.7324662504806343E-3"/>
    <n v="0.08"/>
    <s v="Half Yly"/>
    <n v="3819262.5"/>
    <n v="3819262.5"/>
    <m/>
    <m/>
    <d v="2028-01-17T00:00:00"/>
    <n v="6.1342465753424653"/>
    <n v="4.7209845799556556"/>
    <n v="7.356699999999999E-4"/>
    <n v="6.5804604439665779E-2"/>
    <n v="0"/>
    <n v="0"/>
    <m/>
    <m/>
    <m/>
    <m/>
    <m/>
    <m/>
    <m/>
    <s v="Scheme G TIER I"/>
    <e v="#N/A"/>
  </r>
  <r>
    <x v="0"/>
    <x v="3"/>
    <x v="0"/>
    <d v="2021-12-31T00:00:00"/>
    <s v="IN0020060045"/>
    <s v="8.33% GS 7.06.2036"/>
    <s v="GOVERMENT OF INDIA"/>
    <s v=""/>
    <s v="GOI"/>
    <m/>
    <x v="8"/>
    <n v="209400"/>
    <n v="23703012.059999999"/>
    <n v="1.6409970892398283E-2"/>
    <n v="8.3299999999999999E-2"/>
    <s v="Half Yly"/>
    <n v="22422063.600000001"/>
    <n v="22422063.600000001"/>
    <m/>
    <m/>
    <d v="2036-06-07T00:00:00"/>
    <n v="14.528767123287672"/>
    <n v="8.4889501012077702"/>
    <n v="7.6365999999999988E-4"/>
    <n v="6.7449248843947984E-2"/>
    <n v="0"/>
    <n v="0"/>
    <m/>
    <m/>
    <m/>
    <m/>
    <m/>
    <m/>
    <m/>
    <s v="Scheme G TIER I"/>
    <e v="#N/A"/>
  </r>
  <r>
    <x v="0"/>
    <x v="3"/>
    <x v="0"/>
    <d v="2021-12-31T00:00:00"/>
    <s v="IN3120150203"/>
    <s v="8.69% Tamil Nadu SDL 24.02.2026"/>
    <s v="TAMIL NADU SDL"/>
    <s v=""/>
    <s v="SDL"/>
    <m/>
    <x v="7"/>
    <n v="10500"/>
    <n v="1153306.3500000001"/>
    <n v="7.9845226360308018E-4"/>
    <n v="8.6899999999999991E-2"/>
    <s v="Half Yly"/>
    <n v="1108794.55"/>
    <n v="1108794.55"/>
    <m/>
    <m/>
    <d v="2026-02-24T00:00:00"/>
    <n v="4.2383561643835614"/>
    <n v="3.4860942398462789"/>
    <n v="7.7499999999999997E-4"/>
    <n v="6.0014685810338531E-2"/>
    <n v="0"/>
    <n v="0"/>
    <m/>
    <m/>
    <m/>
    <m/>
    <m/>
    <m/>
    <m/>
    <s v="Scheme G TIER I"/>
    <e v="#N/A"/>
  </r>
  <r>
    <x v="0"/>
    <x v="3"/>
    <x v="0"/>
    <d v="2021-12-31T00:00:00"/>
    <s v="IN3120180184"/>
    <s v="8.36% Tamil Nadu SDL 12.12.2028"/>
    <s v="TAMIL NADU SDL"/>
    <s v=""/>
    <s v="SDL"/>
    <m/>
    <x v="7"/>
    <n v="400000"/>
    <n v="43566120"/>
    <n v="3.0161515308056198E-2"/>
    <n v="8.3599999999999994E-2"/>
    <s v="Half Yly"/>
    <n v="43411000"/>
    <n v="43411000"/>
    <n v="0"/>
    <m/>
    <d v="2028-12-12T00:00:00"/>
    <n v="0"/>
    <n v="0"/>
    <n v="6.7999200999999995E-2"/>
    <n v="0"/>
    <n v="0"/>
    <n v="0"/>
    <m/>
    <m/>
    <m/>
    <m/>
    <m/>
    <m/>
    <m/>
    <s v="Scheme G TIER I"/>
    <e v="#N/A"/>
  </r>
  <r>
    <x v="0"/>
    <x v="3"/>
    <x v="0"/>
    <d v="2021-12-31T00:00:00"/>
    <s v="IN0020210152"/>
    <s v="06.67 GOI 15 DEC- 2035"/>
    <s v="GOVERMENT OF INDIA"/>
    <s v=""/>
    <s v="GOI"/>
    <m/>
    <x v="8"/>
    <n v="950000"/>
    <n v="93042715"/>
    <n v="6.4414946127302822E-2"/>
    <n v="6.6699999999999995E-2"/>
    <s v="Half Yly"/>
    <n v="94145982.760000005"/>
    <n v="94145982.760000005"/>
    <n v="0"/>
    <m/>
    <d v="2035-12-15T00:00:00"/>
    <n v="14.049315068493151"/>
    <n v="8.739751561279709"/>
    <n v="6.8235039499999997E-2"/>
    <n v="6.7363948223083142E-2"/>
    <n v="0"/>
    <n v="0"/>
    <m/>
    <m/>
    <m/>
    <m/>
    <m/>
    <m/>
    <m/>
    <s v="Scheme G TIER I"/>
    <e v="#N/A"/>
  </r>
  <r>
    <x v="0"/>
    <x v="3"/>
    <x v="0"/>
    <d v="2021-12-31T00:00:00"/>
    <s v="IN0020160068"/>
    <s v="7.06 % GOI 10.10.2046"/>
    <s v="GOVERMENT OF INDIA"/>
    <s v=""/>
    <s v="GOI"/>
    <m/>
    <x v="8"/>
    <n v="364700"/>
    <n v="36450889.719999999"/>
    <n v="2.5235528623665553E-2"/>
    <n v="7.0599999999999996E-2"/>
    <s v="Half Yly"/>
    <n v="35841161"/>
    <n v="35841161"/>
    <m/>
    <m/>
    <d v="2046-10-10T00:00:00"/>
    <n v="24.876712328767123"/>
    <n v="11.638054003703846"/>
    <n v="7.455099999999999E-4"/>
    <n v="6.9142221454030511E-2"/>
    <n v="0"/>
    <n v="0"/>
    <m/>
    <m/>
    <m/>
    <m/>
    <m/>
    <m/>
    <m/>
    <s v="Scheme G TIER I"/>
    <e v="#N/A"/>
  </r>
  <r>
    <x v="0"/>
    <x v="3"/>
    <x v="0"/>
    <d v="2021-12-31T00:00:00"/>
    <s v="IN0020210020"/>
    <s v="6.64% GOI 16-june-2035"/>
    <s v="GOVERMENT OF INDIA"/>
    <s v=""/>
    <s v="GOI"/>
    <m/>
    <x v="8"/>
    <n v="500000"/>
    <n v="48807200"/>
    <n v="3.3789998052233261E-2"/>
    <n v="6.6400000000000001E-2"/>
    <s v="Half Yly"/>
    <n v="49758724.490000002"/>
    <n v="49758724.490000002"/>
    <n v="0"/>
    <m/>
    <d v="2035-06-16T00:00:00"/>
    <n v="13.550684931506849"/>
    <n v="8.5531013848420141"/>
    <n v="6.7644418999999997E-2"/>
    <n v="6.75765467425994E-2"/>
    <n v="0"/>
    <n v="0"/>
    <m/>
    <m/>
    <m/>
    <m/>
    <m/>
    <m/>
    <m/>
    <s v="Scheme G TIER I"/>
    <e v="#N/A"/>
  </r>
  <r>
    <x v="0"/>
    <x v="3"/>
    <x v="0"/>
    <d v="2021-12-31T00:00:00"/>
    <s v="IN0020020247"/>
    <s v="6.01% GOVT 25-March-2028"/>
    <s v="GOVERMENT OF INDIA"/>
    <s v=""/>
    <s v="GOI"/>
    <m/>
    <x v="8"/>
    <n v="15000"/>
    <n v="1476666"/>
    <n v="1.0223192738735079E-3"/>
    <n v="6.0100000000000001E-2"/>
    <s v="Half Yly"/>
    <n v="1448850"/>
    <n v="1448850"/>
    <m/>
    <m/>
    <d v="2028-03-25T00:00:00"/>
    <n v="6.3205479452054796"/>
    <n v="5.136151320739387"/>
    <n v="6.6502000000000011E-4"/>
    <n v="6.0867946444594943E-2"/>
    <n v="0"/>
    <n v="0"/>
    <m/>
    <m/>
    <m/>
    <m/>
    <m/>
    <m/>
    <m/>
    <s v="Scheme G TIER I"/>
    <e v="#N/A"/>
  </r>
  <r>
    <x v="0"/>
    <x v="3"/>
    <x v="0"/>
    <d v="2021-12-31T00:00:00"/>
    <s v="IN0020050012"/>
    <s v="7.40% GOI 09.09.2035"/>
    <s v="GOVERMENT OF INDIA"/>
    <s v=""/>
    <s v="GOI"/>
    <m/>
    <x v="8"/>
    <n v="104600"/>
    <n v="10933294.08"/>
    <n v="7.5692927614715334E-3"/>
    <n v="7.400000000000001E-2"/>
    <s v="Half Yly"/>
    <n v="10556599.199999999"/>
    <n v="10556599.199999999"/>
    <m/>
    <m/>
    <d v="2035-09-09T00:00:00"/>
    <n v="13.783561643835617"/>
    <n v="8.5751311886430965"/>
    <n v="7.4230999999999993E-4"/>
    <n v="6.7832773597412035E-2"/>
    <n v="0"/>
    <n v="0"/>
    <m/>
    <m/>
    <m/>
    <m/>
    <m/>
    <m/>
    <m/>
    <s v="Scheme G TIER I"/>
    <e v="#N/A"/>
  </r>
  <r>
    <x v="0"/>
    <x v="3"/>
    <x v="0"/>
    <d v="2021-12-31T00:00:00"/>
    <s v="IN0020150010"/>
    <s v="7.68% GS 15.12.2023"/>
    <s v="GOVERMENT OF INDIA"/>
    <s v=""/>
    <s v="GOI"/>
    <m/>
    <x v="8"/>
    <n v="55000"/>
    <n v="5769637.5"/>
    <n v="3.9944114779600541E-3"/>
    <n v="7.6799999999999993E-2"/>
    <s v="Half Yly"/>
    <n v="5452150"/>
    <n v="5452150"/>
    <m/>
    <m/>
    <d v="2023-12-15T00:00:00"/>
    <n v="2.0410958904109591"/>
    <n v="1.8268362992301086"/>
    <n v="7.8792E-4"/>
    <n v="4.742483052572196E-2"/>
    <n v="0"/>
    <n v="0"/>
    <m/>
    <m/>
    <m/>
    <m/>
    <m/>
    <m/>
    <m/>
    <s v="Scheme G TIER I"/>
    <e v="#N/A"/>
  </r>
  <r>
    <x v="0"/>
    <x v="3"/>
    <x v="0"/>
    <d v="2021-12-31T00:00:00"/>
    <s v="IN0020140011"/>
    <s v="8.60% GS 2028 (02-JUN-2028)"/>
    <s v="GOVERMENT OF INDIA"/>
    <s v=""/>
    <s v="GOI"/>
    <m/>
    <x v="8"/>
    <n v="180000"/>
    <n v="20078964"/>
    <n v="1.390098498686386E-2"/>
    <n v="8.5999999999999993E-2"/>
    <s v="Half Yly"/>
    <n v="20547000"/>
    <n v="20547000"/>
    <m/>
    <m/>
    <d v="2028-06-02T00:00:00"/>
    <n v="6.5095890410958903"/>
    <n v="4.8692994788535255"/>
    <n v="6.1675000000000011E-4"/>
    <n v="6.1755145286687088E-2"/>
    <n v="0"/>
    <n v="0"/>
    <m/>
    <m/>
    <m/>
    <m/>
    <m/>
    <m/>
    <m/>
    <s v="Scheme G TIER I"/>
    <e v="#N/A"/>
  </r>
  <r>
    <x v="0"/>
    <x v="3"/>
    <x v="0"/>
    <d v="2021-12-31T00:00:00"/>
    <s v="IN0020040039"/>
    <s v="7.50% GOI 10-Aug-2034"/>
    <s v="GOVERMENT OF INDIA"/>
    <s v=""/>
    <s v="GOI"/>
    <m/>
    <x v="8"/>
    <n v="136000"/>
    <n v="14357016.800000001"/>
    <n v="9.9395902593855043E-3"/>
    <n v="7.4999999999999997E-2"/>
    <s v="Half Yly"/>
    <n v="14064345.800000001"/>
    <n v="14064345.800000001"/>
    <m/>
    <m/>
    <d v="2034-08-10T00:00:00"/>
    <n v="12.701369863013699"/>
    <n v="8.1102049483438439"/>
    <n v="7.6444000000000002E-4"/>
    <n v="6.6727965741598505E-2"/>
    <n v="0"/>
    <n v="0"/>
    <m/>
    <m/>
    <m/>
    <m/>
    <m/>
    <m/>
    <m/>
    <s v="Scheme G TIER I"/>
    <e v="#N/A"/>
  </r>
  <r>
    <x v="0"/>
    <x v="3"/>
    <x v="0"/>
    <d v="2021-12-31T00:00:00"/>
    <s v="IN0020160092"/>
    <s v="6.62% GOI 2051 (28-NOV-2051)  2051."/>
    <s v="GOVERMENT OF INDIA"/>
    <s v=""/>
    <s v="GOI"/>
    <m/>
    <x v="8"/>
    <n v="300000"/>
    <n v="28477920"/>
    <n v="1.9715715331583346E-2"/>
    <n v="6.6199999999999995E-2"/>
    <s v="Half Yly"/>
    <n v="30447000"/>
    <n v="30447000"/>
    <m/>
    <m/>
    <d v="2051-11-28T00:00:00"/>
    <n v="30.013698630136986"/>
    <n v="12.701938671719891"/>
    <n v="6.5065999999999995E-4"/>
    <n v="6.8814144478097E-2"/>
    <n v="0"/>
    <n v="0"/>
    <m/>
    <m/>
    <m/>
    <m/>
    <m/>
    <m/>
    <m/>
    <s v="Scheme G TIER I"/>
    <e v="#N/A"/>
  </r>
  <r>
    <x v="0"/>
    <x v="3"/>
    <x v="0"/>
    <d v="2021-12-31T00:00:00"/>
    <s v="IN0020070044"/>
    <s v="8.32% GS 02.08.2032"/>
    <s v="GOVERMENT OF INDIA"/>
    <s v=""/>
    <s v="GOI"/>
    <m/>
    <x v="8"/>
    <n v="500000"/>
    <n v="56429950"/>
    <n v="3.9067348681908004E-2"/>
    <n v="8.3199999999999996E-2"/>
    <s v="Half Yly"/>
    <n v="55911521.630000003"/>
    <n v="55911521.630000003"/>
    <m/>
    <m/>
    <d v="2032-08-02T00:00:00"/>
    <n v="10.67945205479452"/>
    <n v="7.0956875340959424"/>
    <n v="7.3763999999999991E-4"/>
    <n v="6.5579764180895589E-2"/>
    <n v="0"/>
    <n v="0"/>
    <m/>
    <m/>
    <m/>
    <m/>
    <m/>
    <m/>
    <m/>
    <s v="Scheme G TIER I"/>
    <e v="#N/A"/>
  </r>
  <r>
    <x v="0"/>
    <x v="3"/>
    <x v="0"/>
    <d v="2021-12-31T00:00:00"/>
    <s v="IN0020200245"/>
    <s v="6.22% GOI 2035 (16-Mar-2035)"/>
    <s v="GOVERMENT OF INDIA"/>
    <s v=""/>
    <s v="GOI"/>
    <m/>
    <x v="8"/>
    <n v="425400"/>
    <n v="40224760.5"/>
    <n v="2.7848239172633328E-2"/>
    <n v="6.2199999999999998E-2"/>
    <s v="Half Yly"/>
    <n v="41819580"/>
    <n v="41819580"/>
    <m/>
    <m/>
    <d v="2035-03-16T00:00:00"/>
    <n v="13.298630136986301"/>
    <n v="8.7186279228246164"/>
    <n v="6.3920000000000003E-4"/>
    <n v="6.7315396934528454E-2"/>
    <n v="0"/>
    <n v="0"/>
    <m/>
    <m/>
    <m/>
    <m/>
    <m/>
    <m/>
    <m/>
    <s v="Scheme G TIER I"/>
    <e v="#N/A"/>
  </r>
  <r>
    <x v="0"/>
    <x v="3"/>
    <x v="0"/>
    <d v="2021-12-31T00:00:00"/>
    <s v="IN0020110063"/>
    <s v="8.83% GOI 12.12.2041"/>
    <s v="GOVERMENT OF INDIA"/>
    <s v=""/>
    <s v="GOI"/>
    <m/>
    <x v="8"/>
    <n v="59000"/>
    <n v="7066294.2999999998"/>
    <n v="4.8921075299035183E-3"/>
    <n v="8.8300000000000003E-2"/>
    <s v="Half Yly"/>
    <n v="6682222"/>
    <n v="6682222"/>
    <m/>
    <m/>
    <d v="2041-12-12T00:00:00"/>
    <n v="20.046575342465754"/>
    <n v="9.9283381053864037"/>
    <n v="7.2805999999999999E-4"/>
    <n v="6.88448346562191E-2"/>
    <n v="0"/>
    <n v="0"/>
    <m/>
    <m/>
    <m/>
    <m/>
    <m/>
    <m/>
    <m/>
    <s v="Scheme G TIER I"/>
    <e v="#N/A"/>
  </r>
  <r>
    <x v="0"/>
    <x v="3"/>
    <x v="0"/>
    <d v="2021-12-31T00:00:00"/>
    <s v="IN0020150077"/>
    <s v="7.72% GOI 26.10.2055."/>
    <s v="GOVERMENT OF INDIA"/>
    <s v=""/>
    <s v="GOI"/>
    <m/>
    <x v="8"/>
    <n v="63000"/>
    <n v="6805480.5"/>
    <n v="4.7115420028092459E-3"/>
    <n v="7.7199999999999991E-2"/>
    <s v="Half Yly"/>
    <n v="6287400"/>
    <n v="6287400"/>
    <m/>
    <m/>
    <d v="2055-10-26T00:00:00"/>
    <n v="33.926027397260277"/>
    <n v="12.712894890924922"/>
    <n v="7.5235999999999999E-4"/>
    <n v="6.9300333853195575E-2"/>
    <n v="0"/>
    <n v="0"/>
    <m/>
    <m/>
    <m/>
    <m/>
    <m/>
    <m/>
    <m/>
    <s v="Scheme G TIER I"/>
    <e v="#N/A"/>
  </r>
  <r>
    <x v="0"/>
    <x v="3"/>
    <x v="0"/>
    <d v="2021-12-31T00:00:00"/>
    <s v="IN0020200153"/>
    <s v="05.77% GOI 03-Aug-2030"/>
    <s v="GOVERMENT OF INDIA"/>
    <s v=""/>
    <s v="GOI"/>
    <m/>
    <x v="8"/>
    <n v="140000"/>
    <n v="13465718"/>
    <n v="9.3225299749201424E-3"/>
    <n v="5.7699999999999994E-2"/>
    <s v="Half Yly"/>
    <n v="13784800"/>
    <n v="13784800"/>
    <m/>
    <m/>
    <d v="2030-08-03T00:00:00"/>
    <n v="8.6794520547945204"/>
    <n v="6.5733115973005241"/>
    <n v="5.9142000000000005E-4"/>
    <n v="6.2866645450715658E-2"/>
    <n v="0"/>
    <n v="0"/>
    <m/>
    <m/>
    <m/>
    <m/>
    <m/>
    <m/>
    <m/>
    <s v="Scheme G TIER I"/>
    <e v="#N/A"/>
  </r>
  <r>
    <x v="0"/>
    <x v="3"/>
    <x v="0"/>
    <d v="2021-12-31T00:00:00"/>
    <s v="INE261F08AJ5"/>
    <s v="8.65% Nabard (GOI Service) 8 Jun 2028"/>
    <s v="NABARD"/>
    <s v="64199"/>
    <s v="Other monetary intermediation services n.e.c."/>
    <s v="Social and_x000a_Commercial_x000a_Infrastructure"/>
    <x v="5"/>
    <n v="3"/>
    <n v="3354612"/>
    <n v="2.3224510511973299E-3"/>
    <n v="8.6500000000000007E-2"/>
    <s v="Half Yly"/>
    <n v="3353400"/>
    <n v="3353400"/>
    <m/>
    <m/>
    <d v="2028-06-08T00:00:00"/>
    <n v="6.5260273972602736"/>
    <n v="4.843280867023025"/>
    <n v="6.6879999999999999E-4"/>
    <n v="6.7199999999999996E-2"/>
    <n v="0"/>
    <n v="0"/>
    <m/>
    <m/>
    <m/>
    <m/>
    <m/>
    <m/>
    <m/>
    <s v="Scheme G TIER I"/>
    <s v="CRISIL AAA"/>
  </r>
  <r>
    <x v="0"/>
    <x v="3"/>
    <x v="0"/>
    <d v="2021-12-31T00:00:00"/>
    <s v="IN0020170174"/>
    <s v="7.17% GOI 08-Jan-2028"/>
    <s v="GOVERMENT OF INDIA"/>
    <s v=""/>
    <s v="GOI"/>
    <m/>
    <x v="8"/>
    <n v="55000"/>
    <n v="5741505"/>
    <n v="3.9749349023686575E-3"/>
    <n v="7.17E-2"/>
    <s v="Half Yly"/>
    <n v="5794101.3499999996"/>
    <n v="5794101.3499999996"/>
    <m/>
    <m/>
    <d v="2028-01-08T00:00:00"/>
    <n v="6.1095890410958908"/>
    <n v="4.8058985417720415"/>
    <n v="6.1388000000000002E-4"/>
    <n v="6.0777738834240848E-2"/>
    <n v="0"/>
    <n v="0"/>
    <m/>
    <m/>
    <m/>
    <m/>
    <m/>
    <m/>
    <m/>
    <s v="Scheme G TIER I"/>
    <e v="#N/A"/>
  </r>
  <r>
    <x v="0"/>
    <x v="3"/>
    <x v="0"/>
    <d v="2021-12-31T00:00:00"/>
    <s v="IN0020140078"/>
    <s v="8.17% GS 2044 (01-DEC-2044)."/>
    <s v="GOVERMENT OF INDIA"/>
    <s v=""/>
    <s v="GOI"/>
    <m/>
    <x v="8"/>
    <n v="250500"/>
    <n v="28304921.850000001"/>
    <n v="1.9595945970678808E-2"/>
    <n v="8.1699999999999995E-2"/>
    <s v="Half Yly"/>
    <n v="26368615"/>
    <n v="26368615"/>
    <m/>
    <m/>
    <d v="2044-12-01T00:00:00"/>
    <n v="23.019178082191782"/>
    <n v="10.688513042691849"/>
    <n v="7.6704999999999992E-4"/>
    <n v="6.9252292892284184E-2"/>
    <n v="0"/>
    <n v="0"/>
    <m/>
    <m/>
    <m/>
    <m/>
    <m/>
    <m/>
    <m/>
    <s v="Scheme G TIER I"/>
    <e v="#N/A"/>
  </r>
  <r>
    <x v="0"/>
    <x v="3"/>
    <x v="0"/>
    <d v="2021-12-31T00:00:00"/>
    <s v="IN0020190024"/>
    <s v="7.62% GS 2039 (15-09-2039)"/>
    <s v="GOVERMENT OF INDIA"/>
    <s v=""/>
    <s v="GOI"/>
    <m/>
    <x v="8"/>
    <n v="28300"/>
    <n v="3013850.95"/>
    <n v="2.0865367759310381E-3"/>
    <n v="7.6200000000000004E-2"/>
    <s v="Half Yly"/>
    <n v="2963457.77"/>
    <n v="2963457.77"/>
    <m/>
    <m/>
    <d v="2039-09-15T00:00:00"/>
    <n v="17.802739726027397"/>
    <n v="9.8483912873616877"/>
    <n v="7.0777000000000004E-4"/>
    <n v="6.8126627605721538E-2"/>
    <n v="0"/>
    <n v="0"/>
    <m/>
    <m/>
    <m/>
    <m/>
    <m/>
    <m/>
    <m/>
    <s v="Scheme G TIER I"/>
    <e v="#N/A"/>
  </r>
  <r>
    <x v="0"/>
    <x v="3"/>
    <x v="0"/>
    <d v="2021-12-31T00:00:00"/>
    <s v="IN0020190040"/>
    <s v="7.69% GOI 17.06.2043"/>
    <s v="GOVERMENT OF INDIA"/>
    <s v=""/>
    <s v="GOI"/>
    <m/>
    <x v="8"/>
    <n v="170000"/>
    <n v="18155116"/>
    <n v="1.256907452748916E-2"/>
    <n v="7.690000000000001E-2"/>
    <s v="Half Yly"/>
    <n v="18077900"/>
    <n v="18077900"/>
    <m/>
    <m/>
    <d v="2043-06-17T00:00:00"/>
    <n v="21.55890410958904"/>
    <n v="10.554217853832215"/>
    <n v="7.1294000000000012E-4"/>
    <n v="6.9088139833052828E-2"/>
    <n v="0"/>
    <n v="0"/>
    <m/>
    <m/>
    <m/>
    <m/>
    <m/>
    <m/>
    <m/>
    <s v="Scheme G TIER I"/>
    <e v="#N/A"/>
  </r>
  <r>
    <x v="0"/>
    <x v="3"/>
    <x v="0"/>
    <d v="2021-12-31T00:00:00"/>
    <s v="IN0020060078"/>
    <s v="8.24% GOI 15-Feb-2027"/>
    <s v="GOVERMENT OF INDIA"/>
    <s v=""/>
    <s v="GOI"/>
    <m/>
    <x v="8"/>
    <n v="248000"/>
    <n v="27121329.600000001"/>
    <n v="1.8776526298537436E-2"/>
    <n v="8.2400000000000001E-2"/>
    <s v="Half Yly"/>
    <n v="27177081.199999999"/>
    <n v="27177081.199999999"/>
    <m/>
    <m/>
    <d v="2027-02-15T00:00:00"/>
    <n v="5.2136986301369861"/>
    <n v="4.1721970496648462"/>
    <n v="6.1711000000000003E-4"/>
    <n v="5.9209785665159061E-2"/>
    <n v="0"/>
    <n v="0"/>
    <m/>
    <m/>
    <m/>
    <m/>
    <m/>
    <m/>
    <m/>
    <s v="Scheme G TIER I"/>
    <e v="#N/A"/>
  </r>
  <r>
    <x v="0"/>
    <x v="3"/>
    <x v="0"/>
    <d v="2021-12-31T00:00:00"/>
    <s v="IN0020020106"/>
    <s v="7.95% GOI  28-Aug-2032"/>
    <s v="GOVERMENT OF INDIA"/>
    <s v=""/>
    <s v="GOI"/>
    <m/>
    <x v="8"/>
    <n v="687000"/>
    <n v="75652508.700000003"/>
    <n v="5.2375430707345634E-2"/>
    <n v="7.9500000000000001E-2"/>
    <s v="Half Yly"/>
    <n v="75185612.5"/>
    <n v="75185612.5"/>
    <m/>
    <m/>
    <d v="2032-08-28T00:00:00"/>
    <n v="10.75068493150685"/>
    <n v="7.233363391001812"/>
    <n v="6.7817000000000007E-4"/>
    <n v="6.5349305147914691E-2"/>
    <n v="0"/>
    <n v="0"/>
    <m/>
    <m/>
    <m/>
    <m/>
    <m/>
    <m/>
    <m/>
    <s v="Scheme G TIER I"/>
    <e v="#N/A"/>
  </r>
  <r>
    <x v="0"/>
    <x v="3"/>
    <x v="0"/>
    <d v="2021-12-31T00:00:00"/>
    <s v="IN2220170103"/>
    <s v="7.33% MAHARASHTRA SDL 2027"/>
    <s v="MAHARASHTRA SDL"/>
    <s v=""/>
    <s v="SDL"/>
    <m/>
    <x v="7"/>
    <n v="68000"/>
    <n v="7093637.5999999996"/>
    <n v="4.9110377298277426E-3"/>
    <n v="7.3300000000000004E-2"/>
    <s v="Half Yly"/>
    <n v="6331480"/>
    <n v="6331480"/>
    <m/>
    <m/>
    <d v="2027-09-13T00:00:00"/>
    <n v="5.7890410958904113"/>
    <n v="4.6295357568355646"/>
    <n v="8.4276999999999996E-4"/>
    <n v="6.3205998148846962E-2"/>
    <n v="0"/>
    <n v="0"/>
    <m/>
    <m/>
    <m/>
    <m/>
    <m/>
    <m/>
    <m/>
    <s v="Scheme G TIER I"/>
    <e v="#N/A"/>
  </r>
  <r>
    <x v="0"/>
    <x v="3"/>
    <x v="0"/>
    <d v="2021-12-31T00:00:00"/>
    <s v=""/>
    <s v="Net Current Asset"/>
    <s v=""/>
    <s v=""/>
    <s v="NCA"/>
    <m/>
    <x v="2"/>
    <n v="0"/>
    <n v="38726386.840000004"/>
    <n v="2.6810891341720728E-2"/>
    <m/>
    <s v=""/>
    <n v="0"/>
    <n v="38726386.840000004"/>
    <m/>
    <m/>
    <m/>
    <n v="0"/>
    <n v="0"/>
    <n v="0"/>
    <n v="0"/>
    <n v="0"/>
    <n v="0"/>
    <m/>
    <m/>
    <m/>
    <m/>
    <m/>
    <m/>
    <m/>
    <s v="Scheme G TIER I"/>
    <e v="#N/A"/>
  </r>
  <r>
    <x v="0"/>
    <x v="3"/>
    <x v="0"/>
    <d v="2021-12-31T00:00:00"/>
    <s v="IN0020160100"/>
    <s v="6.57% GOI 2033 (MD 05/12/2033)"/>
    <s v="GOVERMENT OF INDIA"/>
    <s v=""/>
    <s v="GOI"/>
    <m/>
    <x v="8"/>
    <n v="664900"/>
    <n v="65925034.469999999"/>
    <n v="4.564094613775653E-2"/>
    <n v="6.5700000000000008E-2"/>
    <s v="Half Yly"/>
    <n v="64947990"/>
    <n v="64947990"/>
    <m/>
    <m/>
    <d v="2033-12-05T00:00:00"/>
    <n v="12.021917808219179"/>
    <n v="7.9445355699860238"/>
    <n v="6.9145000000000003E-4"/>
    <n v="6.6701478985209811E-2"/>
    <n v="0"/>
    <n v="0"/>
    <m/>
    <m/>
    <m/>
    <m/>
    <m/>
    <m/>
    <m/>
    <s v="Scheme G TIER I"/>
    <e v="#N/A"/>
  </r>
  <r>
    <x v="0"/>
    <x v="3"/>
    <x v="0"/>
    <d v="2021-12-31T00:00:00"/>
    <s v="IN0020160118"/>
    <s v="6.79% GS 26.12.2029"/>
    <s v="GOVERMENT OF INDIA"/>
    <s v=""/>
    <s v="GOI"/>
    <m/>
    <x v="8"/>
    <n v="1135300"/>
    <n v="116027660"/>
    <n v="8.0327787814199192E-2"/>
    <n v="6.7900000000000002E-2"/>
    <s v="Half Yly"/>
    <n v="115318810"/>
    <n v="115318810"/>
    <m/>
    <m/>
    <d v="2029-12-26T00:00:00"/>
    <n v="8.0767123287671225"/>
    <n v="6.0114202747110816"/>
    <n v="6.7305000000000002E-4"/>
    <n v="6.3089989565633359E-2"/>
    <n v="0"/>
    <n v="0"/>
    <m/>
    <m/>
    <m/>
    <m/>
    <m/>
    <m/>
    <m/>
    <s v="Scheme G TIER I"/>
    <e v="#N/A"/>
  </r>
  <r>
    <x v="0"/>
    <x v="3"/>
    <x v="0"/>
    <d v="2021-12-31T00:00:00"/>
    <s v="IN2220150196"/>
    <s v="8.67% Maharashtra SDL 24 Feb 2026"/>
    <s v="MAHARASHTRA SDL"/>
    <s v=""/>
    <s v="SDL"/>
    <m/>
    <x v="7"/>
    <n v="30000"/>
    <n v="3292989"/>
    <n v="2.2797884717014202E-3"/>
    <n v="8.6699999999999999E-2"/>
    <s v="Half Yly"/>
    <n v="3275400"/>
    <n v="3275400"/>
    <m/>
    <m/>
    <d v="2026-02-24T00:00:00"/>
    <n v="4.2383561643835614"/>
    <n v="3.4870916130017107"/>
    <n v="6.5993999999999992E-4"/>
    <n v="6.001452590653418E-2"/>
    <n v="0"/>
    <n v="0"/>
    <m/>
    <m/>
    <m/>
    <m/>
    <m/>
    <m/>
    <m/>
    <s v="Scheme G TIER I"/>
    <e v="#N/A"/>
  </r>
  <r>
    <x v="0"/>
    <x v="3"/>
    <x v="0"/>
    <d v="2021-12-31T00:00:00"/>
    <s v="IN0020150051"/>
    <s v="7.73% GS  MD 19/12/2034"/>
    <s v="GOVERMENT OF INDIA"/>
    <s v=""/>
    <s v="GOI"/>
    <m/>
    <x v="8"/>
    <n v="100000"/>
    <n v="10781830"/>
    <n v="7.4644317784980522E-3"/>
    <n v="7.7300000000000008E-2"/>
    <s v="Half Yly"/>
    <n v="10023063.4"/>
    <n v="10023063.4"/>
    <m/>
    <m/>
    <d v="2034-12-19T00:00:00"/>
    <n v="13.06027397260274"/>
    <n v="8.1075579401970597"/>
    <n v="7.2104000000000005E-4"/>
    <n v="6.7273967663857764E-2"/>
    <n v="0"/>
    <n v="0"/>
    <m/>
    <m/>
    <m/>
    <m/>
    <m/>
    <m/>
    <m/>
    <s v="Scheme G TIER I"/>
    <e v="#N/A"/>
  </r>
  <r>
    <x v="0"/>
    <x v="3"/>
    <x v="0"/>
    <d v="2021-12-31T00:00:00"/>
    <s v="IN2220200264"/>
    <s v="6.63% MAHARASHTRA SDL 14-OCT-2030"/>
    <s v="MAHARASHTRA SDL"/>
    <s v=""/>
    <s v="SDL"/>
    <m/>
    <x v="7"/>
    <n v="199700"/>
    <n v="19642252.359999999"/>
    <n v="1.3598642597524016E-2"/>
    <n v="6.6299999999999998E-2"/>
    <s v="Half Yly"/>
    <n v="20009000"/>
    <n v="20009000"/>
    <m/>
    <m/>
    <d v="2030-10-14T00:00:00"/>
    <n v="8.8767123287671232"/>
    <n v="6.5580339454605259"/>
    <n v="6.6022999999999993E-4"/>
    <n v="6.7699837335257182E-2"/>
    <n v="0"/>
    <n v="0"/>
    <m/>
    <m/>
    <m/>
    <m/>
    <m/>
    <m/>
    <m/>
    <s v="Scheme G TIER I"/>
    <e v="#N/A"/>
  </r>
  <r>
    <x v="0"/>
    <x v="3"/>
    <x v="0"/>
    <d v="2021-12-31T00:00:00"/>
    <s v="IN0020070036"/>
    <s v="8.26% Government of India 02.08.2027"/>
    <s v="GOVERMENT OF INDIA"/>
    <s v=""/>
    <s v="GOI"/>
    <m/>
    <x v="8"/>
    <n v="453800"/>
    <n v="49760803.68"/>
    <n v="3.4450192992524907E-2"/>
    <n v="8.2599999999999993E-2"/>
    <s v="Half Yly"/>
    <n v="49733622.609999999"/>
    <n v="49733622.609999999"/>
    <m/>
    <m/>
    <d v="2027-08-02T00:00:00"/>
    <n v="5.6739726027397257"/>
    <n v="4.4570328296590098"/>
    <n v="6.5607000000000003E-4"/>
    <n v="6.0059552773953605E-2"/>
    <n v="0"/>
    <n v="0"/>
    <m/>
    <m/>
    <m/>
    <m/>
    <m/>
    <m/>
    <m/>
    <s v="Scheme G TIER I"/>
    <e v="#N/A"/>
  </r>
  <r>
    <x v="0"/>
    <x v="3"/>
    <x v="0"/>
    <d v="2021-12-31T00:00:00"/>
    <s v="IN1520130072"/>
    <s v="9.50% GUJARAT SDL 11-SEP-2023."/>
    <s v="GUJRAT SDL"/>
    <s v=""/>
    <s v="SDL"/>
    <m/>
    <x v="7"/>
    <n v="130000"/>
    <n v="13910481"/>
    <n v="9.6304464483852343E-3"/>
    <n v="9.5000000000000001E-2"/>
    <s v="Half Yly"/>
    <n v="14227850"/>
    <n v="14227850"/>
    <m/>
    <m/>
    <d v="2023-09-11T00:00:00"/>
    <n v="1.7808219178082192"/>
    <n v="1.6155921032741176"/>
    <n v="6.0004999999999998E-4"/>
    <n v="4.8366430782217848E-2"/>
    <n v="0"/>
    <n v="0"/>
    <m/>
    <m/>
    <m/>
    <m/>
    <m/>
    <m/>
    <m/>
    <s v="Scheme G TIER I"/>
    <e v="#N/A"/>
  </r>
  <r>
    <x v="0"/>
    <x v="3"/>
    <x v="0"/>
    <d v="2021-12-31T00:00:00"/>
    <s v="IN2220200017"/>
    <s v="7.83% MAHARASHTRA SDL 2030 ( 08-APR-2030 ) 2030"/>
    <s v="MAHARASHTRA SDL"/>
    <s v=""/>
    <s v="SDL"/>
    <m/>
    <x v="7"/>
    <n v="100000"/>
    <n v="10576740"/>
    <n v="7.322444721249685E-3"/>
    <n v="7.8299999999999995E-2"/>
    <s v="Half Yly"/>
    <n v="10138000"/>
    <n v="10138000"/>
    <m/>
    <m/>
    <d v="2030-04-08T00:00:00"/>
    <n v="8.3589041095890408"/>
    <n v="6.0907228497823835"/>
    <n v="7.630200000000001E-4"/>
    <n v="6.7702704699286437E-2"/>
    <n v="0"/>
    <n v="0"/>
    <m/>
    <m/>
    <m/>
    <m/>
    <m/>
    <m/>
    <m/>
    <s v="Scheme G TIER I"/>
    <e v="#N/A"/>
  </r>
  <r>
    <x v="0"/>
    <x v="3"/>
    <x v="0"/>
    <d v="2021-12-31T00:00:00"/>
    <s v="INF846K01N65"/>
    <s v="AXIS OVERNIGHT FUND - DIRECT PLAN- GROWTH OPTION"/>
    <s v="AXIS MUTUAL FUND"/>
    <n v="66301"/>
    <s v="Other financial service activities, except insurance and pension funding activities"/>
    <s v="Social and_x000a_Commercial_x000a_Infrastructure"/>
    <x v="4"/>
    <n v="58419.065999999999"/>
    <n v="65096744.969999999"/>
    <n v="4.506750819024704E-2"/>
    <m/>
    <s v=""/>
    <n v="65100000"/>
    <n v="65100000"/>
    <m/>
    <m/>
    <m/>
    <n v="2.7397260273972603E-3"/>
    <n v="2.7397260273972603E-3"/>
    <n v="0"/>
    <n v="3.2500000000000001E-2"/>
    <n v="0"/>
    <n v="0"/>
    <m/>
    <m/>
    <m/>
    <m/>
    <m/>
    <m/>
    <m/>
    <s v="Scheme G TIER I"/>
    <e v="#N/A"/>
  </r>
  <r>
    <x v="0"/>
    <x v="3"/>
    <x v="0"/>
    <d v="2021-12-31T00:00:00"/>
    <s v="IN0020160019"/>
    <s v="7.61% GSEC 09.05.2030"/>
    <s v="GOVERMENT OF INDIA"/>
    <s v=""/>
    <s v="GOI"/>
    <m/>
    <x v="8"/>
    <n v="1060000"/>
    <n v="113760790"/>
    <n v="7.8758397788041862E-2"/>
    <n v="7.6100000000000001E-2"/>
    <s v="Half Yly"/>
    <n v="113895425"/>
    <n v="113895425"/>
    <m/>
    <m/>
    <d v="2030-05-09T00:00:00"/>
    <n v="8.4438356164383563"/>
    <n v="6.2449962956278391"/>
    <n v="6.8248000000000007E-4"/>
    <n v="6.363330332094129E-2"/>
    <n v="0"/>
    <n v="0"/>
    <m/>
    <m/>
    <m/>
    <m/>
    <m/>
    <m/>
    <m/>
    <s v="Scheme G TIER I"/>
    <e v="#N/A"/>
  </r>
  <r>
    <x v="0"/>
    <x v="3"/>
    <x v="0"/>
    <d v="2021-12-31T00:00:00"/>
    <s v="IN4520180204"/>
    <s v="8.38% Telangana SDL 2049"/>
    <s v="TELANGANA"/>
    <s v=""/>
    <s v="SDL"/>
    <m/>
    <x v="7"/>
    <n v="60000"/>
    <n v="6830730"/>
    <n v="4.7290226318111115E-3"/>
    <n v="8.3800000000000013E-2"/>
    <s v="Half Yly"/>
    <n v="6947400"/>
    <n v="6947400"/>
    <m/>
    <m/>
    <d v="2049-03-13T00:00:00"/>
    <n v="27.301369863013697"/>
    <n v="11.565891244349217"/>
    <n v="7.0959000000000007E-4"/>
    <n v="6.9900484578147085E-2"/>
    <n v="0"/>
    <n v="0"/>
    <m/>
    <m/>
    <m/>
    <m/>
    <m/>
    <m/>
    <m/>
    <s v="Scheme G TIER I"/>
    <e v="#N/A"/>
  </r>
  <r>
    <x v="0"/>
    <x v="3"/>
    <x v="0"/>
    <d v="2021-12-31T00:00:00"/>
    <s v="IN1920190098"/>
    <s v="7.23% Karnataka SDL06-Nov-2028"/>
    <s v="KARNATAKA SDL"/>
    <s v=""/>
    <s v="SDL"/>
    <m/>
    <x v="7"/>
    <n v="120000"/>
    <n v="12356208"/>
    <n v="8.5543986185027832E-3"/>
    <n v="7.2300000000000003E-2"/>
    <s v="Half Yly"/>
    <n v="12587100"/>
    <n v="12587100"/>
    <m/>
    <m/>
    <d v="2028-11-06T00:00:00"/>
    <n v="6.9397260273972599"/>
    <n v="5.3969738989356868"/>
    <n v="6.4302000000000001E-4"/>
    <n v="6.6002385405042899E-2"/>
    <n v="0"/>
    <n v="0"/>
    <m/>
    <m/>
    <m/>
    <m/>
    <m/>
    <m/>
    <m/>
    <s v="Scheme G TIER I"/>
    <e v="#N/A"/>
  </r>
  <r>
    <x v="0"/>
    <x v="3"/>
    <x v="0"/>
    <d v="2021-12-31T00:00:00"/>
    <s v="IN0020070069"/>
    <s v="8.28% GOI 21.09.2027"/>
    <s v="GOVERMENT OF INDIA"/>
    <s v=""/>
    <s v="GOI"/>
    <m/>
    <x v="8"/>
    <n v="300000"/>
    <n v="33021000"/>
    <n v="2.2860961613917506E-2"/>
    <n v="8.2799999999999999E-2"/>
    <s v="Half Yly"/>
    <n v="32281358.489999998"/>
    <n v="32281358.489999998"/>
    <m/>
    <m/>
    <d v="2027-09-21T00:00:00"/>
    <n v="5.8109589041095893"/>
    <n v="4.5874199523804791"/>
    <n v="7.0361000000000002E-4"/>
    <n v="6.0089644353646367E-2"/>
    <n v="0"/>
    <n v="0"/>
    <m/>
    <m/>
    <m/>
    <m/>
    <m/>
    <m/>
    <m/>
    <s v="Scheme G TIER I"/>
    <e v="#N/A"/>
  </r>
  <r>
    <x v="0"/>
    <x v="3"/>
    <x v="0"/>
    <d v="2021-12-31T00:00:00"/>
    <s v="IN0020030014"/>
    <s v="6.30% GOI 09.04.2023"/>
    <s v="GOVERMENT OF INDIA"/>
    <s v=""/>
    <s v="GOI"/>
    <m/>
    <x v="8"/>
    <n v="34400"/>
    <n v="3510833.04"/>
    <n v="2.4306053529666968E-3"/>
    <n v="6.3E-2"/>
    <s v="Half Yly"/>
    <n v="3285225"/>
    <n v="3285225"/>
    <m/>
    <m/>
    <d v="2023-04-09T00:00:00"/>
    <n v="1.3561643835616439"/>
    <n v="1.2846871993494784"/>
    <n v="7.3480000000000008E-4"/>
    <n v="4.5035948780224482E-2"/>
    <n v="0"/>
    <n v="0"/>
    <m/>
    <m/>
    <m/>
    <m/>
    <m/>
    <m/>
    <m/>
    <s v="Scheme G TIER I"/>
    <e v="#N/A"/>
  </r>
  <r>
    <x v="0"/>
    <x v="3"/>
    <x v="0"/>
    <d v="2021-12-31T00:00:00"/>
    <s v="IN1020180411"/>
    <s v="8.39% ANDHRA PRADESH SDL 06.02.2031"/>
    <s v="ANDHRA PRADESH SDL"/>
    <s v=""/>
    <s v="SDL"/>
    <m/>
    <x v="7"/>
    <n v="55000"/>
    <n v="5984132"/>
    <n v="4.1429094196001144E-3"/>
    <n v="8.3900000000000002E-2"/>
    <s v="Half Yly"/>
    <n v="5504950"/>
    <n v="5504950"/>
    <m/>
    <m/>
    <d v="2031-02-06T00:00:00"/>
    <n v="9.1917808219178081"/>
    <n v="6.3422848007581214"/>
    <n v="8.3779000000000004E-4"/>
    <n v="6.9002887803942994E-2"/>
    <n v="0"/>
    <n v="0"/>
    <m/>
    <m/>
    <m/>
    <m/>
    <m/>
    <m/>
    <m/>
    <s v="Scheme G TIER I"/>
    <e v="#N/A"/>
  </r>
  <r>
    <x v="0"/>
    <x v="3"/>
    <x v="0"/>
    <d v="2021-12-31T00:00:00"/>
    <s v="IN1520170169"/>
    <s v="07.75% GUJRAT SDL 10-JAN-2028"/>
    <s v="GUJRAT SDL"/>
    <s v=""/>
    <s v="SDL"/>
    <m/>
    <x v="7"/>
    <n v="17500"/>
    <n v="1845067"/>
    <n v="1.277369124560308E-3"/>
    <n v="7.7499999999999999E-2"/>
    <s v="Half Yly"/>
    <n v="1828750"/>
    <n v="1828750"/>
    <m/>
    <m/>
    <d v="2028-01-10T00:00:00"/>
    <n v="6.1150684931506847"/>
    <n v="4.7256428723300035"/>
    <n v="6.8964999999999999E-4"/>
    <n v="6.5803720635891932E-2"/>
    <n v="0"/>
    <n v="0"/>
    <m/>
    <m/>
    <m/>
    <m/>
    <m/>
    <m/>
    <m/>
    <s v="Scheme G TIER I"/>
    <e v="#N/A"/>
  </r>
  <r>
    <x v="0"/>
    <x v="3"/>
    <x v="0"/>
    <d v="2021-12-31T00:00:00"/>
    <s v="IN1920180156"/>
    <s v="8.22 % KARNATAK 30.01.2031"/>
    <s v="KARNATAKA SDL"/>
    <s v=""/>
    <s v="SDL"/>
    <m/>
    <x v="7"/>
    <n v="90000"/>
    <n v="9702585"/>
    <n v="6.7172533612177635E-3"/>
    <n v="8.2200000000000009E-2"/>
    <s v="Half Yly"/>
    <n v="9010800"/>
    <n v="9010800"/>
    <m/>
    <m/>
    <d v="2031-01-30T00:00:00"/>
    <n v="9.1726027397260275"/>
    <n v="6.3533884711304864"/>
    <n v="8.2041000000000004E-4"/>
    <n v="6.8802551034071097E-2"/>
    <n v="0"/>
    <n v="0"/>
    <m/>
    <m/>
    <m/>
    <m/>
    <m/>
    <m/>
    <m/>
    <s v="Scheme G TIER I"/>
    <e v="#N/A"/>
  </r>
  <r>
    <x v="0"/>
    <x v="3"/>
    <x v="0"/>
    <d v="2021-12-31T00:00:00"/>
    <s v="IN0020140060"/>
    <s v="8.15% GSEC 24.11.2026"/>
    <s v="GOVERMENT OF INDIA"/>
    <s v=""/>
    <s v="GOI"/>
    <m/>
    <x v="8"/>
    <n v="15000"/>
    <n v="1635747"/>
    <n v="1.1324535712752709E-3"/>
    <n v="8.1500000000000003E-2"/>
    <s v="Half Yly"/>
    <n v="1513439.34"/>
    <n v="1513439.34"/>
    <m/>
    <m/>
    <d v="2026-11-24T00:00:00"/>
    <n v="4.9863013698630141"/>
    <n v="4.1108794431798756"/>
    <n v="6.9790999999999994E-4"/>
    <n v="5.8436223280498939E-2"/>
    <n v="0"/>
    <n v="0"/>
    <m/>
    <m/>
    <m/>
    <m/>
    <m/>
    <m/>
    <m/>
    <s v="Scheme G TIER I"/>
    <e v="#N/A"/>
  </r>
  <r>
    <x v="0"/>
    <x v="3"/>
    <x v="0"/>
    <d v="2021-12-31T00:00:00"/>
    <s v="IN0020060086"/>
    <s v="8.28% GOI 15.02.2032"/>
    <s v="GOVERMENT OF INDIA"/>
    <s v=""/>
    <s v="GOI"/>
    <m/>
    <x v="8"/>
    <n v="756600"/>
    <n v="84650829.120000005"/>
    <n v="5.8605110538705985E-2"/>
    <n v="8.2799999999999999E-2"/>
    <s v="Half Yly"/>
    <n v="84419461"/>
    <n v="84419461"/>
    <m/>
    <m/>
    <d v="2032-02-15T00:00:00"/>
    <n v="10.216438356164383"/>
    <n v="6.9077069738558912"/>
    <n v="6.8956999999999992E-4"/>
    <n v="6.5569938266916039E-2"/>
    <n v="0"/>
    <n v="0"/>
    <m/>
    <m/>
    <m/>
    <m/>
    <m/>
    <m/>
    <m/>
    <s v="Scheme G TIER I"/>
    <e v="#N/A"/>
  </r>
  <r>
    <x v="0"/>
    <x v="3"/>
    <x v="0"/>
    <d v="2021-12-31T00:00:00"/>
    <s v="IN0020150069"/>
    <s v="7.59% GOI 20.03.2029"/>
    <s v="GOVERMENT OF INDIA"/>
    <s v=""/>
    <s v="GOI"/>
    <m/>
    <x v="8"/>
    <n v="103000"/>
    <n v="10969489.699999999"/>
    <n v="7.5943515628225508E-3"/>
    <n v="7.5899999999999995E-2"/>
    <s v="Half Yly"/>
    <n v="10035110"/>
    <n v="10035110"/>
    <m/>
    <m/>
    <d v="2029-03-20T00:00:00"/>
    <n v="7.3068493150684928"/>
    <n v="5.5553405140344294"/>
    <n v="7.9487000000000004E-4"/>
    <n v="6.2693941536763317E-2"/>
    <n v="0"/>
    <n v="0"/>
    <m/>
    <m/>
    <m/>
    <m/>
    <m/>
    <m/>
    <m/>
    <s v="Scheme G TIER I"/>
    <e v="#N/A"/>
  </r>
  <r>
    <x v="0"/>
    <x v="3"/>
    <x v="0"/>
    <d v="2021-12-31T00:00:00"/>
    <s v="IN1520170243"/>
    <s v="8.26% Gujarat 14march 2028"/>
    <s v="GUJRAT SDL"/>
    <s v=""/>
    <s v="SDL"/>
    <m/>
    <x v="7"/>
    <n v="50000"/>
    <n v="5400030"/>
    <n v="3.7385263482027481E-3"/>
    <n v="8.2599999999999993E-2"/>
    <s v="Half Yly"/>
    <n v="5345125"/>
    <n v="5345125"/>
    <m/>
    <m/>
    <d v="2028-03-14T00:00:00"/>
    <n v="6.2904109589041095"/>
    <n v="4.849253830273125"/>
    <n v="6.9374000000000009E-4"/>
    <n v="6.600571451899348E-2"/>
    <n v="0"/>
    <n v="0"/>
    <m/>
    <m/>
    <m/>
    <m/>
    <m/>
    <m/>
    <m/>
    <s v="Scheme G TIER I"/>
    <e v="#N/A"/>
  </r>
  <r>
    <x v="0"/>
    <x v="3"/>
    <x v="0"/>
    <d v="2021-12-31T00:00:00"/>
    <s v="IN3120180010"/>
    <s v="SDL TAMIL NADU 8.05% 2028"/>
    <s v="TAMIL NADU SDL"/>
    <s v=""/>
    <s v="SDL"/>
    <m/>
    <x v="7"/>
    <n v="151000"/>
    <n v="16138230.699999999"/>
    <n v="1.1172752870877472E-2"/>
    <n v="8.0500000000000002E-2"/>
    <s v="Half Yly"/>
    <n v="14855250"/>
    <n v="14855250"/>
    <m/>
    <m/>
    <d v="2028-04-18T00:00:00"/>
    <n v="6.3863013698630136"/>
    <n v="4.9580838090011925"/>
    <n v="8.201599999999999E-4"/>
    <n v="6.6305139527889051E-2"/>
    <n v="0"/>
    <n v="0"/>
    <m/>
    <m/>
    <m/>
    <m/>
    <m/>
    <m/>
    <m/>
    <s v="Scheme G TIER I"/>
    <e v="#N/A"/>
  </r>
  <r>
    <x v="0"/>
    <x v="3"/>
    <x v="0"/>
    <d v="2021-12-31T00:00:00"/>
    <s v="IN2020180021"/>
    <s v="8.32% Kerala SDL 25-April-2030"/>
    <s v="KERALA SDL"/>
    <s v=""/>
    <s v="SDL"/>
    <m/>
    <x v="7"/>
    <n v="130000"/>
    <n v="14116583"/>
    <n v="9.7731341292716881E-3"/>
    <n v="8.3199999999999996E-2"/>
    <s v="Half Yly"/>
    <n v="14062100"/>
    <n v="14062100"/>
    <m/>
    <m/>
    <d v="2030-04-25T00:00:00"/>
    <n v="8.4054794520547951"/>
    <n v="6.0679490146717949"/>
    <n v="7.0452999999999998E-4"/>
    <n v="6.8103900651534655E-2"/>
    <n v="0"/>
    <n v="0"/>
    <m/>
    <m/>
    <m/>
    <m/>
    <m/>
    <m/>
    <m/>
    <s v="Scheme G TIER I"/>
    <e v="#N/A"/>
  </r>
  <r>
    <x v="0"/>
    <x v="3"/>
    <x v="1"/>
    <d v="2021-12-31T00:00:00"/>
    <s v=""/>
    <s v="Net Current Asset"/>
    <s v=""/>
    <s v=""/>
    <s v="NCA"/>
    <m/>
    <x v="2"/>
    <n v="0"/>
    <n v="8083168.7400000002"/>
    <n v="5.2846834689800032E-2"/>
    <m/>
    <s v=""/>
    <n v="0"/>
    <n v="8083168.7400000002"/>
    <m/>
    <m/>
    <m/>
    <n v="0"/>
    <n v="0"/>
    <n v="0"/>
    <n v="0"/>
    <n v="0"/>
    <n v="0"/>
    <m/>
    <m/>
    <m/>
    <m/>
    <m/>
    <m/>
    <m/>
    <s v="Scheme G TIER II"/>
    <e v="#N/A"/>
  </r>
  <r>
    <x v="0"/>
    <x v="3"/>
    <x v="1"/>
    <d v="2021-12-31T00:00:00"/>
    <s v="IN0020100031"/>
    <s v="8.30% GS 02.07.2040"/>
    <s v="GOVERMENT OF INDIA"/>
    <s v=""/>
    <s v="GOI"/>
    <m/>
    <x v="8"/>
    <n v="41400"/>
    <n v="4714549.2"/>
    <n v="3.0823184597941353E-2"/>
    <n v="8.3000000000000004E-2"/>
    <s v="Half Yly"/>
    <n v="4727378.22"/>
    <n v="4727378.22"/>
    <m/>
    <m/>
    <d v="2040-07-02T00:00:00"/>
    <n v="18.600000000000001"/>
    <n v="9.7442522945925063"/>
    <n v="7.000000000000001E-4"/>
    <n v="6.8427762724030283E-2"/>
    <n v="0"/>
    <n v="0"/>
    <m/>
    <m/>
    <m/>
    <m/>
    <m/>
    <m/>
    <m/>
    <s v="Scheme G TIER II"/>
    <e v="#N/A"/>
  </r>
  <r>
    <x v="0"/>
    <x v="3"/>
    <x v="1"/>
    <d v="2021-12-31T00:00:00"/>
    <s v="IN0020190040"/>
    <s v="7.69% GOI 17.06.2043"/>
    <s v="GOVERMENT OF INDIA"/>
    <s v=""/>
    <s v="GOI"/>
    <m/>
    <x v="8"/>
    <n v="10000"/>
    <n v="1067948"/>
    <n v="6.9821221390588663E-3"/>
    <n v="7.690000000000001E-2"/>
    <s v="Half Yly"/>
    <n v="1063700"/>
    <n v="1063700"/>
    <m/>
    <m/>
    <d v="2043-06-17T00:00:00"/>
    <n v="21.55890410958904"/>
    <n v="10.554217853832215"/>
    <n v="7.1294000000000012E-4"/>
    <n v="6.9088139833052828E-2"/>
    <n v="0"/>
    <n v="0"/>
    <m/>
    <m/>
    <m/>
    <m/>
    <m/>
    <m/>
    <m/>
    <s v="Scheme G TIER II"/>
    <e v="#N/A"/>
  </r>
  <r>
    <x v="0"/>
    <x v="3"/>
    <x v="1"/>
    <d v="2021-12-31T00:00:00"/>
    <s v="IN0020060086"/>
    <s v="8.28% GOI 15.02.2032"/>
    <s v="GOVERMENT OF INDIA"/>
    <s v=""/>
    <s v="GOI"/>
    <m/>
    <x v="8"/>
    <n v="42000"/>
    <n v="4699094.4000000004"/>
    <n v="3.0722142879398194E-2"/>
    <n v="8.2799999999999999E-2"/>
    <s v="Half Yly"/>
    <n v="4618725"/>
    <n v="4618725"/>
    <m/>
    <m/>
    <d v="2032-02-15T00:00:00"/>
    <n v="10.216438356164383"/>
    <n v="6.9077069738558912"/>
    <n v="6.8956999999999992E-4"/>
    <n v="6.5569938266916039E-2"/>
    <n v="0"/>
    <n v="0"/>
    <m/>
    <m/>
    <m/>
    <m/>
    <m/>
    <m/>
    <m/>
    <s v="Scheme G TIER II"/>
    <e v="#N/A"/>
  </r>
  <r>
    <x v="0"/>
    <x v="3"/>
    <x v="1"/>
    <d v="2021-12-31T00:00:00"/>
    <s v="IN0020190024"/>
    <s v="7.62% GS 2039 (15-09-2039)"/>
    <s v="GOVERMENT OF INDIA"/>
    <s v=""/>
    <s v="GOI"/>
    <m/>
    <x v="8"/>
    <n v="10000"/>
    <n v="1064965"/>
    <n v="6.9626196255087565E-3"/>
    <n v="7.6200000000000004E-2"/>
    <s v="Half Yly"/>
    <n v="1048000"/>
    <n v="1048000"/>
    <m/>
    <m/>
    <d v="2039-09-15T00:00:00"/>
    <n v="17.802739726027397"/>
    <n v="9.8483912873616877"/>
    <n v="7.0777000000000004E-4"/>
    <n v="6.8126627605721538E-2"/>
    <n v="0"/>
    <n v="0"/>
    <m/>
    <m/>
    <m/>
    <m/>
    <m/>
    <m/>
    <m/>
    <s v="Scheme G TIER II"/>
    <e v="#N/A"/>
  </r>
  <r>
    <x v="0"/>
    <x v="3"/>
    <x v="1"/>
    <d v="2021-12-31T00:00:00"/>
    <s v="IN0020160100"/>
    <s v="6.57% GOI 2033 (MD 05/12/2033)"/>
    <s v="GOVERMENT OF INDIA"/>
    <s v=""/>
    <s v="GOI"/>
    <m/>
    <x v="8"/>
    <n v="161000"/>
    <n v="15963198.300000001"/>
    <n v="0.10436556860504151"/>
    <n v="6.5700000000000008E-2"/>
    <s v="Half Yly"/>
    <n v="16210000"/>
    <n v="16210000"/>
    <m/>
    <m/>
    <d v="2033-12-05T00:00:00"/>
    <n v="12.021917808219179"/>
    <n v="7.9445355699860238"/>
    <n v="6.9145000000000003E-4"/>
    <n v="6.6701478985209811E-2"/>
    <n v="0"/>
    <n v="0"/>
    <m/>
    <m/>
    <m/>
    <m/>
    <m/>
    <m/>
    <m/>
    <s v="Scheme G TIER II"/>
    <e v="#N/A"/>
  </r>
  <r>
    <x v="0"/>
    <x v="3"/>
    <x v="1"/>
    <d v="2021-12-31T00:00:00"/>
    <s v="IN0020140078"/>
    <s v="8.17% GS 2044 (01-DEC-2044)."/>
    <s v="GOVERMENT OF INDIA"/>
    <s v=""/>
    <s v="GOI"/>
    <m/>
    <x v="8"/>
    <n v="33000"/>
    <n v="3728792.1"/>
    <n v="2.4378417182632305E-2"/>
    <n v="8.1699999999999995E-2"/>
    <s v="Half Yly"/>
    <n v="3466610"/>
    <n v="3466610"/>
    <m/>
    <m/>
    <d v="2044-12-01T00:00:00"/>
    <n v="23.019178082191782"/>
    <n v="10.688513042691849"/>
    <n v="7.6704999999999992E-4"/>
    <n v="6.9252292892284184E-2"/>
    <n v="0"/>
    <n v="0"/>
    <m/>
    <m/>
    <m/>
    <m/>
    <m/>
    <m/>
    <m/>
    <s v="Scheme G TIER II"/>
    <e v="#N/A"/>
  </r>
  <r>
    <x v="0"/>
    <x v="3"/>
    <x v="1"/>
    <d v="2021-12-31T00:00:00"/>
    <s v="IN0020160118"/>
    <s v="6.79% GS 26.12.2029"/>
    <s v="GOVERMENT OF INDIA"/>
    <s v=""/>
    <s v="GOI"/>
    <m/>
    <x v="8"/>
    <n v="10000"/>
    <n v="1022000"/>
    <n v="6.6817193591056506E-3"/>
    <n v="6.7900000000000002E-2"/>
    <s v="Half Yly"/>
    <n v="992800"/>
    <n v="992800"/>
    <m/>
    <m/>
    <d v="2029-12-26T00:00:00"/>
    <n v="8.0767123287671225"/>
    <n v="6.0114202747110816"/>
    <n v="6.7305000000000002E-4"/>
    <n v="6.3089989565633359E-2"/>
    <n v="0"/>
    <n v="0"/>
    <m/>
    <m/>
    <m/>
    <m/>
    <m/>
    <m/>
    <m/>
    <s v="Scheme G TIER II"/>
    <e v="#N/A"/>
  </r>
  <r>
    <x v="0"/>
    <x v="3"/>
    <x v="1"/>
    <d v="2021-12-31T00:00:00"/>
    <s v="IN0020150077"/>
    <s v="7.72% GOI 26.10.2055."/>
    <s v="GOVERMENT OF INDIA"/>
    <s v=""/>
    <s v="GOI"/>
    <m/>
    <x v="8"/>
    <n v="7000"/>
    <n v="756164.5"/>
    <n v="4.9437171999202004E-3"/>
    <n v="7.7199999999999991E-2"/>
    <s v="Half Yly"/>
    <n v="698600"/>
    <n v="698600"/>
    <m/>
    <m/>
    <d v="2055-10-26T00:00:00"/>
    <n v="33.926027397260277"/>
    <n v="12.712894890924922"/>
    <n v="7.5235999999999999E-4"/>
    <n v="6.9300333853195575E-2"/>
    <n v="0"/>
    <n v="0"/>
    <m/>
    <m/>
    <m/>
    <m/>
    <m/>
    <m/>
    <m/>
    <s v="Scheme G TIER II"/>
    <e v="#N/A"/>
  </r>
  <r>
    <x v="0"/>
    <x v="3"/>
    <x v="1"/>
    <d v="2021-12-31T00:00:00"/>
    <s v="IN0020150051"/>
    <s v="7.73% GS  MD 19/12/2034"/>
    <s v="GOVERMENT OF INDIA"/>
    <s v=""/>
    <s v="GOI"/>
    <m/>
    <x v="8"/>
    <n v="39400"/>
    <n v="4248041.0199999996"/>
    <n v="2.7773207359695608E-2"/>
    <n v="7.7300000000000008E-2"/>
    <s v="Half Yly"/>
    <n v="4265901.47"/>
    <n v="4265901.47"/>
    <m/>
    <m/>
    <d v="2034-12-19T00:00:00"/>
    <n v="13.06027397260274"/>
    <n v="8.1075579401970597"/>
    <n v="7.2104000000000005E-4"/>
    <n v="6.7273967663857764E-2"/>
    <n v="0"/>
    <n v="0"/>
    <m/>
    <m/>
    <m/>
    <m/>
    <m/>
    <m/>
    <m/>
    <s v="Scheme G TIER II"/>
    <e v="#N/A"/>
  </r>
  <r>
    <x v="0"/>
    <x v="3"/>
    <x v="1"/>
    <d v="2021-12-31T00:00:00"/>
    <s v="IN0020150028"/>
    <s v="7.88% GOI 19.03.2030"/>
    <s v="GOVERMENT OF INDIA"/>
    <s v=""/>
    <s v="GOI"/>
    <m/>
    <x v="8"/>
    <n v="46200"/>
    <n v="5021584.26"/>
    <n v="3.2830544778299629E-2"/>
    <n v="7.8799999999999995E-2"/>
    <s v="Half Yly"/>
    <n v="5024387"/>
    <n v="5024387"/>
    <m/>
    <m/>
    <d v="2030-03-19T00:00:00"/>
    <n v="8.3041095890410954"/>
    <n v="6.0729001049416667"/>
    <n v="6.7633999999999999E-4"/>
    <n v="6.3709782125799239E-2"/>
    <n v="0"/>
    <n v="0"/>
    <m/>
    <m/>
    <m/>
    <m/>
    <m/>
    <m/>
    <m/>
    <s v="Scheme G TIER II"/>
    <e v="#N/A"/>
  </r>
  <r>
    <x v="0"/>
    <x v="3"/>
    <x v="1"/>
    <d v="2021-12-31T00:00:00"/>
    <s v="IN0020070044"/>
    <s v="8.32% GS 02.08.2032"/>
    <s v="GOVERMENT OF INDIA"/>
    <s v=""/>
    <s v="GOI"/>
    <m/>
    <x v="8"/>
    <n v="46000"/>
    <n v="5191555.4000000004"/>
    <n v="3.3941796692807717E-2"/>
    <n v="8.3199999999999996E-2"/>
    <s v="Half Yly"/>
    <n v="5170860"/>
    <n v="5170860"/>
    <m/>
    <m/>
    <d v="2032-08-02T00:00:00"/>
    <n v="10.67945205479452"/>
    <n v="7.0956875340959424"/>
    <n v="7.3763999999999991E-4"/>
    <n v="6.5579764180895589E-2"/>
    <n v="0"/>
    <n v="0"/>
    <m/>
    <m/>
    <m/>
    <m/>
    <m/>
    <m/>
    <m/>
    <s v="Scheme G TIER II"/>
    <e v="#N/A"/>
  </r>
  <r>
    <x v="0"/>
    <x v="3"/>
    <x v="1"/>
    <d v="2021-12-31T00:00:00"/>
    <s v="IN0020070036"/>
    <s v="8.26% Government of India 02.08.2027"/>
    <s v="GOVERMENT OF INDIA"/>
    <s v=""/>
    <s v="GOI"/>
    <m/>
    <x v="8"/>
    <n v="126500"/>
    <n v="13871180.4"/>
    <n v="9.0688194336914746E-2"/>
    <n v="8.2599999999999993E-2"/>
    <s v="Half Yly"/>
    <n v="13896140"/>
    <n v="13896140"/>
    <m/>
    <m/>
    <d v="2027-08-02T00:00:00"/>
    <n v="5.6739726027397257"/>
    <n v="4.4570328296590098"/>
    <n v="6.5607000000000003E-4"/>
    <n v="6.0059552773953605E-2"/>
    <n v="0"/>
    <n v="0"/>
    <m/>
    <m/>
    <m/>
    <m/>
    <m/>
    <m/>
    <m/>
    <s v="Scheme G TIER II"/>
    <e v="#N/A"/>
  </r>
  <r>
    <x v="0"/>
    <x v="3"/>
    <x v="1"/>
    <d v="2021-12-31T00:00:00"/>
    <s v="IN0020150010"/>
    <s v="7.68% GS 15.12.2023"/>
    <s v="GOVERMENT OF INDIA"/>
    <s v=""/>
    <s v="GOI"/>
    <m/>
    <x v="8"/>
    <n v="5000"/>
    <n v="524512.5"/>
    <n v="3.4292028623707465E-3"/>
    <n v="7.6799999999999993E-2"/>
    <s v="Half Yly"/>
    <n v="495650"/>
    <n v="495650"/>
    <m/>
    <m/>
    <d v="2023-12-15T00:00:00"/>
    <n v="2.0410958904109591"/>
    <n v="1.8268362992301086"/>
    <n v="7.8792E-4"/>
    <n v="4.742483052572196E-2"/>
    <n v="0"/>
    <n v="0"/>
    <m/>
    <m/>
    <m/>
    <m/>
    <m/>
    <m/>
    <m/>
    <s v="Scheme G TIER II"/>
    <e v="#N/A"/>
  </r>
  <r>
    <x v="0"/>
    <x v="3"/>
    <x v="1"/>
    <d v="2021-12-31T00:00:00"/>
    <s v="IN0020060045"/>
    <s v="8.33% GS 7.06.2036"/>
    <s v="GOVERMENT OF INDIA"/>
    <s v=""/>
    <s v="GOI"/>
    <m/>
    <x v="8"/>
    <n v="30000"/>
    <n v="3395847"/>
    <n v="2.2201660117867755E-2"/>
    <n v="8.3299999999999999E-2"/>
    <s v="Half Yly"/>
    <n v="3299180.4"/>
    <n v="3299180.4"/>
    <m/>
    <m/>
    <d v="2036-06-07T00:00:00"/>
    <n v="14.528767123287672"/>
    <n v="8.4889501012077702"/>
    <n v="7.6365999999999988E-4"/>
    <n v="6.7449248843947984E-2"/>
    <n v="0"/>
    <n v="0"/>
    <m/>
    <m/>
    <m/>
    <m/>
    <m/>
    <m/>
    <m/>
    <s v="Scheme G TIER II"/>
    <e v="#N/A"/>
  </r>
  <r>
    <x v="0"/>
    <x v="3"/>
    <x v="1"/>
    <d v="2021-12-31T00:00:00"/>
    <s v="IN0020160068"/>
    <s v="7.06 % GOI 10.10.2046"/>
    <s v="GOVERMENT OF INDIA"/>
    <s v=""/>
    <s v="GOI"/>
    <m/>
    <x v="8"/>
    <n v="20000"/>
    <n v="1998952"/>
    <n v="1.3068920035541056E-2"/>
    <n v="7.0599999999999996E-2"/>
    <s v="Half Yly"/>
    <n v="1853923"/>
    <n v="1853923"/>
    <m/>
    <m/>
    <d v="2046-10-10T00:00:00"/>
    <n v="24.876712328767123"/>
    <n v="11.638054003703846"/>
    <n v="7.455099999999999E-4"/>
    <n v="6.9142221454030511E-2"/>
    <n v="0"/>
    <n v="0"/>
    <m/>
    <m/>
    <m/>
    <m/>
    <m/>
    <m/>
    <m/>
    <s v="Scheme G TIER II"/>
    <e v="#N/A"/>
  </r>
  <r>
    <x v="0"/>
    <x v="3"/>
    <x v="1"/>
    <d v="2021-12-31T00:00:00"/>
    <s v="IN0020160019"/>
    <s v="7.61% GSEC 09.05.2030"/>
    <s v="GOVERMENT OF INDIA"/>
    <s v=""/>
    <s v="GOI"/>
    <m/>
    <x v="8"/>
    <n v="68000"/>
    <n v="7297862"/>
    <n v="4.771258885076466E-2"/>
    <n v="7.6100000000000001E-2"/>
    <s v="Half Yly"/>
    <n v="7331740"/>
    <n v="7331740"/>
    <m/>
    <m/>
    <d v="2030-05-09T00:00:00"/>
    <n v="8.4438356164383563"/>
    <n v="6.2449962956278391"/>
    <n v="6.8248000000000007E-4"/>
    <n v="6.363330332094129E-2"/>
    <n v="0"/>
    <n v="0"/>
    <m/>
    <m/>
    <m/>
    <m/>
    <m/>
    <m/>
    <m/>
    <s v="Scheme G TIER II"/>
    <e v="#N/A"/>
  </r>
  <r>
    <x v="0"/>
    <x v="3"/>
    <x v="1"/>
    <d v="2021-12-31T00:00:00"/>
    <s v="IN0020020106"/>
    <s v="7.95% GOI  28-Aug-2032"/>
    <s v="GOVERMENT OF INDIA"/>
    <s v=""/>
    <s v="GOI"/>
    <m/>
    <x v="8"/>
    <n v="78300"/>
    <n v="8622403.8300000001"/>
    <n v="5.637229216530109E-2"/>
    <n v="7.9500000000000001E-2"/>
    <s v="Half Yly"/>
    <n v="8584050"/>
    <n v="8584050"/>
    <m/>
    <m/>
    <d v="2032-08-28T00:00:00"/>
    <n v="10.75068493150685"/>
    <n v="7.233363391001812"/>
    <n v="6.7817000000000007E-4"/>
    <n v="6.5349305147914691E-2"/>
    <n v="0"/>
    <n v="0"/>
    <m/>
    <m/>
    <m/>
    <m/>
    <m/>
    <m/>
    <m/>
    <s v="Scheme G TIER II"/>
    <e v="#N/A"/>
  </r>
  <r>
    <x v="0"/>
    <x v="3"/>
    <x v="1"/>
    <d v="2021-12-31T00:00:00"/>
    <s v="IN2220150196"/>
    <s v="8.67% Maharashtra SDL 24 Feb 2026"/>
    <s v="MAHARASHTRA SDL"/>
    <s v=""/>
    <s v="SDL"/>
    <m/>
    <x v="7"/>
    <n v="10000"/>
    <n v="1097663"/>
    <n v="7.1763954176849182E-3"/>
    <n v="8.6699999999999999E-2"/>
    <s v="Half Yly"/>
    <n v="1091800"/>
    <n v="1091800"/>
    <m/>
    <m/>
    <d v="2026-02-24T00:00:00"/>
    <n v="4.2383561643835614"/>
    <n v="3.4870916130017107"/>
    <n v="6.5993999999999992E-4"/>
    <n v="6.001452590653418E-2"/>
    <n v="0"/>
    <n v="0"/>
    <m/>
    <m/>
    <m/>
    <m/>
    <m/>
    <m/>
    <m/>
    <s v="Scheme G TIER II"/>
    <e v="#N/A"/>
  </r>
  <r>
    <x v="0"/>
    <x v="3"/>
    <x v="1"/>
    <d v="2021-12-31T00:00:00"/>
    <s v="IN2220200264"/>
    <s v="6.63% MAHARASHTRA SDL 14-OCT-2030"/>
    <s v="MAHARASHTRA SDL"/>
    <s v=""/>
    <s v="SDL"/>
    <m/>
    <x v="7"/>
    <n v="20000"/>
    <n v="1967176"/>
    <n v="1.2861172174137004E-2"/>
    <n v="6.6299999999999998E-2"/>
    <s v="Half Yly"/>
    <n v="2006000"/>
    <n v="2006000"/>
    <m/>
    <m/>
    <d v="2030-10-14T00:00:00"/>
    <n v="8.8767123287671232"/>
    <n v="6.5580339454605259"/>
    <n v="6.6022999999999993E-4"/>
    <n v="6.7699837335257182E-2"/>
    <n v="0"/>
    <n v="0"/>
    <m/>
    <m/>
    <m/>
    <m/>
    <m/>
    <m/>
    <m/>
    <s v="Scheme G TIER II"/>
    <e v="#N/A"/>
  </r>
  <r>
    <x v="0"/>
    <x v="3"/>
    <x v="1"/>
    <d v="2021-12-31T00:00:00"/>
    <s v="IN1520130072"/>
    <s v="9.50% GUJARAT SDL 11-SEP-2023."/>
    <s v="GUJRAT SDL"/>
    <s v=""/>
    <s v="SDL"/>
    <m/>
    <x v="7"/>
    <n v="20000"/>
    <n v="2140074"/>
    <n v="1.3991559565282453E-2"/>
    <n v="9.5000000000000001E-2"/>
    <s v="Half Yly"/>
    <n v="2188900"/>
    <n v="2188900"/>
    <m/>
    <m/>
    <d v="2023-09-11T00:00:00"/>
    <n v="1.7808219178082192"/>
    <n v="1.6155921032741176"/>
    <n v="6.0004999999999998E-4"/>
    <n v="4.8366430782217848E-2"/>
    <n v="0"/>
    <n v="0"/>
    <m/>
    <m/>
    <m/>
    <m/>
    <m/>
    <m/>
    <m/>
    <s v="Scheme G TIER II"/>
    <e v="#N/A"/>
  </r>
  <r>
    <x v="0"/>
    <x v="3"/>
    <x v="1"/>
    <d v="2021-12-31T00:00:00"/>
    <s v="INF846K01N65"/>
    <s v="AXIS OVERNIGHT FUND - DIRECT PLAN- GROWTH OPTION"/>
    <s v="AXIS MUTUAL FUND"/>
    <n v="66301"/>
    <s v="Other financial service activities, except insurance and pension funding activities"/>
    <s v="Social and_x000a_Commercial_x000a_Infrastructure"/>
    <x v="4"/>
    <n v="6371.357"/>
    <n v="7099644.5199999996"/>
    <n v="4.6416665589092312E-2"/>
    <m/>
    <s v=""/>
    <n v="7100000"/>
    <n v="7100000"/>
    <m/>
    <m/>
    <m/>
    <n v="2.7397260273972603E-3"/>
    <n v="2.7397260273972603E-3"/>
    <n v="0"/>
    <n v="3.2500000000000001E-2"/>
    <n v="0"/>
    <n v="0"/>
    <m/>
    <m/>
    <m/>
    <m/>
    <m/>
    <m/>
    <m/>
    <s v="Scheme G TIER II"/>
    <e v="#N/A"/>
  </r>
  <r>
    <x v="0"/>
    <x v="3"/>
    <x v="1"/>
    <d v="2021-12-31T00:00:00"/>
    <s v="IN4520180204"/>
    <s v="8.38% Telangana SDL 2049"/>
    <s v="TELANGANA"/>
    <s v=""/>
    <s v="SDL"/>
    <m/>
    <x v="7"/>
    <n v="10000"/>
    <n v="1138455"/>
    <n v="7.4430888580925871E-3"/>
    <n v="8.3800000000000013E-2"/>
    <s v="Half Yly"/>
    <n v="1157900"/>
    <n v="1157900"/>
    <m/>
    <m/>
    <d v="2049-03-13T00:00:00"/>
    <n v="27.301369863013697"/>
    <n v="11.565891244349217"/>
    <n v="7.0959000000000007E-4"/>
    <n v="6.9900484578147085E-2"/>
    <n v="0"/>
    <n v="0"/>
    <m/>
    <m/>
    <m/>
    <m/>
    <m/>
    <m/>
    <m/>
    <s v="Scheme G TIER II"/>
    <e v="#N/A"/>
  </r>
  <r>
    <x v="0"/>
    <x v="3"/>
    <x v="1"/>
    <d v="2021-12-31T00:00:00"/>
    <s v="IN1920180149"/>
    <s v="8.19% Karnataka SDL 2029"/>
    <s v="KARNATAKA SDL"/>
    <s v=""/>
    <s v="SDL"/>
    <m/>
    <x v="7"/>
    <n v="10000"/>
    <n v="1074502"/>
    <n v="7.0249714430506262E-3"/>
    <n v="8.1900000000000001E-2"/>
    <s v="Half Yly"/>
    <n v="1074200"/>
    <n v="1074200"/>
    <m/>
    <m/>
    <d v="2029-01-23T00:00:00"/>
    <n v="7.1534246575342468"/>
    <n v="5.3038516514079239"/>
    <n v="7.1035E-4"/>
    <n v="6.6504137269950719E-2"/>
    <n v="0"/>
    <n v="0"/>
    <m/>
    <m/>
    <m/>
    <m/>
    <m/>
    <m/>
    <m/>
    <s v="Scheme G TIER II"/>
    <e v="#N/A"/>
  </r>
  <r>
    <x v="0"/>
    <x v="3"/>
    <x v="1"/>
    <d v="2021-12-31T00:00:00"/>
    <s v="IN1920190098"/>
    <s v="7.23% Karnataka SDL06-Nov-2028"/>
    <s v="KARNATAKA SDL"/>
    <s v=""/>
    <s v="SDL"/>
    <m/>
    <x v="7"/>
    <n v="30000"/>
    <n v="3089052"/>
    <n v="2.0195869422391419E-2"/>
    <n v="7.2300000000000003E-2"/>
    <s v="Half Yly"/>
    <n v="3146775"/>
    <n v="3146775"/>
    <m/>
    <m/>
    <d v="2028-11-06T00:00:00"/>
    <n v="6.9397260273972599"/>
    <n v="5.3969738989356868"/>
    <n v="6.4302000000000001E-4"/>
    <n v="6.6002385405042899E-2"/>
    <n v="0"/>
    <n v="0"/>
    <m/>
    <m/>
    <m/>
    <m/>
    <m/>
    <m/>
    <m/>
    <s v="Scheme G TIER II"/>
    <e v="#N/A"/>
  </r>
  <r>
    <x v="0"/>
    <x v="3"/>
    <x v="1"/>
    <d v="2021-12-31T00:00:00"/>
    <s v="IN1020180411"/>
    <s v="8.39% ANDHRA PRADESH SDL 06.02.2031"/>
    <s v="ANDHRA PRADESH SDL"/>
    <s v=""/>
    <s v="SDL"/>
    <m/>
    <x v="7"/>
    <n v="10000"/>
    <n v="1088024"/>
    <n v="7.1133767357843122E-3"/>
    <n v="8.3900000000000002E-2"/>
    <s v="Half Yly"/>
    <n v="1000900"/>
    <n v="1000900"/>
    <m/>
    <m/>
    <d v="2031-02-06T00:00:00"/>
    <n v="9.1917808219178081"/>
    <n v="6.3422848007581214"/>
    <n v="8.3779000000000004E-4"/>
    <n v="6.9002887803942994E-2"/>
    <n v="0"/>
    <n v="0"/>
    <m/>
    <m/>
    <m/>
    <m/>
    <m/>
    <m/>
    <m/>
    <s v="Scheme G TIER II"/>
    <e v="#N/A"/>
  </r>
  <r>
    <x v="0"/>
    <x v="3"/>
    <x v="1"/>
    <d v="2021-12-31T00:00:00"/>
    <s v="IN3120180010"/>
    <s v="SDL TAMIL NADU 8.05% 2028"/>
    <s v="TAMIL NADU SDL"/>
    <s v=""/>
    <s v="SDL"/>
    <m/>
    <x v="7"/>
    <n v="10000"/>
    <n v="1068757"/>
    <n v="6.9874112887276692E-3"/>
    <n v="8.0500000000000002E-2"/>
    <s v="Half Yly"/>
    <n v="961900"/>
    <n v="961900"/>
    <m/>
    <m/>
    <d v="2028-04-18T00:00:00"/>
    <n v="6.3863013698630136"/>
    <n v="4.9580838090011925"/>
    <n v="8.201599999999999E-4"/>
    <n v="6.6305139527889051E-2"/>
    <n v="0"/>
    <n v="0"/>
    <m/>
    <m/>
    <m/>
    <m/>
    <m/>
    <m/>
    <m/>
    <s v="Scheme G TIER II"/>
    <e v="#N/A"/>
  </r>
  <r>
    <x v="0"/>
    <x v="3"/>
    <x v="1"/>
    <d v="2021-12-31T00:00:00"/>
    <s v="IN2220170103"/>
    <s v="7.33% MAHARASHTRA SDL 2027"/>
    <s v="MAHARASHTRA SDL"/>
    <s v=""/>
    <s v="SDL"/>
    <m/>
    <x v="7"/>
    <n v="12000"/>
    <n v="1251818.3999999999"/>
    <n v="8.1842458291239342E-3"/>
    <n v="7.3300000000000004E-2"/>
    <s v="Half Yly"/>
    <n v="1117320"/>
    <n v="1117320"/>
    <m/>
    <m/>
    <d v="2027-09-13T00:00:00"/>
    <n v="5.7890410958904113"/>
    <n v="4.6295357568355646"/>
    <n v="8.4276999999999996E-4"/>
    <n v="6.3205998148846962E-2"/>
    <n v="0"/>
    <n v="0"/>
    <m/>
    <m/>
    <m/>
    <m/>
    <m/>
    <m/>
    <m/>
    <s v="Scheme G TIER II"/>
    <e v="#N/A"/>
  </r>
  <r>
    <x v="0"/>
    <x v="3"/>
    <x v="1"/>
    <d v="2021-12-31T00:00:00"/>
    <s v="IN2020180039"/>
    <s v="8.33 % KERALA SDL 30.05.2028"/>
    <s v="KERALA SDL"/>
    <s v=""/>
    <s v="SDL"/>
    <m/>
    <x v="7"/>
    <n v="10000"/>
    <n v="1082083"/>
    <n v="7.074535155830842E-3"/>
    <n v="8.3299999999999999E-2"/>
    <s v="Half Yly"/>
    <n v="1001600"/>
    <n v="1001600"/>
    <m/>
    <m/>
    <d v="2028-05-30T00:00:00"/>
    <n v="6.5013698630136982"/>
    <n v="5.0430501395236043"/>
    <n v="8.3061000000000007E-4"/>
    <n v="6.6706103806438696E-2"/>
    <n v="0"/>
    <n v="0"/>
    <m/>
    <m/>
    <m/>
    <m/>
    <m/>
    <m/>
    <m/>
    <s v="Scheme G TIER II"/>
    <e v="#N/A"/>
  </r>
  <r>
    <x v="0"/>
    <x v="3"/>
    <x v="1"/>
    <d v="2021-12-31T00:00:00"/>
    <s v="IN2020170147"/>
    <s v="8.13 % KERALA SDL 21.03.2028"/>
    <s v="KERALA SDL"/>
    <s v=""/>
    <s v="SDL"/>
    <m/>
    <x v="7"/>
    <n v="1900"/>
    <n v="203799.32"/>
    <n v="1.3324166945367587E-3"/>
    <n v="8.1300000000000011E-2"/>
    <s v="Half Yly"/>
    <n v="190101"/>
    <n v="190101"/>
    <m/>
    <m/>
    <d v="2028-03-21T00:00:00"/>
    <n v="6.3095890410958901"/>
    <n v="4.8787240463311496"/>
    <n v="7.5118999999999989E-4"/>
    <n v="6.6205342846830786E-2"/>
    <n v="0"/>
    <n v="0"/>
    <m/>
    <m/>
    <m/>
    <m/>
    <m/>
    <m/>
    <m/>
    <s v="Scheme G TIER II"/>
    <e v="#N/A"/>
  </r>
  <r>
    <x v="0"/>
    <x v="3"/>
    <x v="1"/>
    <d v="2021-12-31T00:00:00"/>
    <s v="IN1920190056"/>
    <s v="07.15% KARNATAKA SDL 09-Oct-2028"/>
    <s v="KARNATAKA SDL"/>
    <s v=""/>
    <s v="SDL"/>
    <m/>
    <x v="7"/>
    <n v="20000"/>
    <n v="2050216"/>
    <n v="1.3404078216779013E-2"/>
    <n v="7.1500000000000008E-2"/>
    <s v="Half Yly"/>
    <n v="2048300"/>
    <n v="2048300"/>
    <n v="0"/>
    <m/>
    <d v="2028-10-09T00:00:00"/>
    <n v="0"/>
    <n v="0"/>
    <n v="6.7497724000000009E-2"/>
    <n v="0"/>
    <n v="0"/>
    <n v="0"/>
    <m/>
    <m/>
    <m/>
    <m/>
    <m/>
    <m/>
    <m/>
    <s v="Scheme G TIER II"/>
    <e v="#N/A"/>
  </r>
  <r>
    <x v="0"/>
    <x v="3"/>
    <x v="1"/>
    <d v="2021-12-31T00:00:00"/>
    <s v="IN3120150203"/>
    <s v="8.69% Tamil Nadu SDL 24.02.2026"/>
    <s v="TAMIL NADU SDL"/>
    <s v=""/>
    <s v="SDL"/>
    <m/>
    <x v="7"/>
    <n v="3500"/>
    <n v="384435.45"/>
    <n v="2.5133950964691711E-3"/>
    <n v="8.6899999999999991E-2"/>
    <s v="Half Yly"/>
    <n v="369614.85"/>
    <n v="369614.85"/>
    <m/>
    <m/>
    <d v="2026-02-24T00:00:00"/>
    <n v="4.2383561643835614"/>
    <n v="3.4860942398462789"/>
    <n v="7.7499999999999997E-4"/>
    <n v="6.0014685810338531E-2"/>
    <n v="0"/>
    <n v="0"/>
    <m/>
    <m/>
    <m/>
    <m/>
    <m/>
    <m/>
    <m/>
    <s v="Scheme G TIER II"/>
    <e v="#N/A"/>
  </r>
  <r>
    <x v="0"/>
    <x v="3"/>
    <x v="1"/>
    <d v="2021-12-31T00:00:00"/>
    <s v="IN0020210152"/>
    <s v="06.67 GOI 15 DEC- 2035"/>
    <s v="GOVERMENT OF INDIA"/>
    <s v=""/>
    <s v="GOI"/>
    <m/>
    <x v="8"/>
    <n v="50000"/>
    <n v="4896985"/>
    <n v="3.2015929036937361E-2"/>
    <n v="6.6699999999999995E-2"/>
    <s v="Half Yly"/>
    <n v="4928500"/>
    <n v="4928500"/>
    <n v="0"/>
    <m/>
    <d v="2035-12-15T00:00:00"/>
    <n v="14.049315068493151"/>
    <n v="8.739751561279709"/>
    <n v="6.8235039499999997E-2"/>
    <n v="6.7363948223083142E-2"/>
    <n v="0"/>
    <n v="0"/>
    <m/>
    <m/>
    <m/>
    <m/>
    <m/>
    <m/>
    <m/>
    <s v="Scheme G TIER II"/>
    <e v="#N/A"/>
  </r>
  <r>
    <x v="0"/>
    <x v="3"/>
    <x v="1"/>
    <d v="2021-12-31T00:00:00"/>
    <s v="IN0020140011"/>
    <s v="8.60% GS 2028 (02-JUN-2028)"/>
    <s v="GOVERMENT OF INDIA"/>
    <s v=""/>
    <s v="GOI"/>
    <m/>
    <x v="8"/>
    <n v="18500"/>
    <n v="2063671.3"/>
    <n v="1.3492047432525172E-2"/>
    <n v="8.5999999999999993E-2"/>
    <s v="Half Yly"/>
    <n v="2111775"/>
    <n v="2111775"/>
    <m/>
    <m/>
    <d v="2028-06-02T00:00:00"/>
    <n v="6.5095890410958903"/>
    <n v="4.8692994788535255"/>
    <n v="6.1675000000000008E-2"/>
    <n v="6.1755145286687088E-2"/>
    <n v="0"/>
    <n v="0"/>
    <m/>
    <m/>
    <m/>
    <m/>
    <m/>
    <m/>
    <m/>
    <s v="Scheme G TIER II"/>
    <e v="#N/A"/>
  </r>
  <r>
    <x v="0"/>
    <x v="3"/>
    <x v="1"/>
    <d v="2021-12-31T00:00:00"/>
    <s v="IN0020200245"/>
    <s v="6.22% GOI 2035 (16-Mar-2035)"/>
    <s v="GOVERMENT OF INDIA"/>
    <s v=""/>
    <s v="GOI"/>
    <m/>
    <x v="8"/>
    <n v="74600"/>
    <n v="7053989.5"/>
    <n v="4.6118178278941283E-2"/>
    <n v="6.2199999999999998E-2"/>
    <s v="Half Yly"/>
    <n v="7416134"/>
    <n v="7416134"/>
    <m/>
    <m/>
    <d v="2035-03-16T00:00:00"/>
    <n v="13.298630136986301"/>
    <n v="8.7186279228246164"/>
    <n v="6.3920000000000005E-2"/>
    <n v="6.7315396934528454E-2"/>
    <n v="0"/>
    <n v="0"/>
    <m/>
    <m/>
    <m/>
    <m/>
    <m/>
    <m/>
    <m/>
    <s v="Scheme G TIER II"/>
    <e v="#N/A"/>
  </r>
  <r>
    <x v="0"/>
    <x v="3"/>
    <x v="1"/>
    <d v="2021-12-31T00:00:00"/>
    <s v="IN0020200153"/>
    <s v="05.77% GOI 03-Aug-2030"/>
    <s v="GOVERMENT OF INDIA"/>
    <s v=""/>
    <s v="GOI"/>
    <m/>
    <x v="8"/>
    <n v="30000"/>
    <n v="2885511"/>
    <n v="1.8865141594532588E-2"/>
    <n v="5.7699999999999994E-2"/>
    <s v="Half Yly"/>
    <n v="2968200"/>
    <n v="2968200"/>
    <m/>
    <m/>
    <d v="2030-08-03T00:00:00"/>
    <n v="8.6794520547945204"/>
    <n v="6.5733115973005241"/>
    <n v="5.9142E-2"/>
    <n v="6.2866645450715658E-2"/>
    <n v="0"/>
    <n v="0"/>
    <m/>
    <m/>
    <m/>
    <m/>
    <m/>
    <m/>
    <m/>
    <s v="Scheme G TIER II"/>
    <e v="#N/A"/>
  </r>
  <r>
    <x v="0"/>
    <x v="3"/>
    <x v="1"/>
    <d v="2021-12-31T00:00:00"/>
    <s v="IN0020060078"/>
    <s v="8.24% GOI 15-Feb-2027"/>
    <s v="GOVERMENT OF INDIA"/>
    <s v=""/>
    <s v="GOI"/>
    <m/>
    <x v="8"/>
    <n v="44900"/>
    <n v="4910272.9800000004"/>
    <n v="3.2102804333619762E-2"/>
    <n v="8.2400000000000001E-2"/>
    <s v="Half Yly"/>
    <n v="4903553"/>
    <n v="4903553"/>
    <m/>
    <m/>
    <d v="2027-02-15T00:00:00"/>
    <n v="5.2136986301369861"/>
    <n v="4.1721970496648462"/>
    <n v="6.1711000000000002E-2"/>
    <n v="5.9209785665159061E-2"/>
    <n v="0"/>
    <n v="0"/>
    <m/>
    <m/>
    <m/>
    <m/>
    <m/>
    <m/>
    <m/>
    <s v="Scheme G TIER II"/>
    <e v="#N/A"/>
  </r>
  <r>
    <x v="0"/>
    <x v="3"/>
    <x v="1"/>
    <d v="2021-12-31T00:00:00"/>
    <s v="IN0020170174"/>
    <s v="7.17% GOI 08-Jan-2028"/>
    <s v="GOVERMENT OF INDIA"/>
    <s v=""/>
    <s v="GOI"/>
    <m/>
    <x v="8"/>
    <n v="145000"/>
    <n v="15136695"/>
    <n v="9.8961984358490906E-2"/>
    <n v="7.17E-2"/>
    <s v="Half Yly"/>
    <n v="15232425"/>
    <n v="15232425"/>
    <m/>
    <m/>
    <d v="2028-01-08T00:00:00"/>
    <n v="6.1095890410958908"/>
    <n v="4.8058985417720415"/>
    <n v="6.1387999999999998E-2"/>
    <n v="6.0777738834240848E-2"/>
    <n v="0"/>
    <n v="0"/>
    <m/>
    <m/>
    <m/>
    <m/>
    <m/>
    <m/>
    <m/>
    <s v="Scheme G TIER II"/>
    <e v="#N/A"/>
  </r>
  <r>
    <x v="0"/>
    <x v="4"/>
    <x v="1"/>
    <d v="2021-12-31T00:00:00"/>
    <s v="INE123W01016"/>
    <s v="SBI LIFE INSURANCE COMPANY LIMITED"/>
    <s v="SBI LIFE INSURANCE CO. LTD."/>
    <s v="65110"/>
    <s v="Life insurance"/>
    <s v="Social and_x000a_Commercial_x000a_Infrastructure"/>
    <x v="6"/>
    <n v="4"/>
    <n v="4784"/>
    <n v="2.6687679271933332E-3"/>
    <m/>
    <s v=""/>
    <n v="3446"/>
    <n v="3446"/>
    <m/>
    <m/>
    <m/>
    <n v="0"/>
    <n v="0"/>
    <n v="0"/>
    <n v="0"/>
    <n v="1196"/>
    <n v="1196.25"/>
    <m/>
    <m/>
    <m/>
    <m/>
    <m/>
    <m/>
    <m/>
    <s v="Scheme Tax Saver Tier II"/>
    <e v="#N/A"/>
  </r>
  <r>
    <x v="0"/>
    <x v="4"/>
    <x v="1"/>
    <d v="2021-12-31T00:00:00"/>
    <s v="INE263A01024"/>
    <s v="BHARAT ELECTRONICS LIMITED"/>
    <s v="BHARAT ELECTRONICS LTD"/>
    <s v="26515"/>
    <s v="Manufacture of radar equipment, GPS devices, search, detection, navig"/>
    <s v="Social and_x000a_Commercial_x000a_Infrastructure"/>
    <x v="6"/>
    <n v="6"/>
    <n v="1259.7"/>
    <n v="7.0272720691585326E-4"/>
    <m/>
    <s v=""/>
    <n v="820"/>
    <n v="820"/>
    <m/>
    <m/>
    <m/>
    <n v="0"/>
    <n v="0"/>
    <n v="0"/>
    <n v="0"/>
    <n v="209.95"/>
    <n v="209.9"/>
    <m/>
    <m/>
    <m/>
    <m/>
    <m/>
    <m/>
    <m/>
    <s v="Scheme Tax Saver Tier II"/>
    <e v="#N/A"/>
  </r>
  <r>
    <x v="0"/>
    <x v="4"/>
    <x v="1"/>
    <d v="2021-12-31T00:00:00"/>
    <s v="INE216A01030"/>
    <s v="Britannia Industries Limited"/>
    <s v="BRITANNIA INDUSTRIES LIMITED"/>
    <s v="10712"/>
    <s v="Manufacture of biscuits, cakes, pastries, rusks etc."/>
    <s v="Social and_x000a_Commercial_x000a_Infrastructure"/>
    <x v="6"/>
    <n v="1"/>
    <n v="3606"/>
    <n v="2.0116172962916304E-3"/>
    <m/>
    <s v=""/>
    <n v="4060.95"/>
    <n v="4060.95"/>
    <m/>
    <m/>
    <m/>
    <n v="0"/>
    <n v="0"/>
    <n v="0"/>
    <n v="0"/>
    <n v="3606"/>
    <n v="3606.7"/>
    <m/>
    <m/>
    <m/>
    <m/>
    <m/>
    <m/>
    <m/>
    <s v="Scheme Tax Saver Tier II"/>
    <e v="#N/A"/>
  </r>
  <r>
    <x v="0"/>
    <x v="4"/>
    <x v="1"/>
    <d v="2021-12-31T00:00:00"/>
    <s v="INE066A01021"/>
    <s v="EICHER MOTORS LTD"/>
    <s v="EICHER MOTORS LTD"/>
    <s v="30911"/>
    <s v="Manufacture of motorcycles, scooters, mopeds etc. and their"/>
    <s v="Social and_x000a_Commercial_x000a_Infrastructure"/>
    <x v="6"/>
    <n v="1"/>
    <n v="2591.9"/>
    <n v="1.4458987438320235E-3"/>
    <m/>
    <s v=""/>
    <n v="2858.7"/>
    <n v="2858.7"/>
    <m/>
    <m/>
    <m/>
    <n v="0"/>
    <n v="0"/>
    <n v="0"/>
    <n v="0"/>
    <n v="2591.9"/>
    <n v="2589.9499999999998"/>
    <m/>
    <m/>
    <m/>
    <m/>
    <m/>
    <m/>
    <m/>
    <s v="Scheme Tax Saver Tier II"/>
    <e v="#N/A"/>
  </r>
  <r>
    <x v="0"/>
    <x v="4"/>
    <x v="1"/>
    <d v="2021-12-31T00:00:00"/>
    <s v="INE001A01036"/>
    <s v="HOUSING DEVELOPMENT FINANCE CORPORATION"/>
    <s v="HOUSING DEVELOPMENT FINANCE CORPORA"/>
    <s v="64192"/>
    <s v="Activities of specialized institutions granting credit for house purchases"/>
    <s v="Social and_x000a_Commercial_x000a_Infrastructure"/>
    <x v="6"/>
    <n v="4"/>
    <n v="10345.799999999999"/>
    <n v="5.7714337836866194E-3"/>
    <m/>
    <s v=""/>
    <n v="10420.700000000001"/>
    <n v="10420.700000000001"/>
    <m/>
    <m/>
    <m/>
    <n v="0"/>
    <n v="0"/>
    <n v="0"/>
    <n v="0"/>
    <n v="2586.4499999999998"/>
    <n v="2586.85"/>
    <m/>
    <m/>
    <m/>
    <m/>
    <m/>
    <m/>
    <m/>
    <s v="Scheme Tax Saver Tier II"/>
    <e v="#N/A"/>
  </r>
  <r>
    <x v="0"/>
    <x v="4"/>
    <x v="1"/>
    <d v="2021-12-31T00:00:00"/>
    <s v="IN9397D01014"/>
    <s v="Bharti Airtel partly Paid(14:1)"/>
    <s v="BHARTI AIRTEL LTD"/>
    <s v="61202"/>
    <s v="Activities of maintaining and operating pageing"/>
    <s v="Social and_x000a_Commercial_x000a_Infrastructure"/>
    <x v="6"/>
    <n v="1"/>
    <n v="352.65"/>
    <n v="1.9672679964981792E-4"/>
    <m/>
    <s v=""/>
    <n v="133.75"/>
    <n v="133.75"/>
    <m/>
    <m/>
    <m/>
    <n v="0"/>
    <n v="0"/>
    <n v="0"/>
    <n v="0"/>
    <n v="352.65"/>
    <n v="353.35"/>
    <m/>
    <m/>
    <m/>
    <m/>
    <m/>
    <m/>
    <m/>
    <s v="Scheme Tax Saver Tier II"/>
    <e v="#N/A"/>
  </r>
  <r>
    <x v="0"/>
    <x v="4"/>
    <x v="1"/>
    <d v="2021-12-31T00:00:00"/>
    <s v="INE129A01019"/>
    <s v="GAIL (INDIA) LIMITED"/>
    <s v="G A I L (INDIA) LTD"/>
    <s v="35202"/>
    <s v="Disrtibution and sale of gaseous fuels through mains"/>
    <s v="Social and_x000a_Commercial_x000a_Infrastructure"/>
    <x v="6"/>
    <n v="37"/>
    <n v="4780.3999999999996"/>
    <n v="2.6667596570140069E-3"/>
    <m/>
    <s v=""/>
    <n v="5065.3"/>
    <n v="5065.3"/>
    <m/>
    <m/>
    <m/>
    <n v="0"/>
    <n v="0"/>
    <n v="0"/>
    <n v="0"/>
    <n v="129.19999999999999"/>
    <n v="129.19999999999999"/>
    <m/>
    <m/>
    <m/>
    <m/>
    <m/>
    <m/>
    <m/>
    <s v="Scheme Tax Saver Tier II"/>
    <e v="#N/A"/>
  </r>
  <r>
    <x v="0"/>
    <x v="4"/>
    <x v="1"/>
    <d v="2021-12-31T00:00:00"/>
    <s v="INE090A01021"/>
    <s v="ICICI BANK LTD"/>
    <s v="ICICI BANK LTD"/>
    <s v="64191"/>
    <s v="Monetary intermediation of commercial banks, saving banks. postal savings"/>
    <s v="Social and_x000a_Commercial_x000a_Infrastructure"/>
    <x v="6"/>
    <n v="35"/>
    <n v="25905.25"/>
    <n v="1.4451316961940864E-2"/>
    <m/>
    <s v=""/>
    <n v="23347.79"/>
    <n v="23347.79"/>
    <m/>
    <m/>
    <m/>
    <n v="0"/>
    <n v="0"/>
    <n v="0"/>
    <n v="0"/>
    <n v="740.15"/>
    <n v="740.25"/>
    <m/>
    <m/>
    <m/>
    <m/>
    <m/>
    <m/>
    <m/>
    <s v="Scheme Tax Saver Tier II"/>
    <e v="#N/A"/>
  </r>
  <r>
    <x v="0"/>
    <x v="4"/>
    <x v="1"/>
    <d v="2021-12-31T00:00:00"/>
    <s v="IN0020160019"/>
    <s v="7.61% GSEC 09.05.2030"/>
    <s v="GOVERMENT OF INDIA"/>
    <s v=""/>
    <s v="GOI"/>
    <m/>
    <x v="8"/>
    <n v="500"/>
    <n v="53660.75"/>
    <n v="2.99348011181312E-2"/>
    <n v="7.6100000000000001E-2"/>
    <s v="Half Yly"/>
    <n v="54400"/>
    <n v="54400"/>
    <m/>
    <m/>
    <d v="2030-05-09T00:00:00"/>
    <n v="8.4438356164383563"/>
    <n v="6.2449962956278391"/>
    <n v="6.8248000000000003E-2"/>
    <n v="6.363330332094129E-2"/>
    <n v="0"/>
    <n v="0"/>
    <m/>
    <m/>
    <m/>
    <m/>
    <m/>
    <m/>
    <m/>
    <s v="Scheme Tax Saver Tier II"/>
    <e v="#N/A"/>
  </r>
  <r>
    <x v="0"/>
    <x v="4"/>
    <x v="1"/>
    <d v="2021-12-31T00:00:00"/>
    <s v="INE018A01030"/>
    <s v="LARSEN AND TOUBRO LIMITED"/>
    <s v="LARSEN AND TOUBRO LTD"/>
    <s v="42909"/>
    <s v="Other civil engineering projects n.e.c."/>
    <s v="Social and_x000a_Commercial_x000a_Infrastructure"/>
    <x v="6"/>
    <n v="6"/>
    <n v="11375.4"/>
    <n v="6.3457990549738797E-3"/>
    <m/>
    <s v=""/>
    <n v="8299.4500000000007"/>
    <n v="8299.4500000000007"/>
    <m/>
    <m/>
    <m/>
    <n v="0"/>
    <n v="0"/>
    <n v="0"/>
    <n v="0"/>
    <n v="1895.9"/>
    <n v="1895"/>
    <m/>
    <m/>
    <m/>
    <m/>
    <m/>
    <m/>
    <m/>
    <s v="Scheme Tax Saver Tier II"/>
    <e v="#N/A"/>
  </r>
  <r>
    <x v="0"/>
    <x v="4"/>
    <x v="1"/>
    <d v="2021-12-31T00:00:00"/>
    <s v="INE044A01036"/>
    <s v="SUN PHARMACEUTICALS INDUSTRIES LTD"/>
    <s v="SUN PHARMACEUTICAL INDS LTD"/>
    <s v="21001"/>
    <s v="Manufacture of medicinal substances used in the manufacture of pharmaceuticals:"/>
    <s v="Social and_x000a_Commercial_x000a_Infrastructure"/>
    <x v="6"/>
    <n v="9"/>
    <n v="7611.3"/>
    <n v="4.2459852266401796E-3"/>
    <m/>
    <s v=""/>
    <n v="6724.35"/>
    <n v="6724.35"/>
    <m/>
    <m/>
    <m/>
    <n v="0"/>
    <n v="0"/>
    <n v="0"/>
    <n v="0"/>
    <n v="845.7"/>
    <n v="845.4"/>
    <m/>
    <m/>
    <m/>
    <m/>
    <m/>
    <m/>
    <m/>
    <s v="Scheme Tax Saver Tier II"/>
    <e v="#N/A"/>
  </r>
  <r>
    <x v="0"/>
    <x v="4"/>
    <x v="1"/>
    <d v="2021-12-31T00:00:00"/>
    <s v="IN0020070036"/>
    <s v="8.26% Government of India 02.08.2027"/>
    <s v="GOVERMENT OF INDIA"/>
    <s v=""/>
    <s v="GOI"/>
    <m/>
    <x v="8"/>
    <n v="4100"/>
    <n v="449579.76"/>
    <n v="0.25079934034349421"/>
    <n v="8.2599999999999993E-2"/>
    <s v="Half Yly"/>
    <n v="450233"/>
    <n v="450233"/>
    <m/>
    <m/>
    <d v="2027-08-02T00:00:00"/>
    <n v="5.6739726027397257"/>
    <n v="4.4570328296590098"/>
    <n v="6.5606999999999999E-2"/>
    <n v="6.0059552773953605E-2"/>
    <n v="0"/>
    <n v="0"/>
    <m/>
    <m/>
    <m/>
    <m/>
    <m/>
    <m/>
    <m/>
    <s v="Scheme Tax Saver Tier II"/>
    <e v="#N/A"/>
  </r>
  <r>
    <x v="0"/>
    <x v="4"/>
    <x v="1"/>
    <d v="2021-12-31T00:00:00"/>
    <s v="IN0020020106"/>
    <s v="7.95% GOI  28-Aug-2032"/>
    <s v="GOVERMENT OF INDIA"/>
    <s v=""/>
    <s v="GOI"/>
    <m/>
    <x v="8"/>
    <n v="700"/>
    <n v="77084.070000000007"/>
    <n v="4.300156641169018E-2"/>
    <n v="7.9500000000000001E-2"/>
    <s v="Half Yly"/>
    <n v="76650"/>
    <n v="76650"/>
    <m/>
    <m/>
    <d v="2032-08-28T00:00:00"/>
    <n v="10.75068493150685"/>
    <n v="7.233363391001812"/>
    <n v="6.7817000000000002E-2"/>
    <n v="6.5349305147914691E-2"/>
    <n v="0"/>
    <n v="0"/>
    <m/>
    <m/>
    <m/>
    <m/>
    <m/>
    <m/>
    <m/>
    <s v="Scheme Tax Saver Tier II"/>
    <e v="#N/A"/>
  </r>
  <r>
    <x v="0"/>
    <x v="4"/>
    <x v="1"/>
    <d v="2021-12-31T00:00:00"/>
    <s v="INE465A01025"/>
    <s v="Bharat Forge Limited"/>
    <s v="BHARAT FORGE LIMITED"/>
    <s v="25910"/>
    <s v="Forging, pressing, stamping and roll-forming of metal; powder metallurgy"/>
    <s v="Social and_x000a_Commercial_x000a_Infrastructure"/>
    <x v="6"/>
    <n v="4"/>
    <n v="2791.4"/>
    <n v="1.5571903829363443E-3"/>
    <m/>
    <s v=""/>
    <n v="2791.4"/>
    <n v="2791.4"/>
    <m/>
    <m/>
    <m/>
    <n v="0"/>
    <n v="0"/>
    <n v="0"/>
    <n v="0"/>
    <n v="697.85"/>
    <n v="697.9"/>
    <m/>
    <m/>
    <m/>
    <m/>
    <m/>
    <m/>
    <m/>
    <s v="Scheme Tax Saver Tier II"/>
    <e v="#N/A"/>
  </r>
  <r>
    <x v="0"/>
    <x v="4"/>
    <x v="1"/>
    <d v="2021-12-31T00:00:00"/>
    <s v="INE203G01027"/>
    <s v="INDRAPRASTHA GAS"/>
    <s v="INDRAPRASTHA GAS LIMITED"/>
    <s v="35202"/>
    <s v="Disrtibution and sale of gaseous fuels through mains"/>
    <s v="Social and_x000a_Commercial_x000a_Infrastructure"/>
    <x v="6"/>
    <n v="3"/>
    <n v="1411.2"/>
    <n v="7.8724191029582607E-4"/>
    <m/>
    <s v=""/>
    <n v="1686.6"/>
    <n v="1686.6"/>
    <m/>
    <m/>
    <m/>
    <n v="0"/>
    <n v="0"/>
    <n v="0"/>
    <n v="0"/>
    <n v="470.4"/>
    <n v="470.3"/>
    <m/>
    <m/>
    <m/>
    <m/>
    <m/>
    <m/>
    <m/>
    <s v="Scheme Tax Saver Tier II"/>
    <e v="#N/A"/>
  </r>
  <r>
    <x v="0"/>
    <x v="4"/>
    <x v="1"/>
    <d v="2021-12-31T00:00:00"/>
    <s v="INE752E01010"/>
    <s v="POWER GRID CORPORATION OF INDIA LIMITED"/>
    <s v="POWER GRID CORPN OF INDIA LTD"/>
    <s v="35107"/>
    <s v="Transmission of electric energy"/>
    <s v="Social and_x000a_Commercial_x000a_Infrastructure"/>
    <x v="6"/>
    <n v="33"/>
    <n v="6745.2"/>
    <n v="3.7628288926639781E-3"/>
    <m/>
    <s v=""/>
    <n v="4861.25"/>
    <n v="4861.25"/>
    <m/>
    <m/>
    <m/>
    <n v="0"/>
    <n v="0"/>
    <n v="0"/>
    <n v="0"/>
    <n v="204.4"/>
    <n v="204.35"/>
    <m/>
    <m/>
    <m/>
    <m/>
    <m/>
    <m/>
    <m/>
    <s v="Scheme Tax Saver Tier II"/>
    <e v="#N/A"/>
  </r>
  <r>
    <x v="0"/>
    <x v="4"/>
    <x v="1"/>
    <d v="2021-12-31T00:00:00"/>
    <s v="INE298A01020"/>
    <s v="CUMMINS INDIA LIMITED"/>
    <s v="CUMMINS INDIA LIMITED FV 2"/>
    <s v="28110"/>
    <s v="Manufacture of engines and turbines, except aircraft, vehicle"/>
    <s v="Social and_x000a_Commercial_x000a_Infrastructure"/>
    <x v="6"/>
    <n v="6"/>
    <n v="5650.8"/>
    <n v="3.1523147581488478E-3"/>
    <m/>
    <s v=""/>
    <n v="4695.3"/>
    <n v="4695.3"/>
    <m/>
    <m/>
    <m/>
    <n v="0"/>
    <n v="0"/>
    <n v="0"/>
    <n v="0"/>
    <n v="941.8"/>
    <n v="942.45"/>
    <m/>
    <m/>
    <m/>
    <m/>
    <m/>
    <m/>
    <m/>
    <s v="Scheme Tax Saver Tier II"/>
    <e v="#N/A"/>
  </r>
  <r>
    <x v="0"/>
    <x v="4"/>
    <x v="1"/>
    <d v="2021-12-31T00:00:00"/>
    <s v="INE101A01026"/>
    <s v="MAHINDRA AND MAHINDRA LTD"/>
    <s v="MAHINDRA AND MAHINDRA LTD"/>
    <s v="28211"/>
    <s v="Manufacture of tractors used in agriculture and forestry"/>
    <s v="Social and_x000a_Commercial_x000a_Infrastructure"/>
    <x v="6"/>
    <n v="10"/>
    <n v="8371.5"/>
    <n v="4.6700649461745378E-3"/>
    <m/>
    <s v=""/>
    <n v="8218.25"/>
    <n v="8218.25"/>
    <m/>
    <m/>
    <m/>
    <n v="0"/>
    <n v="0"/>
    <n v="0"/>
    <n v="0"/>
    <n v="837.15"/>
    <n v="837.3"/>
    <m/>
    <m/>
    <m/>
    <m/>
    <m/>
    <m/>
    <m/>
    <s v="Scheme Tax Saver Tier II"/>
    <e v="#N/A"/>
  </r>
  <r>
    <x v="0"/>
    <x v="4"/>
    <x v="1"/>
    <d v="2021-12-31T00:00:00"/>
    <s v=""/>
    <s v="Net Current Asset"/>
    <s v=""/>
    <s v=""/>
    <s v="NCA"/>
    <m/>
    <x v="2"/>
    <n v="0"/>
    <n v="177898.28"/>
    <n v="9.9241058521500669E-2"/>
    <m/>
    <s v=""/>
    <n v="0"/>
    <n v="177898.28"/>
    <m/>
    <m/>
    <m/>
    <n v="0"/>
    <n v="0"/>
    <n v="0"/>
    <n v="0"/>
    <n v="0"/>
    <n v="0"/>
    <m/>
    <m/>
    <m/>
    <m/>
    <m/>
    <m/>
    <m/>
    <s v="Scheme Tax Saver Tier II"/>
    <e v="#N/A"/>
  </r>
  <r>
    <x v="0"/>
    <x v="4"/>
    <x v="1"/>
    <d v="2021-12-31T00:00:00"/>
    <s v="INF846K01N65"/>
    <s v="AXIS OVERNIGHT FUND - DIRECT PLAN- GROWTH OPTION"/>
    <s v="AXIS MUTUAL FUND"/>
    <n v="66301"/>
    <s v="Other financial service activities, except insurance and pension funding activities"/>
    <s v="Social and_x000a_Commercial_x000a_Infrastructure"/>
    <x v="4"/>
    <n v="53.841999999999999"/>
    <n v="59996.49"/>
    <n v="3.346921159200994E-2"/>
    <m/>
    <s v=""/>
    <n v="60000"/>
    <n v="60000"/>
    <m/>
    <m/>
    <m/>
    <n v="2.7397260273972603E-3"/>
    <n v="2.7397260273972603E-3"/>
    <n v="0"/>
    <n v="3.2500000000000001E-2"/>
    <n v="0"/>
    <n v="0"/>
    <m/>
    <m/>
    <m/>
    <m/>
    <m/>
    <m/>
    <m/>
    <s v="Scheme Tax Saver Tier II"/>
    <e v="#N/A"/>
  </r>
  <r>
    <x v="0"/>
    <x v="4"/>
    <x v="1"/>
    <d v="2021-12-31T00:00:00"/>
    <s v="INE016A01026"/>
    <s v="Dabur India Limited"/>
    <s v="DABUR INDIA LIMITED"/>
    <s v="20236"/>
    <s v="Manufacture of hair oil, shampoo, hair dye etc."/>
    <s v="Social and_x000a_Commercial_x000a_Infrastructure"/>
    <x v="6"/>
    <n v="2"/>
    <n v="1160.0999999999999"/>
    <n v="6.4716506528783146E-4"/>
    <m/>
    <s v=""/>
    <n v="1115"/>
    <n v="1115"/>
    <m/>
    <m/>
    <m/>
    <n v="0"/>
    <n v="0"/>
    <n v="0"/>
    <n v="0"/>
    <n v="580.04999999999995"/>
    <n v="580.4"/>
    <m/>
    <m/>
    <m/>
    <m/>
    <m/>
    <m/>
    <m/>
    <s v="Scheme Tax Saver Tier II"/>
    <e v="#N/A"/>
  </r>
  <r>
    <x v="0"/>
    <x v="4"/>
    <x v="1"/>
    <d v="2021-12-31T00:00:00"/>
    <s v="INE176B01034"/>
    <s v="Havells India Limited."/>
    <s v="HAVELLS INDIA LIMITED"/>
    <s v="27104"/>
    <s v="Manufacture of electricity distribution and control apparatus"/>
    <s v="Social and_x000a_Commercial_x000a_Infrastructure"/>
    <x v="6"/>
    <n v="4"/>
    <n v="5588"/>
    <n v="3.1172816005761595E-3"/>
    <m/>
    <s v=""/>
    <n v="4567.2"/>
    <n v="4567.2"/>
    <m/>
    <m/>
    <m/>
    <n v="0"/>
    <n v="0"/>
    <n v="0"/>
    <n v="0"/>
    <n v="1397"/>
    <n v="1397.2"/>
    <m/>
    <m/>
    <m/>
    <m/>
    <m/>
    <m/>
    <m/>
    <s v="Scheme Tax Saver Tier II"/>
    <e v="#N/A"/>
  </r>
  <r>
    <x v="0"/>
    <x v="4"/>
    <x v="1"/>
    <d v="2021-12-31T00:00:00"/>
    <s v="INE062A01020"/>
    <s v="STATE BANK OF INDIA"/>
    <s v="STATE BANK OF INDIA"/>
    <s v="64191"/>
    <s v="Monetary intermediation of commercial banks, saving banks. postal savings"/>
    <s v="Social and_x000a_Commercial_x000a_Infrastructure"/>
    <x v="6"/>
    <n v="20"/>
    <n v="9209"/>
    <n v="5.1372666892816488E-3"/>
    <m/>
    <s v=""/>
    <n v="8415.66"/>
    <n v="8415.66"/>
    <m/>
    <m/>
    <m/>
    <n v="0"/>
    <n v="0"/>
    <n v="0"/>
    <n v="0"/>
    <n v="460.45"/>
    <n v="460.45"/>
    <m/>
    <m/>
    <m/>
    <m/>
    <m/>
    <m/>
    <m/>
    <s v="Scheme Tax Saver Tier II"/>
    <e v="#N/A"/>
  </r>
  <r>
    <x v="0"/>
    <x v="4"/>
    <x v="1"/>
    <d v="2021-12-31T00:00:00"/>
    <s v="INE079A01024"/>
    <s v="AMBUJA CEMENTS LTD"/>
    <s v="AMBUJA CEMENTS LTD."/>
    <s v="23941"/>
    <s v="Manufacture of clinkers and cement"/>
    <s v="Social and_x000a_Commercial_x000a_Infrastructure"/>
    <x v="6"/>
    <n v="11"/>
    <n v="4152.5"/>
    <n v="2.3164838665698821E-3"/>
    <m/>
    <s v=""/>
    <n v="3037.1"/>
    <n v="3037.1"/>
    <m/>
    <m/>
    <m/>
    <n v="0"/>
    <n v="0"/>
    <n v="0"/>
    <n v="0"/>
    <n v="377.5"/>
    <n v="377.55"/>
    <m/>
    <m/>
    <m/>
    <m/>
    <m/>
    <m/>
    <m/>
    <s v="Scheme Tax Saver Tier II"/>
    <e v="#N/A"/>
  </r>
  <r>
    <x v="0"/>
    <x v="4"/>
    <x v="1"/>
    <d v="2021-12-31T00:00:00"/>
    <s v="INE040A01034"/>
    <s v="HDFC BANK LTD"/>
    <s v="HDFC BANK LTD"/>
    <s v="64191"/>
    <s v="Monetary intermediation of commercial banks, saving banks. postal savings"/>
    <s v="Social and_x000a_Commercial_x000a_Infrastructure"/>
    <x v="6"/>
    <n v="19"/>
    <n v="28108.6"/>
    <n v="1.5680461989612569E-2"/>
    <m/>
    <s v=""/>
    <n v="28161.89"/>
    <n v="28161.89"/>
    <m/>
    <m/>
    <m/>
    <n v="0"/>
    <n v="0"/>
    <n v="0"/>
    <n v="0"/>
    <n v="1479.4"/>
    <n v="1479.8"/>
    <m/>
    <m/>
    <m/>
    <m/>
    <m/>
    <m/>
    <m/>
    <s v="Scheme Tax Saver Tier II"/>
    <e v="#N/A"/>
  </r>
  <r>
    <x v="0"/>
    <x v="4"/>
    <x v="1"/>
    <d v="2021-12-31T00:00:00"/>
    <s v="INE009A01021"/>
    <s v="INFOSYS LTD EQ"/>
    <s v="INFOSYS  LIMITED"/>
    <s v="62011"/>
    <s v="Writing , modifying, testing of computer program"/>
    <s v="Social and_x000a_Commercial_x000a_Infrastructure"/>
    <x v="6"/>
    <n v="16"/>
    <n v="30204"/>
    <n v="1.6849386804545868E-2"/>
    <m/>
    <s v=""/>
    <n v="24295.65"/>
    <n v="24295.65"/>
    <m/>
    <m/>
    <m/>
    <n v="0"/>
    <n v="0"/>
    <n v="0"/>
    <n v="0"/>
    <n v="1887.75"/>
    <n v="1889.65"/>
    <m/>
    <m/>
    <m/>
    <m/>
    <m/>
    <m/>
    <m/>
    <s v="Scheme Tax Saver Tier II"/>
    <e v="#N/A"/>
  </r>
  <r>
    <x v="0"/>
    <x v="4"/>
    <x v="1"/>
    <d v="2021-12-31T00:00:00"/>
    <s v="INE002A01018"/>
    <s v="RELIANCE INDUSTRIES LIMITED"/>
    <s v="RELIANCE INDUSTRIES LTD."/>
    <s v="19209"/>
    <s v="Manufacture of other petroleum n.e.c."/>
    <s v="Social and_x000a_Commercial_x000a_Infrastructure"/>
    <x v="6"/>
    <n v="12"/>
    <n v="28417.8"/>
    <n v="1.5852950083903576E-2"/>
    <m/>
    <s v=""/>
    <n v="25602.65"/>
    <n v="25602.65"/>
    <m/>
    <m/>
    <m/>
    <n v="0"/>
    <n v="0"/>
    <n v="0"/>
    <n v="0"/>
    <n v="2368.15"/>
    <n v="2368.15"/>
    <m/>
    <m/>
    <m/>
    <m/>
    <m/>
    <m/>
    <m/>
    <s v="Scheme Tax Saver Tier II"/>
    <e v="#N/A"/>
  </r>
  <r>
    <x v="0"/>
    <x v="4"/>
    <x v="1"/>
    <d v="2021-12-31T00:00:00"/>
    <s v="INE585B01010"/>
    <s v="MARUTI SUZUKI INDIA LTD."/>
    <s v="MARUTI SUZUKI INDIA LTD."/>
    <s v="29101"/>
    <s v="Manufacture of passenger cars"/>
    <s v="Social and_x000a_Commercial_x000a_Infrastructure"/>
    <x v="6"/>
    <n v="1"/>
    <n v="7426.45"/>
    <n v="4.1428661314600601E-3"/>
    <m/>
    <s v=""/>
    <n v="7185.6"/>
    <n v="7185.6"/>
    <m/>
    <m/>
    <m/>
    <n v="0"/>
    <n v="0"/>
    <n v="0"/>
    <n v="0"/>
    <n v="7426.45"/>
    <n v="7426.9"/>
    <m/>
    <m/>
    <m/>
    <m/>
    <m/>
    <m/>
    <m/>
    <s v="Scheme Tax Saver Tier II"/>
    <e v="#N/A"/>
  </r>
  <r>
    <x v="0"/>
    <x v="4"/>
    <x v="1"/>
    <d v="2021-12-31T00:00:00"/>
    <s v="INE795G01014"/>
    <s v="HDFC LIFE INSURANCE COMPANY LTD"/>
    <s v="HDFC STANDARD LIFE INSURANCE CO. LT"/>
    <s v="65110"/>
    <s v="Life insurance"/>
    <s v="Social and_x000a_Commercial_x000a_Infrastructure"/>
    <x v="6"/>
    <n v="1"/>
    <n v="649.54999999999995"/>
    <n v="3.6235330416146104E-4"/>
    <m/>
    <s v=""/>
    <n v="687.1"/>
    <n v="687.1"/>
    <m/>
    <m/>
    <m/>
    <n v="0"/>
    <n v="0"/>
    <n v="0"/>
    <n v="0"/>
    <n v="649.54999999999995"/>
    <n v="648.79999999999995"/>
    <m/>
    <m/>
    <m/>
    <m/>
    <m/>
    <m/>
    <m/>
    <s v="Scheme Tax Saver Tier II"/>
    <e v="#N/A"/>
  </r>
  <r>
    <x v="0"/>
    <x v="4"/>
    <x v="1"/>
    <d v="2021-12-31T00:00:00"/>
    <s v="INE397D01024"/>
    <s v="BHARTI AIRTEL LTD"/>
    <s v="BHARTI AIRTEL LTD"/>
    <s v="61202"/>
    <s v="Activities of maintaining and operating pageing"/>
    <s v="Social and_x000a_Commercial_x000a_Infrastructure"/>
    <x v="6"/>
    <n v="11"/>
    <n v="7521.8"/>
    <n v="4.1960573985708226E-3"/>
    <m/>
    <s v=""/>
    <n v="5849"/>
    <n v="5849"/>
    <m/>
    <m/>
    <m/>
    <n v="0"/>
    <n v="0"/>
    <n v="0"/>
    <n v="0"/>
    <n v="683.8"/>
    <n v="683.85"/>
    <m/>
    <m/>
    <m/>
    <m/>
    <m/>
    <m/>
    <m/>
    <s v="Scheme Tax Saver Tier II"/>
    <e v="#N/A"/>
  </r>
  <r>
    <x v="0"/>
    <x v="4"/>
    <x v="1"/>
    <d v="2021-12-31T00:00:00"/>
    <s v="INE860A01027"/>
    <s v="HCL Technologies Limited"/>
    <s v="HCL TECHNOLOGIES LTD"/>
    <s v="62011"/>
    <s v="Writing , modifying, testing of computer program"/>
    <s v="Social and_x000a_Commercial_x000a_Infrastructure"/>
    <x v="6"/>
    <n v="4"/>
    <n v="5276.4"/>
    <n v="2.9434546594989345E-3"/>
    <m/>
    <s v=""/>
    <n v="4326.6499999999996"/>
    <n v="4326.6499999999996"/>
    <m/>
    <m/>
    <m/>
    <n v="0"/>
    <n v="0"/>
    <n v="0"/>
    <n v="0"/>
    <n v="1319.1"/>
    <n v="1318.4"/>
    <m/>
    <m/>
    <m/>
    <m/>
    <m/>
    <m/>
    <m/>
    <s v="Scheme Tax Saver Tier II"/>
    <e v="#N/A"/>
  </r>
  <r>
    <x v="0"/>
    <x v="4"/>
    <x v="1"/>
    <d v="2021-12-31T00:00:00"/>
    <s v="INE669C01036"/>
    <s v="TECH MAHINDRA LIMITED"/>
    <s v="TECH MAHINDRA  LIMITED"/>
    <s v="62020"/>
    <s v="Computer consultancy"/>
    <s v="Social and_x000a_Commercial_x000a_Infrastructure"/>
    <x v="6"/>
    <n v="2"/>
    <n v="3581.1"/>
    <n v="1.9977267608846249E-3"/>
    <m/>
    <s v=""/>
    <n v="2580.25"/>
    <n v="2580.25"/>
    <m/>
    <m/>
    <m/>
    <n v="0"/>
    <n v="0"/>
    <n v="0"/>
    <n v="0"/>
    <n v="1790.55"/>
    <n v="1790.55"/>
    <m/>
    <m/>
    <m/>
    <m/>
    <m/>
    <m/>
    <m/>
    <s v="Scheme Tax Saver Tier II"/>
    <e v="#N/A"/>
  </r>
  <r>
    <x v="0"/>
    <x v="4"/>
    <x v="1"/>
    <d v="2021-12-31T00:00:00"/>
    <s v="INE733E01010"/>
    <s v="NTPC LIMITED"/>
    <s v="NTPC LIMITED"/>
    <s v="35102"/>
    <s v="Electric power generation by coal based thermal power plants"/>
    <s v="Social and_x000a_Commercial_x000a_Infrastructure"/>
    <x v="6"/>
    <n v="50"/>
    <n v="6220"/>
    <n v="3.4698445876134056E-3"/>
    <m/>
    <s v=""/>
    <n v="4857.5"/>
    <n v="4857.5"/>
    <m/>
    <m/>
    <m/>
    <n v="0"/>
    <n v="0"/>
    <n v="0"/>
    <n v="0"/>
    <n v="124.4"/>
    <n v="124.4"/>
    <m/>
    <m/>
    <m/>
    <m/>
    <m/>
    <m/>
    <m/>
    <s v="Scheme Tax Saver Tier II"/>
    <e v="#N/A"/>
  </r>
  <r>
    <x v="0"/>
    <x v="4"/>
    <x v="1"/>
    <d v="2021-12-31T00:00:00"/>
    <s v="INE059A01026"/>
    <s v="CIPLA LIMITED"/>
    <s v="CIPLA  LIMITED"/>
    <s v="21001"/>
    <s v="Manufacture of medicinal substances used in the manufacture of pharmaceuticals:"/>
    <s v="Social and_x000a_Commercial_x000a_Infrastructure"/>
    <x v="6"/>
    <n v="4"/>
    <n v="3776.4"/>
    <n v="2.1066754181130651E-3"/>
    <m/>
    <s v=""/>
    <n v="3150"/>
    <n v="3150"/>
    <m/>
    <m/>
    <m/>
    <n v="0"/>
    <n v="0"/>
    <n v="0"/>
    <n v="0"/>
    <n v="944.1"/>
    <n v="944.3"/>
    <m/>
    <m/>
    <m/>
    <m/>
    <m/>
    <m/>
    <m/>
    <s v="Scheme Tax Saver Tier II"/>
    <e v="#N/A"/>
  </r>
  <r>
    <x v="0"/>
    <x v="4"/>
    <x v="1"/>
    <d v="2021-12-31T00:00:00"/>
    <s v="INE237A01028"/>
    <s v="KOTAK MAHINDRA BANK LIMITED"/>
    <s v="KOTAK MAHINDRA BANK LTD"/>
    <s v="64191"/>
    <s v="Monetary intermediation of commercial banks, saving banks. postal savings"/>
    <s v="Social and_x000a_Commercial_x000a_Infrastructure"/>
    <x v="6"/>
    <n v="7"/>
    <n v="12572.7"/>
    <n v="7.0137162454480817E-3"/>
    <m/>
    <s v=""/>
    <n v="13051.17"/>
    <n v="13051.17"/>
    <m/>
    <m/>
    <m/>
    <n v="0"/>
    <n v="0"/>
    <n v="0"/>
    <n v="0"/>
    <n v="1796.1"/>
    <n v="1796.3"/>
    <m/>
    <m/>
    <m/>
    <m/>
    <m/>
    <m/>
    <m/>
    <s v="Scheme Tax Saver Tier II"/>
    <e v="#N/A"/>
  </r>
  <r>
    <x v="0"/>
    <x v="4"/>
    <x v="1"/>
    <d v="2021-12-31T00:00:00"/>
    <s v="INE238A01034"/>
    <s v="AXIS BANK"/>
    <s v="AXIS BANK LTD."/>
    <s v="64191"/>
    <s v="Monetary intermediation of commercial banks, saving banks. postal savings"/>
    <s v="Social and_x000a_Commercial_x000a_Infrastructure"/>
    <x v="6"/>
    <n v="13"/>
    <n v="8821.15"/>
    <n v="4.9209034701006415E-3"/>
    <m/>
    <s v=""/>
    <n v="9276.0499999999993"/>
    <n v="9276.0499999999993"/>
    <m/>
    <m/>
    <m/>
    <n v="0"/>
    <n v="0"/>
    <n v="0"/>
    <n v="0"/>
    <n v="678.55"/>
    <n v="678.55"/>
    <m/>
    <m/>
    <m/>
    <m/>
    <m/>
    <m/>
    <m/>
    <s v="Scheme Tax Saver Tier II"/>
    <e v="#N/A"/>
  </r>
  <r>
    <x v="0"/>
    <x v="4"/>
    <x v="1"/>
    <d v="2021-12-31T00:00:00"/>
    <s v="IN0020140011"/>
    <s v="8.60% GS 2028 (02-JUN-2028)"/>
    <s v="GOVERMENT OF INDIA"/>
    <s v=""/>
    <s v="GOI"/>
    <m/>
    <x v="8"/>
    <n v="1500"/>
    <n v="167324.70000000001"/>
    <n v="9.3342557020745481E-2"/>
    <n v="8.5999999999999993E-2"/>
    <s v="Half Yly"/>
    <n v="171225"/>
    <n v="171225"/>
    <m/>
    <m/>
    <d v="2028-06-02T00:00:00"/>
    <n v="6.5095890410958903"/>
    <n v="4.8692994788535255"/>
    <n v="6.1675000000000008E-2"/>
    <n v="6.1755145286687088E-2"/>
    <n v="0"/>
    <n v="0"/>
    <m/>
    <m/>
    <m/>
    <m/>
    <m/>
    <m/>
    <m/>
    <s v="Scheme Tax Saver Tier II"/>
    <e v="#N/A"/>
  </r>
  <r>
    <x v="0"/>
    <x v="4"/>
    <x v="1"/>
    <d v="2021-12-31T00:00:00"/>
    <s v="INE467B01029"/>
    <s v="TATA CONSULTANCY SERVICES LIMITED"/>
    <s v="TATA CONSULTANCY SERVICES LIMITED"/>
    <s v="62020"/>
    <s v="Computer consultancy"/>
    <s v="Social and_x000a_Commercial_x000a_Infrastructure"/>
    <x v="6"/>
    <n v="5"/>
    <n v="18691.75"/>
    <n v="1.0427245590116218E-2"/>
    <m/>
    <s v=""/>
    <n v="16736.650000000001"/>
    <n v="16736.650000000001"/>
    <m/>
    <m/>
    <m/>
    <n v="0"/>
    <n v="0"/>
    <n v="0"/>
    <n v="0"/>
    <n v="3738.35"/>
    <n v="3736.85"/>
    <m/>
    <m/>
    <m/>
    <m/>
    <m/>
    <m/>
    <m/>
    <s v="Scheme Tax Saver Tier II"/>
    <e v="#N/A"/>
  </r>
  <r>
    <x v="0"/>
    <x v="4"/>
    <x v="1"/>
    <d v="2021-12-31T00:00:00"/>
    <s v="INE030A01027"/>
    <s v="HINDUSTAN UNILEVER LIMITED"/>
    <s v="HINDUSTAN LEVER LTD."/>
    <s v="20231"/>
    <s v="Manufacture of soap all forms"/>
    <s v="Social and_x000a_Commercial_x000a_Infrastructure"/>
    <x v="6"/>
    <n v="4"/>
    <n v="9440.6"/>
    <n v="5.2664654041516268E-3"/>
    <m/>
    <s v=""/>
    <n v="9423.9"/>
    <n v="9423.9"/>
    <m/>
    <m/>
    <m/>
    <n v="0"/>
    <n v="0"/>
    <n v="0"/>
    <n v="0"/>
    <n v="2360.15"/>
    <n v="2359.75"/>
    <m/>
    <m/>
    <m/>
    <m/>
    <m/>
    <m/>
    <m/>
    <s v="Scheme Tax Saver Tier II"/>
    <e v="#N/A"/>
  </r>
  <r>
    <x v="0"/>
    <x v="4"/>
    <x v="1"/>
    <d v="2021-12-31T00:00:00"/>
    <s v="INE089A01023"/>
    <s v="Dr. Reddy's Laboratories Limited"/>
    <s v="DR REDDY LABORATORIES"/>
    <s v="21002"/>
    <s v="Manufacture of allopathic pharmaceutical preparations"/>
    <s v="Social and_x000a_Commercial_x000a_Infrastructure"/>
    <x v="6"/>
    <n v="1"/>
    <n v="4907"/>
    <n v="2.7373838249869745E-3"/>
    <m/>
    <s v=""/>
    <n v="4826.95"/>
    <n v="4826.95"/>
    <m/>
    <m/>
    <m/>
    <n v="0"/>
    <n v="0"/>
    <n v="0"/>
    <n v="0"/>
    <n v="4907"/>
    <n v="4908.6499999999996"/>
    <m/>
    <m/>
    <m/>
    <m/>
    <m/>
    <m/>
    <m/>
    <s v="Scheme Tax Saver Tier II"/>
    <e v="#N/A"/>
  </r>
  <r>
    <x v="0"/>
    <x v="4"/>
    <x v="1"/>
    <d v="2021-12-31T00:00:00"/>
    <s v="INE021A01026"/>
    <s v="ASIAN PAINTS LTD."/>
    <s v="ASIAN PAINT LIMITED"/>
    <s v="20221"/>
    <s v="Manufacture of paints and varnishes, enamels or lacquers"/>
    <s v="Social and_x000a_Commercial_x000a_Infrastructure"/>
    <x v="6"/>
    <n v="2"/>
    <n v="6765.9"/>
    <n v="3.7743764461951029E-3"/>
    <m/>
    <s v=""/>
    <n v="6373.2"/>
    <n v="6373.2"/>
    <m/>
    <m/>
    <m/>
    <n v="0"/>
    <n v="0"/>
    <n v="0"/>
    <n v="0"/>
    <n v="3382.95"/>
    <n v="3381.95"/>
    <m/>
    <m/>
    <m/>
    <m/>
    <m/>
    <m/>
    <m/>
    <s v="Scheme Tax Saver Tier II"/>
    <e v="#N/A"/>
  </r>
  <r>
    <x v="0"/>
    <x v="4"/>
    <x v="1"/>
    <d v="2021-12-31T00:00:00"/>
    <s v="INE280A01028"/>
    <s v="Titan Company Limited"/>
    <s v="TITAN COMPANY LIMITED"/>
    <s v="32111"/>
    <s v="Manufacture of jewellery of gold, silver and other precious or base metal"/>
    <s v="Social and_x000a_Commercial_x000a_Infrastructure"/>
    <x v="6"/>
    <n v="2"/>
    <n v="5044.8"/>
    <n v="2.8142559446289565E-3"/>
    <m/>
    <s v=""/>
    <n v="4422.6499999999996"/>
    <n v="4422.6499999999996"/>
    <m/>
    <m/>
    <m/>
    <n v="0"/>
    <n v="0"/>
    <n v="0"/>
    <n v="0"/>
    <n v="2522.4"/>
    <n v="2524.35"/>
    <m/>
    <m/>
    <m/>
    <m/>
    <m/>
    <m/>
    <m/>
    <s v="Scheme Tax Saver Tier II"/>
    <e v="#N/A"/>
  </r>
  <r>
    <x v="0"/>
    <x v="4"/>
    <x v="1"/>
    <d v="2021-12-31T00:00:00"/>
    <s v="INE154A01025"/>
    <s v="ITC LTD"/>
    <s v="ITC LTD"/>
    <s v="12003"/>
    <s v="Manufacture of cigarettes, cigarette tobacco"/>
    <s v="Social and_x000a_Commercial_x000a_Infrastructure"/>
    <x v="6"/>
    <n v="34"/>
    <n v="7413.7"/>
    <n v="4.1357535079082804E-3"/>
    <m/>
    <s v=""/>
    <n v="7419.25"/>
    <n v="7419.25"/>
    <m/>
    <m/>
    <m/>
    <n v="0"/>
    <n v="0"/>
    <n v="0"/>
    <n v="0"/>
    <n v="218.05"/>
    <n v="218"/>
    <m/>
    <m/>
    <m/>
    <m/>
    <m/>
    <m/>
    <m/>
    <s v="Scheme Tax Saver Tier II"/>
    <e v="#N/A"/>
  </r>
  <r>
    <x v="0"/>
    <x v="4"/>
    <x v="1"/>
    <d v="2021-12-31T00:00:00"/>
    <s v="INE296A01024"/>
    <s v="Bajaj Finance Limited"/>
    <s v="BAJAJ FINANCE LIMITED"/>
    <s v="64920"/>
    <s v="Other credit granting"/>
    <s v="Social and_x000a_Commercial_x000a_Infrastructure"/>
    <x v="6"/>
    <n v="1"/>
    <n v="6977.3"/>
    <n v="3.8923065339477518E-3"/>
    <m/>
    <s v=""/>
    <n v="7128"/>
    <n v="7128"/>
    <m/>
    <m/>
    <m/>
    <n v="0"/>
    <n v="0"/>
    <n v="0"/>
    <n v="0"/>
    <n v="6977.3"/>
    <n v="6976.9"/>
    <m/>
    <m/>
    <m/>
    <m/>
    <m/>
    <m/>
    <m/>
    <s v="Scheme Tax Saver Tier II"/>
    <e v="#N/A"/>
  </r>
  <r>
    <x v="0"/>
    <x v="4"/>
    <x v="1"/>
    <d v="2021-12-31T00:00:00"/>
    <s v="INE686F01025"/>
    <s v="United Breweries Limited"/>
    <s v="UNITED BREWERIES LIMITED"/>
    <s v="11031"/>
    <s v="Manufacture of beer"/>
    <s v="Social and_x000a_Commercial_x000a_Infrastructure"/>
    <x v="6"/>
    <n v="4"/>
    <n v="6344.2"/>
    <n v="3.5391299088001556E-3"/>
    <m/>
    <s v=""/>
    <n v="5652"/>
    <n v="5652"/>
    <m/>
    <m/>
    <m/>
    <n v="0"/>
    <n v="0"/>
    <n v="0"/>
    <n v="0"/>
    <n v="1586.05"/>
    <n v="1582.75"/>
    <m/>
    <m/>
    <m/>
    <m/>
    <m/>
    <m/>
    <m/>
    <s v="Scheme Tax Saver Tier II"/>
    <e v="#N/A"/>
  </r>
  <r>
    <x v="0"/>
    <x v="4"/>
    <x v="1"/>
    <d v="2021-12-31T00:00:00"/>
    <s v="IN0020150028"/>
    <s v="7.88% GOI 19.03.2030"/>
    <s v="GOVERMENT OF INDIA"/>
    <s v=""/>
    <s v="GOI"/>
    <m/>
    <x v="8"/>
    <n v="800"/>
    <n v="86953.84"/>
    <n v="4.8507445513858848E-2"/>
    <n v="7.8799999999999995E-2"/>
    <s v="Half Yly"/>
    <n v="87208"/>
    <n v="87208"/>
    <m/>
    <m/>
    <d v="2030-03-19T00:00:00"/>
    <n v="8.3041095890410954"/>
    <n v="6.0729001049416667"/>
    <n v="6.7634E-2"/>
    <n v="6.3709782125799239E-2"/>
    <n v="0"/>
    <n v="0"/>
    <m/>
    <m/>
    <m/>
    <m/>
    <m/>
    <m/>
    <m/>
    <s v="Scheme Tax Saver Tier II"/>
    <e v="#N/A"/>
  </r>
  <r>
    <x v="0"/>
    <x v="4"/>
    <x v="1"/>
    <d v="2021-12-31T00:00:00"/>
    <s v="IN0020060078"/>
    <s v="8.24% GOI 15-Feb-2027"/>
    <s v="GOVERMENT OF INDIA"/>
    <s v=""/>
    <s v="GOI"/>
    <m/>
    <x v="8"/>
    <n v="3100"/>
    <n v="339016.62"/>
    <n v="0.18912138006720108"/>
    <n v="8.2400000000000001E-2"/>
    <s v="Half Yly"/>
    <n v="336592.9"/>
    <n v="336592.9"/>
    <m/>
    <m/>
    <d v="2027-02-15T00:00:00"/>
    <n v="5.2136986301369861"/>
    <n v="4.1721970496648462"/>
    <n v="6.1711000000000002E-2"/>
    <n v="5.9209785665159061E-2"/>
    <n v="0"/>
    <n v="0"/>
    <m/>
    <m/>
    <m/>
    <m/>
    <m/>
    <m/>
    <m/>
    <s v="Scheme Tax Saver Tier II"/>
    <e v="#N/A"/>
  </r>
  <r>
    <x v="0"/>
    <x v="4"/>
    <x v="1"/>
    <d v="2021-12-31T00:00:00"/>
    <s v="INE029A01011"/>
    <s v="Bharat Petroleum Corporation Limited"/>
    <s v="BHARAT PETROLIUM CORPORATION LIMITE"/>
    <s v="19201"/>
    <s v="Production of liquid and gaseous fuels, illuminating oils, lubricating"/>
    <s v="Social and_x000a_Commercial_x000a_Infrastructure"/>
    <x v="6"/>
    <n v="5"/>
    <n v="1927.25"/>
    <n v="1.0751218619739448E-3"/>
    <m/>
    <s v=""/>
    <n v="1910.6"/>
    <n v="1910.6"/>
    <m/>
    <m/>
    <m/>
    <n v="0"/>
    <n v="0"/>
    <n v="0"/>
    <n v="0"/>
    <n v="385.45"/>
    <n v="385.5"/>
    <m/>
    <m/>
    <m/>
    <m/>
    <m/>
    <m/>
    <m/>
    <s v="Scheme Tax Saver Tier II"/>
    <e v="#N/A"/>
  </r>
  <r>
    <x v="0"/>
    <x v="4"/>
    <x v="1"/>
    <d v="2021-12-31T00:00:00"/>
    <s v="INE917I01010"/>
    <s v="Bajaj Auto Limited"/>
    <s v="BAJAJ AUTO LIMITED"/>
    <s v="30911"/>
    <s v="Manufacture of motorcycles, scooters, mopeds etc. and their"/>
    <s v="Social and_x000a_Commercial_x000a_Infrastructure"/>
    <x v="6"/>
    <n v="1"/>
    <n v="3249.25"/>
    <n v="1.8126033000486911E-3"/>
    <m/>
    <s v=""/>
    <n v="3356.5"/>
    <n v="3356.5"/>
    <m/>
    <m/>
    <m/>
    <n v="0"/>
    <n v="0"/>
    <n v="0"/>
    <n v="0"/>
    <n v="3249.25"/>
    <n v="3250.8"/>
    <m/>
    <m/>
    <m/>
    <m/>
    <m/>
    <m/>
    <m/>
    <s v="Scheme Tax Saver Tier II"/>
    <e v="#N/A"/>
  </r>
  <r>
    <x v="0"/>
    <x v="4"/>
    <x v="1"/>
    <d v="2021-12-31T00:00:00"/>
    <s v="IN0020060086"/>
    <s v="8.28% GOI 15.02.2032"/>
    <s v="GOVERMENT OF INDIA"/>
    <s v=""/>
    <s v="GOI"/>
    <m/>
    <x v="8"/>
    <n v="400"/>
    <n v="44753.279999999999"/>
    <n v="2.4965743791952939E-2"/>
    <n v="8.2799999999999999E-2"/>
    <s v="Half Yly"/>
    <n v="45084"/>
    <n v="45084"/>
    <m/>
    <m/>
    <d v="2032-02-15T00:00:00"/>
    <n v="0"/>
    <n v="0"/>
    <n v="6.8956999999999991E-2"/>
    <n v="0"/>
    <n v="0"/>
    <n v="0"/>
    <m/>
    <m/>
    <m/>
    <m/>
    <m/>
    <m/>
    <m/>
    <s v="Scheme Tax Saver Tier II"/>
    <e v="#N/A"/>
  </r>
  <r>
    <x v="0"/>
    <x v="4"/>
    <x v="1"/>
    <d v="2021-12-31T00:00:00"/>
    <s v="INE155A01022"/>
    <s v="TATA MOTORS LTD"/>
    <s v="TATA MOTORS LTD"/>
    <s v="29102"/>
    <s v="Manufacture of commercial vehicles such as vans, lorries, over-the-road"/>
    <s v="Social and_x000a_Commercial_x000a_Infrastructure"/>
    <x v="6"/>
    <n v="8"/>
    <n v="3859.2"/>
    <n v="2.1528656322375652E-3"/>
    <m/>
    <s v=""/>
    <n v="2457.5500000000002"/>
    <n v="2457.5500000000002"/>
    <m/>
    <m/>
    <m/>
    <n v="0"/>
    <n v="0"/>
    <n v="0"/>
    <n v="0"/>
    <n v="482.4"/>
    <n v="482.35"/>
    <m/>
    <m/>
    <m/>
    <m/>
    <m/>
    <m/>
    <m/>
    <s v="Scheme Tax Saver Tier II"/>
    <e v="#N/A"/>
  </r>
  <r>
    <x v="0"/>
    <x v="4"/>
    <x v="1"/>
    <d v="2021-12-31T00:00:00"/>
    <s v="INE075A01022"/>
    <s v="WIPRO LTD"/>
    <s v="WIPRO LTD"/>
    <s v="62011"/>
    <s v="Writing , modifying, testing of computer program"/>
    <s v="Social and_x000a_Commercial_x000a_Infrastructure"/>
    <x v="6"/>
    <n v="2"/>
    <n v="1430.7"/>
    <n v="7.981200404338424E-4"/>
    <m/>
    <s v=""/>
    <n v="1335.5"/>
    <n v="1335.5"/>
    <m/>
    <m/>
    <m/>
    <n v="0"/>
    <n v="0"/>
    <n v="0"/>
    <n v="0"/>
    <n v="715.35"/>
    <n v="715.2"/>
    <m/>
    <m/>
    <m/>
    <m/>
    <m/>
    <m/>
    <m/>
    <s v="Scheme Tax Saver Tier II"/>
    <e v="#N/A"/>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7">
  <r>
    <s v="BIRLA"/>
    <x v="0"/>
    <x v="0"/>
    <d v="2022-06-30T00:00:00"/>
    <s v="INE219X23014"/>
    <s v="India Grid Trust - InvITs"/>
    <s v="INDIA GRID TRUST - INVIT"/>
    <s v="35107"/>
    <s v="Transmission of electric energy"/>
    <s v="Social and_x000a_Commercial_x000a_Infrastructure"/>
    <x v="0"/>
    <n v="11601"/>
    <n v="1651402.35"/>
    <n v="7.63728648651716E-2"/>
    <n v="0"/>
    <s v=""/>
    <n v="1577756.03"/>
    <n v="1577756.03"/>
    <n v="0"/>
    <n v="0"/>
    <n v="0"/>
    <n v="0"/>
    <n v="0"/>
    <n v="0"/>
    <s v=""/>
    <n v="0"/>
    <n v="0"/>
    <s v="AAA"/>
    <s v="AAA"/>
    <s v=""/>
    <s v=""/>
    <s v=""/>
    <n v="0"/>
    <n v="0"/>
    <s v="Scheme A TIER I"/>
    <e v="#N/A"/>
  </r>
  <r>
    <s v="BIRLA"/>
    <x v="0"/>
    <x v="0"/>
    <d v="2022-06-30T00:00:00"/>
    <s v="INF846K01N65"/>
    <s v="AXIS OVERNIGHT FUND - DIRECT PLAN- GROWTH OPTION"/>
    <s v="AXIS MUTUAL FUND"/>
    <s v="66301"/>
    <s v="Management of mutual funds"/>
    <n v="0"/>
    <x v="1"/>
    <n v="3124.1019999999999"/>
    <n v="3545880.76"/>
    <n v="0.16398733604290433"/>
    <n v="0"/>
    <s v=""/>
    <n v="3525458.81"/>
    <n v="3525458.81"/>
    <d v="1899-12-30T00:00:00"/>
    <d v="1899-12-30T00:00:00"/>
    <d v="1899-12-30T00:00:00"/>
    <n v="0"/>
    <n v="0"/>
    <n v="0"/>
    <n v="0"/>
    <n v="0"/>
    <n v="0"/>
    <s v=""/>
    <s v=""/>
    <s v=""/>
    <s v=""/>
    <s v=""/>
    <n v="0"/>
    <n v="0"/>
    <s v="Scheme A TIER I"/>
    <e v="#N/A"/>
  </r>
  <r>
    <s v="BIRLA"/>
    <x v="0"/>
    <x v="0"/>
    <d v="2022-06-30T00:00:00"/>
    <s v="INE090A08UB4"/>
    <s v="9.15% ICICI 20-March-2099 BASEL III (CALL OPT 20-JUNE-2023)"/>
    <s v="ICICI BANK LTD"/>
    <s v="64191"/>
    <s v="Monetary intermediation of commercial banks, saving banks. postal savings"/>
    <n v="0"/>
    <x v="2"/>
    <n v="3"/>
    <n v="3056271"/>
    <n v="0.14134421697676697"/>
    <n v="9.1499999999999998E-2"/>
    <s v="Yearly"/>
    <n v="3102404"/>
    <n v="3102404"/>
    <d v="2023-06-20T00:00:00"/>
    <d v="1899-12-30T00:00:00"/>
    <d v="2023-06-20T00:00:00"/>
    <n v="0.9726027397260274"/>
    <n v="0.90837920067245281"/>
    <n v="8.7524999999999992E-2"/>
    <n v="7.0701243496142485E-2"/>
    <n v="0"/>
    <n v="0"/>
    <n v="0"/>
    <s v="AA+"/>
    <s v="AA+"/>
    <n v="0"/>
    <n v="0"/>
    <n v="0"/>
    <n v="0"/>
    <s v="Scheme A TIER I"/>
    <s v="[ICRA]AA+"/>
  </r>
  <r>
    <s v="BIRLA"/>
    <x v="0"/>
    <x v="0"/>
    <d v="2022-06-30T00:00:00"/>
    <s v="INE0GGX23010"/>
    <s v="POWERGRID Infrastructure Investment Trust"/>
    <s v="POWERGRID INFRASTRUCTURE INVESTMENT"/>
    <s v="35107"/>
    <s v="Transmission of electric energy"/>
    <s v="Social and_x000a_Commercial_x000a_Infrastructure"/>
    <x v="0"/>
    <n v="14770"/>
    <n v="1905773.1"/>
    <n v="8.8136819854942774E-2"/>
    <n v="0"/>
    <s v=""/>
    <n v="1726773.38"/>
    <n v="1726773.38"/>
    <d v="1899-12-30T00:00:00"/>
    <d v="1899-12-30T00:00:00"/>
    <d v="1899-12-30T00:00:00"/>
    <n v="0"/>
    <n v="0"/>
    <n v="0"/>
    <s v=""/>
    <n v="129.03"/>
    <n v="129.25"/>
    <n v="0"/>
    <s v="AAA"/>
    <s v="AAA"/>
    <s v=""/>
    <s v=""/>
    <n v="0"/>
    <n v="0"/>
    <s v="Scheme A TIER I"/>
    <e v="#N/A"/>
  </r>
  <r>
    <s v="BIRLA"/>
    <x v="0"/>
    <x v="0"/>
    <d v="2022-06-30T00:00:00"/>
    <s v="INE062A08199"/>
    <s v="9.45% SBI 22-March-2099 BASEL III (CALL OPT 22-MARCH-2024)"/>
    <s v="STATE BANK OF INDIA"/>
    <s v="64191"/>
    <s v="Monetary intermediation of commercial banks, saving banks. postal savings"/>
    <n v="0"/>
    <x v="2"/>
    <n v="1"/>
    <n v="1036405"/>
    <n v="4.793091096823749E-2"/>
    <n v="9.4499999999999987E-2"/>
    <s v="Yearly"/>
    <n v="1055236"/>
    <n v="1055236"/>
    <d v="2024-03-22T00:00:00"/>
    <d v="1899-12-30T00:00:00"/>
    <d v="2024-03-22T00:00:00"/>
    <n v="1.7287671232876711"/>
    <n v="1.5326195095915909"/>
    <n v="8.9403999999999997E-2"/>
    <n v="7.0967610039157414E-2"/>
    <n v="0"/>
    <n v="0"/>
    <s v="AA+"/>
    <s v="AA+"/>
    <n v="0"/>
    <n v="0"/>
    <n v="0"/>
    <n v="0"/>
    <n v="0"/>
    <s v="Scheme A TIER I"/>
    <s v="CRISIL AA+"/>
  </r>
  <r>
    <s v="BIRLA"/>
    <x v="0"/>
    <x v="0"/>
    <d v="2022-06-30T00:00:00"/>
    <s v="INE041025011"/>
    <s v="Embassy Office Parks REIT"/>
    <s v="EMBASSY OFFICE PARKS REIT"/>
    <s v="68100"/>
    <s v="Real estate activities with own or leased property"/>
    <s v="Social and_x000a_Commercial_x000a_Infrastructure"/>
    <x v="3"/>
    <n v="5190"/>
    <n v="1942149.9"/>
    <n v="8.9819147865816296E-2"/>
    <n v="0"/>
    <s v=""/>
    <n v="1819328.55"/>
    <n v="1819328.55"/>
    <d v="1899-12-30T00:00:00"/>
    <d v="1899-12-30T00:00:00"/>
    <d v="1899-12-30T00:00:00"/>
    <n v="0"/>
    <n v="0"/>
    <n v="0"/>
    <s v=""/>
    <n v="374.21"/>
    <n v="374.36"/>
    <s v="AAA"/>
    <s v="AAA"/>
    <s v=""/>
    <s v=""/>
    <s v=""/>
    <n v="0"/>
    <n v="0"/>
    <s v="Scheme A TIER I"/>
    <e v="#N/A"/>
  </r>
  <r>
    <s v="BIRLA"/>
    <x v="0"/>
    <x v="0"/>
    <d v="2022-06-30T00:00:00"/>
    <s v="INE062A08249"/>
    <s v="7.74%SBI Perpetual 09-Sept-2099(call 09.09.2025)"/>
    <s v="STATE BANK OF INDIA"/>
    <s v="64191"/>
    <s v="Monetary intermediation of commercial banks, saving banks. postal savings"/>
    <n v="0"/>
    <x v="2"/>
    <n v="6"/>
    <n v="5982438"/>
    <n v="0.27667147799460706"/>
    <n v="7.7399999999999997E-2"/>
    <s v="Yearly"/>
    <n v="6093336"/>
    <n v="6093336"/>
    <d v="2025-09-09T00:00:00"/>
    <d v="1899-12-30T00:00:00"/>
    <d v="2025-09-09T00:00:00"/>
    <n v="3.1972602739726028"/>
    <n v="2.5809751367385658"/>
    <n v="6.7676E-2"/>
    <n v="7.8304941563502872E-2"/>
    <n v="0"/>
    <n v="0"/>
    <s v="AA+"/>
    <n v="0"/>
    <n v="0"/>
    <n v="0"/>
    <n v="0"/>
    <n v="0"/>
    <n v="0"/>
    <s v="Scheme A TIER I"/>
    <s v="CRISIL AA+"/>
  </r>
  <r>
    <s v="BIRLA"/>
    <x v="0"/>
    <x v="0"/>
    <d v="2022-06-30T00:00:00"/>
    <s v="INE0CCU25019"/>
    <s v="Mindspace Business Parks REIT"/>
    <s v="MINDSPACE BUSINESS PARKS REIT"/>
    <s v="68100"/>
    <s v="Real estate activities with own or leased property"/>
    <s v="Social and_x000a_Commercial_x000a_Infrastructure"/>
    <x v="3"/>
    <n v="5990"/>
    <n v="2098836.1"/>
    <n v="9.7065458238837901E-2"/>
    <n v="0"/>
    <s v=""/>
    <n v="1793637.99"/>
    <n v="1793637.99"/>
    <d v="1899-12-30T00:00:00"/>
    <d v="1899-12-30T00:00:00"/>
    <d v="1899-12-30T00:00:00"/>
    <n v="0"/>
    <n v="0"/>
    <n v="0"/>
    <s v=""/>
    <n v="350.39"/>
    <n v="350.01"/>
    <s v=""/>
    <s v="AAA"/>
    <s v="AAA"/>
    <s v=""/>
    <s v=""/>
    <n v="0"/>
    <n v="0"/>
    <s v="Scheme A TIER I"/>
    <e v="#N/A"/>
  </r>
  <r>
    <s v="BIRLA"/>
    <x v="0"/>
    <x v="0"/>
    <d v="2022-06-30T00:00:00"/>
    <s v=""/>
    <s v="Net Current Asset"/>
    <s v=""/>
    <s v=""/>
    <s v=""/>
    <n v="0"/>
    <x v="4"/>
    <n v="0"/>
    <n v="403737.64"/>
    <n v="1.8671767192715513E-2"/>
    <n v="0"/>
    <s v=""/>
    <n v="0"/>
    <n v="403737.64"/>
    <d v="1899-12-30T00:00:00"/>
    <d v="1899-12-30T00:00:00"/>
    <d v="1899-12-30T00:00:00"/>
    <n v="0"/>
    <n v="0"/>
    <n v="0"/>
    <n v="0"/>
    <n v="0"/>
    <n v="0"/>
    <s v=""/>
    <s v=""/>
    <s v=""/>
    <s v=""/>
    <s v=""/>
    <n v="0"/>
    <n v="0"/>
    <s v="Scheme A TIER I"/>
    <e v="#N/A"/>
  </r>
  <r>
    <s v="BIRLA"/>
    <x v="1"/>
    <x v="0"/>
    <d v="2022-06-30T00:00:00"/>
    <s v="INE235P07894"/>
    <s v="9.30% L&amp;T INFRA DEBT FUND 5 July 2024"/>
    <s v="L&amp;T INFRA DEBT FUND LIMITED"/>
    <s v="64920"/>
    <s v="Other credit granting"/>
    <s v="Social and_x000a_Commercial_x000a_Infrastructure"/>
    <x v="2"/>
    <n v="9"/>
    <n v="9207693"/>
    <n v="8.040420829432909E-3"/>
    <n v="9.3000000000000013E-2"/>
    <s v="Yearly"/>
    <n v="9052108"/>
    <n v="9052108"/>
    <d v="1899-12-30T00:00:00"/>
    <d v="1899-12-30T00:00:00"/>
    <d v="2024-07-05T00:00:00"/>
    <n v="2.0164383561643837"/>
    <n v="1.6398983710699893"/>
    <n v="9.1329999999999995E-2"/>
    <n v="7.9399999999999998E-2"/>
    <n v="0"/>
    <n v="0"/>
    <s v="AAA"/>
    <s v="AAA"/>
    <n v="0"/>
    <n v="0"/>
    <n v="0"/>
    <n v="0"/>
    <n v="0"/>
    <s v="Scheme C TIER I"/>
    <s v="CRISIL AAA"/>
  </r>
  <r>
    <s v="BIRLA"/>
    <x v="1"/>
    <x v="0"/>
    <d v="2022-06-30T00:00:00"/>
    <s v="INE001A07NP8"/>
    <s v="8.43% HDFC Ltd  4 Mar 2025"/>
    <s v="HOUSING DEVELOPMENT FINANCE CORPORA"/>
    <s v="64192"/>
    <s v="Activities of specialized institutions granting credit for house purchases"/>
    <s v="Social and_x000a_Commercial_x000a_Infrastructure"/>
    <x v="2"/>
    <n v="12"/>
    <n v="6122520"/>
    <n v="5.3463595426801883E-3"/>
    <n v="8.43E-2"/>
    <s v="Yearly"/>
    <n v="5921112"/>
    <n v="5921112"/>
    <d v="1899-12-30T00:00:00"/>
    <d v="1899-12-30T00:00:00"/>
    <d v="2025-03-04T00:00:00"/>
    <n v="2.6794520547945204"/>
    <n v="2.2817403550327033"/>
    <n v="8.6759000000000003E-2"/>
    <n v="7.4800000000000005E-2"/>
    <n v="0"/>
    <n v="0"/>
    <s v="AAA"/>
    <s v="AAA"/>
    <n v="0"/>
    <n v="0"/>
    <n v="0"/>
    <n v="0"/>
    <n v="0"/>
    <s v="Scheme C TIER I"/>
    <s v="CRISIL AAA"/>
  </r>
  <r>
    <s v="BIRLA"/>
    <x v="1"/>
    <x v="0"/>
    <d v="2022-06-30T00:00:00"/>
    <s v="INE206D08188"/>
    <s v="9.18% NPCIL 23.01.2026"/>
    <s v="NUCLEAR POWER CORPORATION OF INDIA"/>
    <s v="35107"/>
    <s v="Transmission of electric energy"/>
    <s v="Social and_x000a_Commercial_x000a_Infrastructure"/>
    <x v="2"/>
    <n v="2"/>
    <n v="2124310"/>
    <n v="1.8550082384558892E-3"/>
    <n v="9.1799999999999993E-2"/>
    <s v="Half Yly"/>
    <n v="2181026"/>
    <n v="2181026"/>
    <d v="1899-12-30T00:00:00"/>
    <d v="1899-12-30T00:00:00"/>
    <d v="2026-01-23T00:00:00"/>
    <n v="3.56986301369863"/>
    <n v="2.9138892547300004"/>
    <n v="7.6533000000000004E-2"/>
    <n v="7.2999999999999995E-2"/>
    <n v="0"/>
    <n v="0"/>
    <s v="AAA"/>
    <n v="0"/>
    <s v="AAA"/>
    <n v="0"/>
    <n v="0"/>
    <n v="0"/>
    <n v="0"/>
    <s v="Scheme C TIER I"/>
    <s v="CRISIL AAA"/>
  </r>
  <r>
    <s v="BIRLA"/>
    <x v="1"/>
    <x v="0"/>
    <d v="2022-06-30T00:00:00"/>
    <s v="INE752E07KZ3"/>
    <s v="7.93% POWER GRID CORPORATION MD 20.05.2028"/>
    <s v="POWER GRID CORPN OF INDIA LTD"/>
    <s v="35107"/>
    <s v="Transmission of electric energy"/>
    <s v="Social and_x000a_Commercial_x000a_Infrastructure"/>
    <x v="2"/>
    <n v="1"/>
    <n v="1018180"/>
    <n v="8.8910389172532133E-4"/>
    <n v="7.9299999999999995E-2"/>
    <s v="Yearly"/>
    <n v="1010700"/>
    <n v="1010700"/>
    <d v="1899-12-30T00:00:00"/>
    <d v="1899-12-30T00:00:00"/>
    <d v="2028-05-20T00:00:00"/>
    <n v="5.8931506849315065"/>
    <n v="4.5550478056481198"/>
    <n v="7.7600000000000002E-2"/>
    <n v="7.5300000000000006E-2"/>
    <n v="0"/>
    <n v="0"/>
    <s v="AAA"/>
    <n v="0"/>
    <n v="0"/>
    <n v="0"/>
    <n v="0"/>
    <n v="0"/>
    <n v="0"/>
    <s v="Scheme C TIER I"/>
    <s v="CRISIL AAA"/>
  </r>
  <r>
    <s v="BIRLA"/>
    <x v="1"/>
    <x v="0"/>
    <d v="2022-06-30T00:00:00"/>
    <s v="INE134E08DB8"/>
    <s v="8.85% PFC 15.06.2030"/>
    <s v="POWER FINANCE CORPORATION"/>
    <s v="64920"/>
    <s v="Other credit granting"/>
    <s v="Social and_x000a_Commercial_x000a_Infrastructure"/>
    <x v="2"/>
    <n v="1"/>
    <n v="1058322"/>
    <n v="9.2415703402004112E-4"/>
    <n v="8.8499999999999995E-2"/>
    <s v="Yearly"/>
    <n v="1083286"/>
    <n v="1083286"/>
    <d v="1899-12-30T00:00:00"/>
    <d v="1899-12-30T00:00:00"/>
    <d v="2030-06-15T00:00:00"/>
    <n v="7.9643835616438352"/>
    <n v="5.6352047727654417"/>
    <n v="7.7699999999999991E-2"/>
    <n v="7.8350000000000003E-2"/>
    <n v="0"/>
    <n v="0"/>
    <s v="AAA"/>
    <s v="AAA"/>
    <n v="0"/>
    <n v="0"/>
    <n v="0"/>
    <n v="0"/>
    <n v="0"/>
    <s v="Scheme C TIER I"/>
    <s v="CRISIL AAA"/>
  </r>
  <r>
    <s v="BIRLA"/>
    <x v="1"/>
    <x v="0"/>
    <d v="2022-06-30T00:00:00"/>
    <s v="INE774D08MK5"/>
    <s v="8%Mahindra Financial Sevices LTD NCD MD 24/07/2027"/>
    <s v="MAHINDRA &amp; MAHINDRA FINANCIAL SERVI"/>
    <s v="64990"/>
    <s v="Other financial service activities, except insurance and pension funding activities"/>
    <s v="Social and_x000a_Commercial_x000a_Infrastructure"/>
    <x v="2"/>
    <n v="1300"/>
    <n v="1282664.5"/>
    <n v="1.1200593202851297E-3"/>
    <n v="0.08"/>
    <s v="Yearly"/>
    <n v="1283023.3"/>
    <n v="1283023.3"/>
    <d v="1899-12-30T00:00:00"/>
    <d v="1899-12-30T00:00:00"/>
    <d v="2027-07-24T00:00:00"/>
    <n v="5.0684931506849313"/>
    <n v="3.7332258978734201"/>
    <n v="8.1765000000000004E-2"/>
    <n v="8.4199999999999997E-2"/>
    <n v="0"/>
    <n v="0"/>
    <n v="0"/>
    <n v="0"/>
    <n v="0"/>
    <s v="AAA"/>
    <s v="AAA"/>
    <n v="0"/>
    <n v="0"/>
    <s v="Scheme C TIER I"/>
    <s v="BWR AAA"/>
  </r>
  <r>
    <s v="BIRLA"/>
    <x v="1"/>
    <x v="0"/>
    <d v="2022-06-30T00:00:00"/>
    <s v="INE572E09197"/>
    <s v="9.10% PNB HOUSING FINANCE LTD 21.12.2022"/>
    <s v="PNB HOUSING FINANCE LTD"/>
    <s v="64192"/>
    <s v="Activities of specialized institutions granting credit for house purchases"/>
    <s v="Social and_x000a_Commercial_x000a_Infrastructure"/>
    <x v="2"/>
    <n v="1"/>
    <n v="999068"/>
    <n v="8.7241474680138415E-4"/>
    <n v="9.0999999999999998E-2"/>
    <s v="Half Yly"/>
    <n v="1069000"/>
    <n v="1069000"/>
    <d v="1899-12-30T00:00:00"/>
    <d v="1899-12-30T00:00:00"/>
    <d v="2022-12-21T00:00:00"/>
    <n v="0.47671232876712327"/>
    <n v="0.45387353674693176"/>
    <n v="7.4523999999999993E-2"/>
    <n v="9.4899999999999998E-2"/>
    <n v="0"/>
    <n v="0"/>
    <s v="AA"/>
    <n v="0"/>
    <n v="0"/>
    <n v="0"/>
    <n v="0"/>
    <n v="0"/>
    <n v="0"/>
    <s v="Scheme C TIER I"/>
    <s v="CRISIL AA"/>
  </r>
  <r>
    <s v="BIRLA"/>
    <x v="1"/>
    <x v="0"/>
    <d v="2022-06-30T00:00:00"/>
    <s v="INE514E08EL8"/>
    <s v="8.15 % EXIM 05.03.2025"/>
    <s v="EXPORT IMPORT BANK OF INDIA"/>
    <s v="64199"/>
    <s v="Other monetary intermediation services n.e.c."/>
    <s v="Social and_x000a_Commercial_x000a_Infrastructure"/>
    <x v="2"/>
    <n v="5"/>
    <n v="5119875"/>
    <n v="4.470821257191439E-3"/>
    <n v="8.1500000000000003E-2"/>
    <s v="Yearly"/>
    <n v="4937880"/>
    <n v="4937880"/>
    <d v="1899-12-30T00:00:00"/>
    <d v="1899-12-30T00:00:00"/>
    <d v="2025-03-05T00:00:00"/>
    <n v="2.6821917808219178"/>
    <n v="2.2996830277943041"/>
    <n v="8.3849999999999994E-2"/>
    <n v="7.0699999999999999E-2"/>
    <n v="0"/>
    <n v="0"/>
    <s v="AAA"/>
    <n v="0"/>
    <n v="0"/>
    <n v="0"/>
    <n v="0"/>
    <n v="0"/>
    <n v="0"/>
    <s v="Scheme C TIER I"/>
    <s v="CRISIL AAA"/>
  </r>
  <r>
    <s v="BIRLA"/>
    <x v="1"/>
    <x v="0"/>
    <d v="2022-06-30T00:00:00"/>
    <s v="INE261F08AD8"/>
    <s v="8.20% NABARD 09.03.2028 (GOI Service)"/>
    <s v="NABARD"/>
    <s v="64199"/>
    <s v="Other monetary intermediation services n.e.c."/>
    <s v="Social and_x000a_Commercial_x000a_Infrastructure"/>
    <x v="2"/>
    <n v="5"/>
    <n v="5158940"/>
    <n v="4.5049339322884253E-3"/>
    <n v="8.199999999999999E-2"/>
    <s v="Half Yly"/>
    <n v="5009000"/>
    <n v="5009000"/>
    <d v="1899-12-30T00:00:00"/>
    <d v="1899-12-30T00:00:00"/>
    <d v="2028-03-09T00:00:00"/>
    <n v="5.6958904109589037"/>
    <n v="4.3989296490928096"/>
    <n v="8.1672999999999996E-2"/>
    <n v="7.6399999999999996E-2"/>
    <n v="0"/>
    <n v="0"/>
    <s v="AAA"/>
    <n v="0"/>
    <n v="0"/>
    <n v="0"/>
    <n v="0"/>
    <n v="0"/>
    <n v="0"/>
    <s v="Scheme C TIER I"/>
    <s v="CRISIL AAA"/>
  </r>
  <r>
    <s v="BIRLA"/>
    <x v="1"/>
    <x v="0"/>
    <d v="2022-06-30T00:00:00"/>
    <s v="INE134E08CY2"/>
    <s v="8.70% PFC 14.05.2025"/>
    <s v="POWER FINANCE CORPORATION"/>
    <s v="64920"/>
    <s v="Other credit granting"/>
    <s v="Social and_x000a_Commercial_x000a_Infrastructure"/>
    <x v="2"/>
    <n v="16"/>
    <n v="16572448"/>
    <n v="1.4471535496882199E-2"/>
    <n v="8.6999999999999994E-2"/>
    <s v="Yearly"/>
    <n v="16948703"/>
    <n v="16948703"/>
    <d v="1899-12-30T00:00:00"/>
    <d v="1899-12-30T00:00:00"/>
    <d v="2025-05-14T00:00:00"/>
    <n v="2.8739726027397259"/>
    <n v="2.4631832836755154"/>
    <n v="6.4500000000000002E-2"/>
    <n v="7.2599999999999998E-2"/>
    <n v="0"/>
    <n v="0"/>
    <s v="AAA"/>
    <s v="AAA"/>
    <n v="0"/>
    <n v="0"/>
    <n v="0"/>
    <n v="0"/>
    <n v="0"/>
    <s v="Scheme C TIER I"/>
    <s v="CRISIL AAA"/>
  </r>
  <r>
    <s v="BIRLA"/>
    <x v="1"/>
    <x v="0"/>
    <d v="2022-06-30T00:00:00"/>
    <s v="INE660A08BX8"/>
    <s v="8.45% SUNDARAM FINANCE 19.01.2028"/>
    <s v="SUNDARAM FINANCE LIMITED"/>
    <s v="64910"/>
    <s v="Financial leasing"/>
    <s v="Social and_x000a_Commercial_x000a_Infrastructure"/>
    <x v="2"/>
    <n v="5"/>
    <n v="5034685"/>
    <n v="4.3964309131107457E-3"/>
    <n v="8.4499999999999992E-2"/>
    <s v="Yearly"/>
    <n v="5000000"/>
    <n v="5000000"/>
    <d v="1899-12-30T00:00:00"/>
    <d v="1899-12-30T00:00:00"/>
    <d v="2028-01-19T00:00:00"/>
    <n v="5.558904109589041"/>
    <n v="4.1625053156524574"/>
    <n v="8.4442000000000003E-2"/>
    <n v="8.2699999999999996E-2"/>
    <n v="0"/>
    <n v="0"/>
    <s v="AAA"/>
    <s v="AAA"/>
    <n v="0"/>
    <n v="0"/>
    <n v="0"/>
    <n v="0"/>
    <n v="0"/>
    <s v="Scheme C TIER I"/>
    <s v="CRISIL AAA"/>
  </r>
  <r>
    <s v="BIRLA"/>
    <x v="1"/>
    <x v="0"/>
    <d v="2022-06-30T00:00:00"/>
    <s v="INE121A08OA2"/>
    <s v="9.08% Cholamandalam Investment &amp; Finance co. Ltd 23.11.2023"/>
    <s v="CHOLAMANDALAM INVESTMENT AND FIN. C"/>
    <s v="64920"/>
    <s v="Other credit granting"/>
    <s v="Social and_x000a_Commercial_x000a_Infrastructure"/>
    <x v="2"/>
    <n v="1"/>
    <n v="1016576"/>
    <n v="8.8770323305757356E-4"/>
    <n v="9.0800000000000006E-2"/>
    <s v="Yearly"/>
    <n v="978000"/>
    <n v="978000"/>
    <d v="1899-12-30T00:00:00"/>
    <d v="1899-12-30T00:00:00"/>
    <d v="2023-11-23T00:00:00"/>
    <n v="1.4"/>
    <n v="1.2232740330880592"/>
    <n v="9.5951999999999996E-2"/>
    <n v="7.7200000000000005E-2"/>
    <n v="0"/>
    <n v="0"/>
    <n v="0"/>
    <s v="AA+"/>
    <n v="0"/>
    <s v="AA+"/>
    <n v="0"/>
    <n v="0"/>
    <n v="0"/>
    <s v="Scheme C TIER I"/>
    <s v="[ICRA]AA+"/>
  </r>
  <r>
    <s v="BIRLA"/>
    <x v="1"/>
    <x v="0"/>
    <d v="2022-06-30T00:00:00"/>
    <s v="INF846K01N65"/>
    <s v="AXIS OVERNIGHT FUND - DIRECT PLAN- GROWTH OPTION"/>
    <s v="AXIS MUTUAL FUND"/>
    <s v="66301"/>
    <s v="Management of mutual funds"/>
    <n v="0"/>
    <x v="1"/>
    <n v="50441.175000000003"/>
    <n v="57251137.149999999"/>
    <n v="4.9993330104465931E-2"/>
    <n v="0"/>
    <s v=""/>
    <n v="57254000"/>
    <n v="57254000"/>
    <d v="1899-12-30T00:00:00"/>
    <d v="1899-12-30T00:00:00"/>
    <d v="1899-12-30T00:00:00"/>
    <n v="0"/>
    <n v="0"/>
    <n v="0"/>
    <n v="0"/>
    <n v="0"/>
    <n v="0"/>
    <s v=""/>
    <s v=""/>
    <s v=""/>
    <s v=""/>
    <s v=""/>
    <n v="0"/>
    <n v="0"/>
    <s v="Scheme C TIER I"/>
    <e v="#N/A"/>
  </r>
  <r>
    <s v="BIRLA"/>
    <x v="1"/>
    <x v="0"/>
    <d v="2022-06-30T00:00:00"/>
    <s v="INE660A08BY6"/>
    <s v="8.45 % SUNDARAM FINANCE 21.02.2028"/>
    <s v="SUNDARAM FINANCE LIMITED"/>
    <s v="64910"/>
    <s v="Financial leasing"/>
    <s v="Social and_x000a_Commercial_x000a_Infrastructure"/>
    <x v="2"/>
    <n v="7"/>
    <n v="7049693"/>
    <n v="6.1559935195827416E-3"/>
    <n v="8.4499999999999992E-2"/>
    <s v="Yearly"/>
    <n v="7036652"/>
    <n v="7036652"/>
    <d v="1899-12-30T00:00:00"/>
    <d v="1899-12-30T00:00:00"/>
    <d v="2028-02-21T00:00:00"/>
    <n v="5.6493150684931503"/>
    <n v="4.2460104037693043"/>
    <n v="8.3599999999999994E-2"/>
    <n v="8.2699999999999996E-2"/>
    <n v="0"/>
    <n v="0"/>
    <s v="AAA"/>
    <s v="AAA"/>
    <n v="0"/>
    <n v="0"/>
    <n v="0"/>
    <n v="0"/>
    <n v="0"/>
    <s v="Scheme C TIER I"/>
    <s v="CRISIL AAA"/>
  </r>
  <r>
    <s v="BIRLA"/>
    <x v="1"/>
    <x v="0"/>
    <d v="2022-06-30T00:00:00"/>
    <s v="INE535H08553"/>
    <s v="11.40 % FULLERTON INDIA CREDIT CO LTD 28-Oct-2022"/>
    <s v="FULLERTON INDIA CREDIT CO LTD"/>
    <s v="64920"/>
    <s v="Other credit granting"/>
    <s v="Social and_x000a_Commercial_x000a_Infrastructure"/>
    <x v="2"/>
    <n v="8"/>
    <n v="8111192"/>
    <n v="7.0829248008518067E-3"/>
    <n v="0.114"/>
    <s v="Yearly"/>
    <n v="8808500"/>
    <n v="8808500"/>
    <d v="1899-12-30T00:00:00"/>
    <d v="1899-12-30T00:00:00"/>
    <d v="2022-10-28T00:00:00"/>
    <n v="0.32876712328767121"/>
    <n v="0.30871601792353742"/>
    <n v="8.5797999999999999E-2"/>
    <n v="6.4949999999999994E-2"/>
    <n v="0"/>
    <n v="0"/>
    <n v="0"/>
    <s v="AAA"/>
    <n v="0"/>
    <n v="0"/>
    <n v="0"/>
    <n v="0"/>
    <n v="0"/>
    <s v="Scheme C TIER I"/>
    <s v="[ICRA]AAA"/>
  </r>
  <r>
    <s v="BIRLA"/>
    <x v="1"/>
    <x v="0"/>
    <d v="2022-06-30T00:00:00"/>
    <s v="INE537P07430"/>
    <s v="9.25 % INDIA INFRADEBT 19.06.2023"/>
    <s v="INDIA INFRADEBT LIMITED"/>
    <s v="64199"/>
    <s v="Other monetary intermediation services n.e.c."/>
    <s v="Social and_x000a_Commercial_x000a_Infrastructure"/>
    <x v="2"/>
    <n v="5"/>
    <n v="5102795"/>
    <n v="4.4559065127742744E-3"/>
    <n v="9.2499999999999999E-2"/>
    <s v="Yearly"/>
    <n v="5000000"/>
    <n v="5000000"/>
    <d v="1899-12-30T00:00:00"/>
    <d v="1899-12-30T00:00:00"/>
    <d v="2023-06-19T00:00:00"/>
    <n v="0.96986301369863015"/>
    <n v="0.90717707763411315"/>
    <n v="9.2437000000000005E-2"/>
    <n v="6.9099999999999995E-2"/>
    <n v="0"/>
    <n v="0"/>
    <s v="AAA"/>
    <s v="AAA"/>
    <n v="0"/>
    <n v="0"/>
    <n v="0"/>
    <n v="0"/>
    <n v="0"/>
    <s v="Scheme C TIER I"/>
    <s v="CRISIL AAA"/>
  </r>
  <r>
    <s v="BIRLA"/>
    <x v="1"/>
    <x v="0"/>
    <d v="2022-06-30T00:00:00"/>
    <s v="INE121A08OE4"/>
    <s v="8.80% Chola Investment &amp; Finance 28 Jun 27"/>
    <s v="CHOLAMANDALAM INVESTMENT AND FIN. C"/>
    <s v="64920"/>
    <s v="Other credit granting"/>
    <s v="Social and_x000a_Commercial_x000a_Infrastructure"/>
    <x v="2"/>
    <n v="5"/>
    <n v="5094745"/>
    <n v="4.4488770225776606E-3"/>
    <n v="8.8000000000000009E-2"/>
    <s v="Yearly"/>
    <n v="4789425"/>
    <n v="4789425"/>
    <d v="1899-12-30T00:00:00"/>
    <d v="1899-12-30T00:00:00"/>
    <d v="2027-06-28T00:00:00"/>
    <n v="4.9972602739726026"/>
    <n v="3.9277406202240281"/>
    <n v="9.5100000000000004E-2"/>
    <n v="8.3500000000000005E-2"/>
    <n v="0"/>
    <n v="0"/>
    <n v="0"/>
    <s v="AA+"/>
    <n v="0"/>
    <s v="AA+"/>
    <n v="0"/>
    <n v="0"/>
    <n v="0"/>
    <s v="Scheme C TIER I"/>
    <s v="[ICRA]AA+"/>
  </r>
  <r>
    <s v="BIRLA"/>
    <x v="1"/>
    <x v="0"/>
    <d v="2022-06-30T00:00:00"/>
    <s v="INE134E08JP5"/>
    <s v="7.85% PFC 03.04.2028."/>
    <s v="POWER FINANCE CORPORATION"/>
    <s v="64920"/>
    <s v="Other credit granting"/>
    <s v="Social and_x000a_Commercial_x000a_Infrastructure"/>
    <x v="2"/>
    <n v="2"/>
    <n v="2025512"/>
    <n v="1.7687349996428324E-3"/>
    <n v="7.85E-2"/>
    <s v="Half Yly"/>
    <n v="1981292"/>
    <n v="1981292"/>
    <d v="1899-12-30T00:00:00"/>
    <d v="1899-12-30T00:00:00"/>
    <d v="2028-04-03T00:00:00"/>
    <n v="5.7643835616438359"/>
    <n v="4.4887797718321414"/>
    <n v="7.9816999999999999E-2"/>
    <n v="7.7100000000000002E-2"/>
    <n v="0"/>
    <n v="0"/>
    <s v="AAA"/>
    <s v="AAA"/>
    <n v="0"/>
    <n v="0"/>
    <n v="0"/>
    <n v="0"/>
    <n v="0"/>
    <s v="Scheme C TIER I"/>
    <s v="CRISIL AAA"/>
  </r>
  <r>
    <s v="BIRLA"/>
    <x v="1"/>
    <x v="0"/>
    <d v="2022-06-30T00:00:00"/>
    <s v="INE134E08JD1"/>
    <s v="7.10 % PFC 08.08.2022"/>
    <s v="POWER FINANCE CORPORATION"/>
    <s v="64920"/>
    <s v="Other credit granting"/>
    <s v="Social and_x000a_Commercial_x000a_Infrastructure"/>
    <x v="2"/>
    <n v="5"/>
    <n v="5008675"/>
    <n v="4.3737182373326166E-3"/>
    <n v="7.0999999999999994E-2"/>
    <s v="Yearly"/>
    <n v="4731460"/>
    <n v="4731460"/>
    <d v="1899-12-30T00:00:00"/>
    <d v="1899-12-30T00:00:00"/>
    <d v="2022-08-08T00:00:00"/>
    <n v="0.10684931506849316"/>
    <n v="0.10166442918029786"/>
    <n v="8.6699999999999999E-2"/>
    <n v="5.0999999999999997E-2"/>
    <n v="0"/>
    <n v="0"/>
    <s v="AAA"/>
    <s v="AAA"/>
    <n v="0"/>
    <n v="0"/>
    <n v="0"/>
    <n v="0"/>
    <n v="0"/>
    <s v="Scheme C TIER I"/>
    <s v="CRISIL AAA"/>
  </r>
  <r>
    <s v="BIRLA"/>
    <x v="1"/>
    <x v="0"/>
    <d v="2022-06-30T00:00:00"/>
    <s v="INE238A08351"/>
    <s v="8.85 % AXIS BANK 05.12.2024 (infras Bond)"/>
    <s v="AXIS BANK LTD."/>
    <s v="64191"/>
    <s v="Monetary intermediation of commercial banks, saving banks. postal savings"/>
    <s v="Social and_x000a_Commercial_x000a_Infrastructure"/>
    <x v="2"/>
    <n v="53"/>
    <n v="54476845"/>
    <n v="4.757073886583621E-2"/>
    <n v="8.8499999999999995E-2"/>
    <s v="Yearly"/>
    <n v="57671607.390000001"/>
    <n v="57671607.390000001"/>
    <d v="1899-12-30T00:00:00"/>
    <d v="1899-12-30T00:00:00"/>
    <d v="2024-12-05T00:00:00"/>
    <n v="2.4356164383561643"/>
    <n v="2.0481797450395076"/>
    <n v="7.4349999999999999E-2"/>
    <n v="7.4166999999999997E-2"/>
    <n v="0"/>
    <n v="0"/>
    <s v="AAA"/>
    <n v="0"/>
    <n v="0"/>
    <n v="0"/>
    <n v="0"/>
    <n v="0"/>
    <n v="0"/>
    <s v="Scheme C TIER I"/>
    <s v="CRISIL AAA"/>
  </r>
  <r>
    <s v="BIRLA"/>
    <x v="1"/>
    <x v="0"/>
    <d v="2022-06-30T00:00:00"/>
    <s v="INE733E07JB6"/>
    <s v="8.84% NTPC 4 Oct 2022"/>
    <s v="NTPC LIMITED"/>
    <s v="35102"/>
    <s v="Electric power generation by coal based thermal power plants"/>
    <s v="Social and_x000a_Commercial_x000a_Infrastructure"/>
    <x v="2"/>
    <n v="2"/>
    <n v="2015240"/>
    <n v="1.7597651955062331E-3"/>
    <n v="8.8399999999999992E-2"/>
    <s v="Yearly"/>
    <n v="2025600"/>
    <n v="2025600"/>
    <d v="1899-12-30T00:00:00"/>
    <d v="1899-12-30T00:00:00"/>
    <d v="2022-10-04T00:00:00"/>
    <n v="0.26301369863013696"/>
    <n v="0.24939664197813108"/>
    <n v="8.4489999999999996E-2"/>
    <n v="5.4600000000000003E-2"/>
    <n v="0"/>
    <n v="0"/>
    <s v="AAA"/>
    <s v="AAA"/>
    <n v="0"/>
    <n v="0"/>
    <n v="0"/>
    <n v="0"/>
    <n v="0"/>
    <s v="Scheme C TIER I"/>
    <s v="CRISIL AAA"/>
  </r>
  <r>
    <s v="BIRLA"/>
    <x v="1"/>
    <x v="0"/>
    <d v="2022-06-30T00:00:00"/>
    <s v="INE202E07062"/>
    <s v="9.02% IREDA 24 Sep 2025"/>
    <s v="INDIAN RENEWABLE ENERGY DEVELOPMENT"/>
    <s v="64920"/>
    <s v="Other credit granting"/>
    <s v="Social and_x000a_Commercial_x000a_Infrastructure"/>
    <x v="2"/>
    <n v="1"/>
    <n v="1043389"/>
    <n v="9.111171113981725E-4"/>
    <n v="9.0200000000000002E-2"/>
    <s v="Yearly"/>
    <n v="1018300"/>
    <n v="1018300"/>
    <d v="1899-12-30T00:00:00"/>
    <d v="1899-12-30T00:00:00"/>
    <d v="2025-09-24T00:00:00"/>
    <n v="3.2383561643835614"/>
    <n v="2.5865084572252428"/>
    <n v="8.6499000000000006E-2"/>
    <n v="7.4399999999999994E-2"/>
    <n v="0"/>
    <n v="0"/>
    <n v="0"/>
    <s v="AAA"/>
    <n v="0"/>
    <n v="0"/>
    <s v="AAA"/>
    <n v="0"/>
    <n v="0"/>
    <s v="Scheme C TIER I"/>
    <s v="BWR AAA(CE)"/>
  </r>
  <r>
    <s v="BIRLA"/>
    <x v="1"/>
    <x v="0"/>
    <d v="2022-06-30T00:00:00"/>
    <s v="INE020B08AQ9"/>
    <s v="7.70% REC 10.12.2027"/>
    <s v="RURAL ELECTRIFICATION CORP LTD."/>
    <s v="64920"/>
    <s v="Other credit granting"/>
    <s v="Social and_x000a_Commercial_x000a_Infrastructure"/>
    <x v="2"/>
    <n v="5"/>
    <n v="5006585"/>
    <n v="4.3718931895672846E-3"/>
    <n v="7.6999999999999999E-2"/>
    <s v="Yearly"/>
    <n v="4946920"/>
    <n v="4946920"/>
    <d v="1899-12-30T00:00:00"/>
    <d v="1899-12-30T00:00:00"/>
    <d v="2027-12-10T00:00:00"/>
    <n v="5.4493150684931511"/>
    <n v="4.1551267557367888"/>
    <n v="7.8497999999999998E-2"/>
    <n v="7.6399999999999996E-2"/>
    <n v="0"/>
    <n v="0"/>
    <s v="AAA"/>
    <s v="AAA"/>
    <n v="0"/>
    <n v="0"/>
    <n v="0"/>
    <n v="0"/>
    <n v="0"/>
    <s v="Scheme C TIER I"/>
    <s v="CRISIL AAA"/>
  </r>
  <r>
    <s v="BIRLA"/>
    <x v="1"/>
    <x v="0"/>
    <d v="2022-06-30T00:00:00"/>
    <s v="INE906B07HH5"/>
    <s v="7.70% NHAI 13 Sep 2029"/>
    <s v="NATIONAL HIGHWAYS AUTHORITY OF INDI"/>
    <s v="42101"/>
    <s v="Construction and maintenance of motorways, streets, roads, other vehicular ways"/>
    <s v="Social and_x000a_Commercial_x000a_Infrastructure"/>
    <x v="2"/>
    <n v="21"/>
    <n v="21103299"/>
    <n v="1.8428004153630086E-2"/>
    <n v="7.6999999999999999E-2"/>
    <s v="Yearly"/>
    <n v="21394539"/>
    <n v="21394539"/>
    <d v="1899-12-30T00:00:00"/>
    <d v="1899-12-30T00:00:00"/>
    <d v="2029-09-13T00:00:00"/>
    <n v="7.2109589041095887"/>
    <n v="5.0848273072358507"/>
    <n v="7.4135999999999994E-2"/>
    <n v="7.6003000000000001E-2"/>
    <n v="0"/>
    <n v="0"/>
    <s v="AAA"/>
    <s v="AAA"/>
    <n v="0"/>
    <n v="0"/>
    <n v="0"/>
    <n v="0"/>
    <n v="0"/>
    <s v="Scheme C TIER I"/>
    <s v="CRISIL AAA"/>
  </r>
  <r>
    <s v="BIRLA"/>
    <x v="1"/>
    <x v="0"/>
    <d v="2022-06-30T00:00:00"/>
    <s v="INE001A07FG3"/>
    <s v="8.96% HDFC Ltd 8 Apr 2025"/>
    <s v="HOUSING DEVELOPMENT FINANCE CORPORA"/>
    <s v="64192"/>
    <s v="Activities of specialized institutions granting credit for house purchases"/>
    <s v="Social and_x000a_Commercial_x000a_Infrastructure"/>
    <x v="2"/>
    <n v="2"/>
    <n v="2063888"/>
    <n v="1.8022460202372762E-3"/>
    <n v="8.9600000000000013E-2"/>
    <s v="Yearly"/>
    <n v="2099684"/>
    <n v="2099684"/>
    <d v="1899-12-30T00:00:00"/>
    <d v="1899-12-30T00:00:00"/>
    <d v="2025-04-08T00:00:00"/>
    <n v="2.7753424657534245"/>
    <n v="2.358670940890514"/>
    <n v="7.7499999999999999E-2"/>
    <n v="7.5648000000000007E-2"/>
    <n v="0"/>
    <n v="0"/>
    <s v="AAA"/>
    <s v="AAA"/>
    <n v="0"/>
    <n v="0"/>
    <n v="0"/>
    <n v="0"/>
    <n v="0"/>
    <s v="Scheme C TIER I"/>
    <s v="CRISIL AAA"/>
  </r>
  <r>
    <s v="BIRLA"/>
    <x v="1"/>
    <x v="0"/>
    <d v="2022-06-30T00:00:00"/>
    <s v="INE906B07JA6"/>
    <s v="6.87% NHAI 14-April-2032"/>
    <s v="NATIONAL HIGHWAYS AUTHORITY OF INDI"/>
    <s v="42101"/>
    <s v="Construction and maintenance of motorways, streets, roads, other vehicular ways"/>
    <s v="Social and_x000a_Commercial_x000a_Infrastructure"/>
    <x v="2"/>
    <n v="50"/>
    <n v="47038050"/>
    <n v="4.1074970353149984E-2"/>
    <n v="6.8699999999999997E-2"/>
    <s v="Yearly"/>
    <n v="50000000"/>
    <n v="50000000"/>
    <d v="1899-12-30T00:00:00"/>
    <d v="1899-12-30T00:00:00"/>
    <d v="2032-04-14T00:00:00"/>
    <n v="9.7972602739726025"/>
    <n v="6.7334155984894553"/>
    <n v="6.8624077000000006E-2"/>
    <n v="7.7499999999999999E-2"/>
    <n v="0"/>
    <n v="0"/>
    <s v="AAA"/>
    <s v="AAA"/>
    <n v="0"/>
    <n v="0"/>
    <n v="0"/>
    <n v="0"/>
    <n v="0"/>
    <s v="Scheme C TIER I"/>
    <s v="CRISIL AAA"/>
  </r>
  <r>
    <s v="BIRLA"/>
    <x v="1"/>
    <x v="0"/>
    <d v="2022-06-30T00:00:00"/>
    <s v="INE752E07JM3"/>
    <s v="9.25% PGC_DEC 26"/>
    <s v="POWER GRID CORPN OF INDIA LTD"/>
    <s v="35107"/>
    <s v="Transmission of electric energy"/>
    <s v="Social and_x000a_Commercial_x000a_Infrastructure"/>
    <x v="2"/>
    <n v="8"/>
    <n v="10715980"/>
    <n v="9.3575001685858184E-3"/>
    <n v="9.2499999999999999E-2"/>
    <s v="Yearly"/>
    <n v="10936230"/>
    <n v="10936230"/>
    <d v="1899-12-30T00:00:00"/>
    <d v="1899-12-30T00:00:00"/>
    <d v="2026-12-26T00:00:00"/>
    <n v="4.493150684931507"/>
    <n v="3.4894773483387538"/>
    <n v="7.46E-2"/>
    <n v="7.2999999999999995E-2"/>
    <n v="0"/>
    <n v="0"/>
    <s v="AAA"/>
    <s v="AAA"/>
    <n v="0"/>
    <n v="0"/>
    <n v="0"/>
    <n v="0"/>
    <n v="0"/>
    <s v="Scheme C TIER I"/>
    <s v="CRISIL AAA"/>
  </r>
  <r>
    <s v="BIRLA"/>
    <x v="1"/>
    <x v="0"/>
    <d v="2022-06-30T00:00:00"/>
    <s v="INE752E07IL7"/>
    <s v="9.64%POWER GRID CORPN OF INDIA LTD 31-May-2026"/>
    <s v="POWER GRID CORPN OF INDIA LTD"/>
    <s v="35107"/>
    <s v="Transmission of electric energy"/>
    <s v="Social and_x000a_Commercial_x000a_Infrastructure"/>
    <x v="2"/>
    <n v="13"/>
    <n v="17512787.5"/>
    <n v="1.5292666838092047E-2"/>
    <n v="9.64E-2"/>
    <s v="Yearly"/>
    <n v="18072846.5"/>
    <n v="18072846.5"/>
    <d v="1899-12-30T00:00:00"/>
    <d v="1899-12-30T00:00:00"/>
    <d v="2026-05-31T00:00:00"/>
    <n v="3.9205479452054797"/>
    <n v="3.2070722198057604"/>
    <n v="6.6499950000000002E-2"/>
    <n v="7.2800000000000004E-2"/>
    <n v="0"/>
    <n v="0"/>
    <s v="AAA"/>
    <s v="AAA"/>
    <n v="0"/>
    <n v="0"/>
    <n v="0"/>
    <n v="0"/>
    <n v="0"/>
    <s v="Scheme C TIER I"/>
    <s v="CRISIL AAA"/>
  </r>
  <r>
    <s v="BIRLA"/>
    <x v="1"/>
    <x v="0"/>
    <d v="2022-06-30T00:00:00"/>
    <s v="INE053F07BC1"/>
    <s v="8.35% IRFC 13 Mar 2029"/>
    <s v="INDIAN RAILWAY FINANCE CORPN. LTD"/>
    <s v="64920"/>
    <s v="Other credit granting"/>
    <s v="Social and_x000a_Commercial_x000a_Infrastructure"/>
    <x v="2"/>
    <n v="5"/>
    <n v="5172150"/>
    <n v="4.5164692820396403E-3"/>
    <n v="8.3499999999999991E-2"/>
    <s v="Yearly"/>
    <n v="5496000"/>
    <n v="5496000"/>
    <d v="1899-12-30T00:00:00"/>
    <d v="1899-12-30T00:00:00"/>
    <d v="2029-03-13T00:00:00"/>
    <n v="6.7068493150684931"/>
    <n v="4.9269060393046633"/>
    <n v="6.7892000000000008E-2"/>
    <n v="7.6499999999999999E-2"/>
    <n v="0"/>
    <n v="0"/>
    <s v="AAA"/>
    <s v="AAA"/>
    <n v="0"/>
    <n v="0"/>
    <n v="0"/>
    <n v="0"/>
    <n v="0"/>
    <s v="Scheme C TIER I"/>
    <s v="CRISIL AAA"/>
  </r>
  <r>
    <s v="BIRLA"/>
    <x v="1"/>
    <x v="0"/>
    <d v="2022-06-30T00:00:00"/>
    <s v="INE906B07ID2"/>
    <s v="6.98% NHAI 29 June 2035"/>
    <s v="NATIONAL HIGHWAYS AUTHORITY OF INDI"/>
    <s v="42101"/>
    <s v="Construction and maintenance of motorways, streets, roads, other vehicular ways"/>
    <s v="Social and_x000a_Commercial_x000a_Infrastructure"/>
    <x v="2"/>
    <n v="5"/>
    <n v="4687575"/>
    <n v="4.0933245352043086E-3"/>
    <n v="6.9800000000000001E-2"/>
    <s v="Yearly"/>
    <n v="5143785"/>
    <n v="5143785"/>
    <d v="1899-12-30T00:00:00"/>
    <d v="1899-12-30T00:00:00"/>
    <d v="2035-06-29T00:00:00"/>
    <n v="13.005479452054795"/>
    <n v="8.1711247986830422"/>
    <n v="6.8436999999999998E-2"/>
    <n v="7.7602000000000004E-2"/>
    <n v="0"/>
    <n v="0"/>
    <s v="AAA"/>
    <s v="AAA"/>
    <n v="0"/>
    <n v="0"/>
    <n v="0"/>
    <n v="0"/>
    <n v="0"/>
    <s v="Scheme C TIER I"/>
    <s v="CRISIL AAA"/>
  </r>
  <r>
    <s v="BIRLA"/>
    <x v="1"/>
    <x v="0"/>
    <d v="2022-06-30T00:00:00"/>
    <s v="INE053F08122"/>
    <s v="6.92%IRFC 29-Aug-2031"/>
    <s v="INDIAN RAILWAY FINANCE CORPN. LTD"/>
    <s v="64920"/>
    <s v="Other credit granting"/>
    <n v="0"/>
    <x v="2"/>
    <n v="20"/>
    <n v="18936560"/>
    <n v="1.6535945699080762E-2"/>
    <n v="6.9199999999999998E-2"/>
    <s v="Yearly"/>
    <n v="19797421"/>
    <n v="19797421"/>
    <d v="1899-12-30T00:00:00"/>
    <d v="1899-12-30T00:00:00"/>
    <d v="2031-08-31T00:00:00"/>
    <n v="9.1753424657534239"/>
    <n v="6.1501748772507652"/>
    <n v="7.0608000000000004E-2"/>
    <n v="7.7499999999999999E-2"/>
    <n v="0"/>
    <n v="0"/>
    <s v="AAA"/>
    <s v="AAA"/>
    <n v="0"/>
    <n v="0"/>
    <n v="0"/>
    <n v="0"/>
    <n v="0"/>
    <s v="Scheme C TIER I"/>
    <s v="CRISIL AAA"/>
  </r>
  <r>
    <s v="BIRLA"/>
    <x v="1"/>
    <x v="0"/>
    <d v="2022-06-30T00:00:00"/>
    <s v="INE296A07RA7"/>
    <s v="7.90% Bajaj Finance 10-Jan-2030"/>
    <s v="BAJAJ FINANCE LIMITED"/>
    <s v="64920"/>
    <s v="Other credit granting"/>
    <s v="Social and_x000a_Commercial_x000a_Infrastructure"/>
    <x v="2"/>
    <n v="1"/>
    <n v="991106"/>
    <n v="8.6546210072120482E-4"/>
    <n v="7.9000000000000001E-2"/>
    <s v="Yearly"/>
    <n v="1041175"/>
    <n v="1041175"/>
    <d v="1899-12-30T00:00:00"/>
    <d v="1899-12-30T00:00:00"/>
    <d v="2030-01-10T00:00:00"/>
    <n v="7.536986301369863"/>
    <n v="5.3190390986851481"/>
    <n v="7.2680999999999996E-2"/>
    <n v="8.0500000000000002E-2"/>
    <n v="0"/>
    <n v="0"/>
    <s v="AAA"/>
    <s v="AAA"/>
    <n v="0"/>
    <n v="0"/>
    <n v="0"/>
    <n v="0"/>
    <n v="0"/>
    <s v="Scheme C TIER I"/>
    <s v="CRISIL AAA"/>
  </r>
  <r>
    <s v="BIRLA"/>
    <x v="1"/>
    <x v="0"/>
    <d v="2022-06-30T00:00:00"/>
    <s v="INE062A08231"/>
    <s v="6.80% SBI BasellI Tier II 21 Aug 2035 Call 21 Aug 2030"/>
    <s v="STATE BANK OF INDIA"/>
    <s v="64191"/>
    <s v="Monetary intermediation of commercial banks, saving banks. postal savings"/>
    <s v="Social and_x000a_Commercial_x000a_Infrastructure"/>
    <x v="2"/>
    <n v="9"/>
    <n v="8455761"/>
    <n v="7.3838123048961821E-3"/>
    <n v="6.8000000000000005E-2"/>
    <s v="Yearly"/>
    <n v="9000000"/>
    <n v="9000000"/>
    <d v="1899-12-30T00:00:00"/>
    <d v="1899-12-30T00:00:00"/>
    <d v="2035-08-21T00:00:00"/>
    <n v="8.1479452054794521"/>
    <n v="5.6430957327428208"/>
    <n v="6.7960999999999994E-2"/>
    <n v="7.8267644979052919E-2"/>
    <n v="0"/>
    <n v="0"/>
    <s v="AAA"/>
    <s v="AAA"/>
    <n v="0"/>
    <n v="0"/>
    <n v="0"/>
    <n v="0"/>
    <n v="0"/>
    <s v="Scheme C TIER I"/>
    <s v="CRISIL AAA"/>
  </r>
  <r>
    <s v="BIRLA"/>
    <x v="1"/>
    <x v="0"/>
    <d v="2022-06-30T00:00:00"/>
    <s v="INE261F08BM7"/>
    <s v="7.41% NABARD(Non GOI) 18-July-2029"/>
    <s v="NABARD"/>
    <s v="64199"/>
    <s v="Other monetary intermediation services n.e.c."/>
    <s v="Social and_x000a_Commercial_x000a_Infrastructure"/>
    <x v="2"/>
    <n v="49"/>
    <n v="48319733"/>
    <n v="4.2194172599568286E-2"/>
    <n v="7.4099999999999999E-2"/>
    <s v="Yearly"/>
    <n v="51033993"/>
    <n v="51033993"/>
    <d v="1899-12-30T00:00:00"/>
    <d v="1899-12-30T00:00:00"/>
    <d v="2029-07-18T00:00:00"/>
    <n v="7.0547945205479454"/>
    <n v="4.9650912743208222"/>
    <n v="5.6767999999999999E-2"/>
    <n v="7.6899999999999996E-2"/>
    <n v="0"/>
    <n v="0"/>
    <s v="AAA"/>
    <n v="0"/>
    <n v="0"/>
    <s v="AAA"/>
    <n v="0"/>
    <n v="0"/>
    <n v="0"/>
    <s v="Scheme C TIER I"/>
    <s v="CRISIL AAA"/>
  </r>
  <r>
    <s v="BIRLA"/>
    <x v="1"/>
    <x v="0"/>
    <d v="2022-06-30T00:00:00"/>
    <s v="INE134E08JR1"/>
    <s v="8.67%PFC 19-Nov-2028"/>
    <s v="POWER FINANCE CORPORATION"/>
    <s v="64920"/>
    <s v="Other credit granting"/>
    <s v="Social and_x000a_Commercial_x000a_Infrastructure"/>
    <x v="2"/>
    <n v="4"/>
    <n v="4217600"/>
    <n v="3.6829289258684273E-3"/>
    <n v="8.6699999999999999E-2"/>
    <s v="Half Yly"/>
    <n v="4414972"/>
    <n v="4414972"/>
    <d v="1899-12-30T00:00:00"/>
    <d v="1899-12-30T00:00:00"/>
    <d v="2028-11-19T00:00:00"/>
    <n v="6.3945205479452056"/>
    <n v="4.838883381644365"/>
    <n v="6.9786000000000001E-2"/>
    <n v="7.7200000000000005E-2"/>
    <n v="0"/>
    <n v="0"/>
    <s v="AAA"/>
    <s v="AAA"/>
    <n v="0"/>
    <n v="0"/>
    <n v="0"/>
    <n v="0"/>
    <n v="0"/>
    <s v="Scheme C TIER I"/>
    <s v="CRISIL AAA"/>
  </r>
  <r>
    <s v="BIRLA"/>
    <x v="1"/>
    <x v="0"/>
    <d v="2022-06-30T00:00:00"/>
    <s v="INE206D08162"/>
    <s v="9.18% Nuclear Power Corporation of India Limited 23-Jan-2029"/>
    <s v="NUCLEAR POWER CORPORATION OF INDIA"/>
    <s v="35107"/>
    <s v="Transmission of electric energy"/>
    <s v="Social and_x000a_Commercial_x000a_Infrastructure"/>
    <x v="2"/>
    <n v="5"/>
    <n v="5418945"/>
    <n v="4.7319777333531118E-3"/>
    <n v="9.1799999999999993E-2"/>
    <s v="Half Yly"/>
    <n v="5800000"/>
    <n v="5800000"/>
    <d v="1899-12-30T00:00:00"/>
    <d v="1899-12-30T00:00:00"/>
    <d v="2029-01-23T00:00:00"/>
    <n v="6.5726027397260278"/>
    <n v="4.767725902807598"/>
    <n v="6.6558000000000006E-2"/>
    <n v="7.6799999999999993E-2"/>
    <n v="0"/>
    <n v="0"/>
    <s v="AAA"/>
    <n v="0"/>
    <s v="AAA"/>
    <n v="0"/>
    <n v="0"/>
    <n v="0"/>
    <n v="0"/>
    <s v="Scheme C TIER I"/>
    <s v="CRISIL AAA"/>
  </r>
  <r>
    <s v="BIRLA"/>
    <x v="1"/>
    <x v="0"/>
    <d v="2022-06-30T00:00:00"/>
    <s v="INE020B08443"/>
    <s v="8.75% RURAL ELECTRIFICATION CORPORATION 12-July-2025"/>
    <s v="RURAL ELECTRIFICATION CORP LTD."/>
    <s v="64920"/>
    <s v="Other credit granting"/>
    <s v="Social and_x000a_Commercial_x000a_Infrastructure"/>
    <x v="2"/>
    <n v="19"/>
    <n v="19739233"/>
    <n v="1.7236862715799651E-2"/>
    <n v="8.7499999999999994E-2"/>
    <s v="Yearly"/>
    <n v="20901160.84"/>
    <n v="20901160.84"/>
    <d v="1899-12-30T00:00:00"/>
    <d v="1899-12-30T00:00:00"/>
    <d v="2025-07-12T00:00:00"/>
    <n v="3.0356164383561643"/>
    <n v="2.4090458318729722"/>
    <n v="3.0828999999999999E-2"/>
    <n v="7.3700000000000002E-2"/>
    <n v="0"/>
    <n v="0"/>
    <s v="AAA"/>
    <s v="AAA"/>
    <n v="0"/>
    <n v="0"/>
    <n v="0"/>
    <n v="0"/>
    <n v="0"/>
    <s v="Scheme C TIER I"/>
    <s v="CRISIL AAA"/>
  </r>
  <r>
    <s v="BIRLA"/>
    <x v="1"/>
    <x v="0"/>
    <d v="2022-06-30T00:00:00"/>
    <s v="INE206D08204"/>
    <s v="9.18% Nuclear Power Corporation of India Limited 23-Jan-2028"/>
    <s v="NUCLEAR POWER CORPORATION OF INDIA"/>
    <s v="35107"/>
    <s v="Transmission of electric energy"/>
    <s v="Social and_x000a_Commercial_x000a_Infrastructure"/>
    <x v="2"/>
    <n v="9"/>
    <n v="9664452"/>
    <n v="8.4392758496460007E-3"/>
    <n v="9.1799999999999993E-2"/>
    <s v="Half Yly"/>
    <n v="10191966"/>
    <n v="10191966"/>
    <d v="1899-12-30T00:00:00"/>
    <d v="1899-12-30T00:00:00"/>
    <d v="2028-01-23T00:00:00"/>
    <n v="5.5698630136986305"/>
    <n v="4.1955993313521613"/>
    <n v="6.7350999999999994E-2"/>
    <n v="7.6725000000000002E-2"/>
    <n v="0"/>
    <n v="0"/>
    <s v="AAA"/>
    <s v="AAA"/>
    <n v="0"/>
    <n v="0"/>
    <n v="0"/>
    <n v="0"/>
    <n v="0"/>
    <s v="Scheme C TIER I"/>
    <s v="CRISIL AAA"/>
  </r>
  <r>
    <s v="BIRLA"/>
    <x v="1"/>
    <x v="0"/>
    <d v="2022-06-30T00:00:00"/>
    <s v="INE001A07PB3"/>
    <s v="8.44% HOUSING DEVELOPMENT FINANCE CORPORA 01-June-2026"/>
    <s v="HOUSING DEVELOPMENT FINANCE CORPORA"/>
    <s v="64192"/>
    <s v="Activities of specialized institutions granting credit for house purchases"/>
    <s v="Social and_x000a_Commercial_x000a_Infrastructure"/>
    <x v="2"/>
    <n v="1"/>
    <n v="10233370"/>
    <n v="8.9360713159413376E-3"/>
    <n v="8.4399999999999989E-2"/>
    <s v="Yearly"/>
    <n v="10795091"/>
    <n v="10795091"/>
    <d v="1899-12-30T00:00:00"/>
    <d v="1899-12-30T00:00:00"/>
    <d v="2026-06-01T00:00:00"/>
    <n v="3.9232876712328766"/>
    <n v="3.2345012568992457"/>
    <n v="6.4399999999999999E-2"/>
    <n v="7.6899999999999996E-2"/>
    <n v="0"/>
    <n v="0"/>
    <s v="AAA"/>
    <s v="AAA"/>
    <n v="0"/>
    <n v="0"/>
    <n v="0"/>
    <n v="0"/>
    <n v="0"/>
    <s v="Scheme C TIER I"/>
    <s v="CRISIL AAA"/>
  </r>
  <r>
    <s v="BIRLA"/>
    <x v="1"/>
    <x v="0"/>
    <d v="2022-06-30T00:00:00"/>
    <s v="INE848E07AW7"/>
    <s v="7.38%NHPC 03.01.2029"/>
    <s v="NHPC LIMITED"/>
    <s v="35101"/>
    <s v="Electric power generation by hydroelectric power plants"/>
    <s v="Social and_x000a_Commercial_x000a_Infrastructure"/>
    <x v="2"/>
    <n v="40"/>
    <n v="7894872"/>
    <n v="6.8940279909969465E-3"/>
    <n v="7.3800000000000004E-2"/>
    <s v="Yearly"/>
    <n v="8370960"/>
    <n v="8370960"/>
    <d v="1899-12-30T00:00:00"/>
    <d v="1899-12-30T00:00:00"/>
    <d v="2029-01-03T00:00:00"/>
    <n v="6.5178082191780824"/>
    <n v="4.8442344742495367"/>
    <n v="6.6199999999999995E-2"/>
    <n v="7.6300000000000007E-2"/>
    <n v="0"/>
    <n v="0"/>
    <n v="0"/>
    <s v="AAA"/>
    <n v="0"/>
    <s v="AAA"/>
    <n v="0"/>
    <n v="0"/>
    <n v="0"/>
    <s v="Scheme C TIER I"/>
    <s v="[ICRA]AAA"/>
  </r>
  <r>
    <s v="BIRLA"/>
    <x v="1"/>
    <x v="0"/>
    <d v="2022-06-30T00:00:00"/>
    <s v="INE514E08FG5"/>
    <s v="07.62% EXPORT IMPORT BANK OF INDIA 01-Sept-2026"/>
    <s v="EXPORT IMPORT BANK OF INDIA"/>
    <s v="64199"/>
    <s v="Other monetary intermediation services n.e.c."/>
    <s v="Social and_x000a_Commercial_x000a_Infrastructure"/>
    <x v="2"/>
    <n v="50"/>
    <n v="50521300"/>
    <n v="4.4116643859653963E-2"/>
    <n v="7.6200000000000004E-2"/>
    <s v="Yearly"/>
    <n v="53486253"/>
    <n v="53486253"/>
    <d v="1899-12-30T00:00:00"/>
    <d v="1899-12-30T00:00:00"/>
    <d v="2026-09-01T00:00:00"/>
    <n v="4.1753424657534248"/>
    <n v="3.2787862266821244"/>
    <n v="5.9699999999999996E-2"/>
    <n v="7.2900000000000006E-2"/>
    <n v="0"/>
    <n v="0"/>
    <s v="AAA"/>
    <s v="AAA"/>
    <n v="0"/>
    <n v="0"/>
    <n v="0"/>
    <n v="0"/>
    <n v="0"/>
    <s v="Scheme C TIER I"/>
    <s v="CRISIL AAA"/>
  </r>
  <r>
    <s v="BIRLA"/>
    <x v="1"/>
    <x v="0"/>
    <d v="2022-06-30T00:00:00"/>
    <s v="INE752E07OB6"/>
    <s v="7.55% Power Grid Corporation 21-Sept-2031"/>
    <s v="POWER GRID CORPN OF INDIA LTD"/>
    <s v="35107"/>
    <s v="Transmission of electric energy"/>
    <s v="Social and_x000a_Commercial_x000a_Infrastructure"/>
    <x v="2"/>
    <n v="17"/>
    <n v="16762527"/>
    <n v="1.4637517915153289E-2"/>
    <n v="7.5499999999999998E-2"/>
    <s v="Yearly"/>
    <n v="18559665"/>
    <n v="18559665"/>
    <d v="1899-12-30T00:00:00"/>
    <d v="1899-12-30T00:00:00"/>
    <d v="2031-09-21T00:00:00"/>
    <n v="9.2328767123287676"/>
    <n v="6.0988239744154438"/>
    <n v="6.3500000000000001E-2"/>
    <n v="7.7600000000000002E-2"/>
    <n v="0"/>
    <n v="0"/>
    <s v="AAA"/>
    <s v="AAA"/>
    <n v="0"/>
    <n v="0"/>
    <n v="0"/>
    <n v="0"/>
    <n v="0"/>
    <s v="Scheme C TIER I"/>
    <s v="CRISIL AAA"/>
  </r>
  <r>
    <s v="BIRLA"/>
    <x v="1"/>
    <x v="0"/>
    <d v="2022-06-30T00:00:00"/>
    <s v="INE018A08BA7"/>
    <s v="07.70% LARSEN AND TOUBRO LTD 28-April-2025"/>
    <s v="LARSEN AND TOUBRO LTD"/>
    <s v="42909"/>
    <s v="Other civil engineering projects n.e.c."/>
    <s v="Social and_x000a_Commercial_x000a_Infrastructure"/>
    <x v="2"/>
    <n v="50"/>
    <n v="50350450"/>
    <n v="4.3967452754052533E-2"/>
    <n v="7.6999999999999999E-2"/>
    <s v="Yearly"/>
    <n v="53311455"/>
    <n v="53311455"/>
    <d v="1899-12-30T00:00:00"/>
    <d v="1899-12-30T00:00:00"/>
    <d v="2025-04-28T00:00:00"/>
    <n v="2.8301369863013699"/>
    <n v="2.4389460202111715"/>
    <n v="5.6341000000000002E-2"/>
    <n v="7.3800000000000004E-2"/>
    <n v="0"/>
    <n v="0"/>
    <s v="AAA"/>
    <n v="0"/>
    <n v="0"/>
    <n v="0"/>
    <n v="0"/>
    <n v="0"/>
    <n v="0"/>
    <s v="Scheme C TIER I"/>
    <s v="CRISIL AAA"/>
  </r>
  <r>
    <s v="BIRLA"/>
    <x v="1"/>
    <x v="0"/>
    <d v="2022-06-30T00:00:00"/>
    <s v="INE134E08CP0"/>
    <s v="08.80% POWER FINANCE CORPORATION 15-Jan-2025"/>
    <s v="POWER FINANCE CORPORATION"/>
    <s v="64920"/>
    <s v="Other credit granting"/>
    <s v="Social and_x000a_Commercial_x000a_Infrastructure"/>
    <x v="2"/>
    <n v="2"/>
    <n v="2067714"/>
    <n v="1.8055869928450088E-3"/>
    <n v="8.8000000000000009E-2"/>
    <s v="Yearly"/>
    <n v="2117098"/>
    <n v="2117098"/>
    <d v="1899-12-30T00:00:00"/>
    <d v="1899-12-30T00:00:00"/>
    <d v="2025-01-15T00:00:00"/>
    <n v="2.547945205479452"/>
    <n v="2.1582312454690404"/>
    <n v="6.8000000000000005E-2"/>
    <n v="7.22E-2"/>
    <n v="0"/>
    <n v="0"/>
    <s v="AAA"/>
    <s v="AAA"/>
    <n v="0"/>
    <n v="0"/>
    <n v="0"/>
    <n v="0"/>
    <n v="0"/>
    <s v="Scheme C TIER I"/>
    <s v="CRISIL AAA"/>
  </r>
  <r>
    <s v="BIRLA"/>
    <x v="1"/>
    <x v="0"/>
    <d v="2022-06-30T00:00:00"/>
    <s v="INE261F08BZ9"/>
    <s v="07.27% NABARD 14-Feb-2030"/>
    <s v="NABARD"/>
    <s v="64199"/>
    <s v="Other monetary intermediation services n.e.c."/>
    <s v="Social and_x000a_Commercial_x000a_Infrastructure"/>
    <x v="2"/>
    <n v="2"/>
    <n v="1940574"/>
    <n v="1.6945647091682942E-3"/>
    <n v="7.2700000000000001E-2"/>
    <s v="Yearly"/>
    <n v="2019376"/>
    <n v="2019376"/>
    <d v="1899-12-30T00:00:00"/>
    <d v="1899-12-30T00:00:00"/>
    <d v="2030-02-14T00:00:00"/>
    <n v="7.6328767123287671"/>
    <n v="5.5085738207191595"/>
    <n v="7.0999999999999994E-2"/>
    <n v="7.7899999999999997E-2"/>
    <n v="0"/>
    <n v="0"/>
    <s v="AAA"/>
    <n v="0"/>
    <n v="0"/>
    <s v="AAA"/>
    <n v="0"/>
    <n v="0"/>
    <n v="0"/>
    <s v="Scheme C TIER I"/>
    <s v="CRISIL AAA"/>
  </r>
  <r>
    <s v="BIRLA"/>
    <x v="1"/>
    <x v="0"/>
    <d v="2022-06-30T00:00:00"/>
    <s v="INE134E08CS4"/>
    <s v="08.90% POWER FINANCE CORPORATION 15-03-2025"/>
    <s v="POWER FINANCE CORPORATION"/>
    <s v="64920"/>
    <s v="Other credit granting"/>
    <s v="Social and_x000a_Commercial_x000a_Infrastructure"/>
    <x v="2"/>
    <n v="7"/>
    <n v="7268471"/>
    <n v="6.3470367253262074E-3"/>
    <n v="8.900000000000001E-2"/>
    <s v="Yearly"/>
    <n v="7463419"/>
    <n v="7463419"/>
    <d v="1899-12-30T00:00:00"/>
    <d v="1899-12-30T00:00:00"/>
    <d v="2025-03-15T00:00:00"/>
    <n v="2.7095890410958905"/>
    <n v="2.3070863792352911"/>
    <n v="6.8000000000000005E-2"/>
    <n v="7.22E-2"/>
    <n v="0"/>
    <n v="0"/>
    <s v="AAA"/>
    <n v="0"/>
    <n v="0"/>
    <n v="0"/>
    <n v="0"/>
    <n v="0"/>
    <n v="0"/>
    <s v="Scheme C TIER I"/>
    <s v="CRISIL AAA"/>
  </r>
  <r>
    <s v="BIRLA"/>
    <x v="1"/>
    <x v="0"/>
    <d v="2022-06-30T00:00:00"/>
    <s v="INE206D08170"/>
    <s v="09.18% NUCLEAR POWER CORPORATION OF INDIA LTD 23-Jan-2025"/>
    <s v="NUCLEAR POWER CORPORATION OF INDIA"/>
    <s v="35107"/>
    <s v="Transmission of electric energy"/>
    <s v="Social and_x000a_Commercial_x000a_Infrastructure"/>
    <x v="2"/>
    <n v="10"/>
    <n v="10480410"/>
    <n v="9.1517937082607938E-3"/>
    <n v="9.1799999999999993E-2"/>
    <s v="Half Yly"/>
    <n v="11126011"/>
    <n v="11126011"/>
    <d v="1899-12-30T00:00:00"/>
    <d v="1899-12-30T00:00:00"/>
    <d v="2025-01-23T00:00:00"/>
    <n v="2.56986301369863"/>
    <n v="2.183790354867762"/>
    <n v="5.5496999999999998E-2"/>
    <n v="7.1800000000000003E-2"/>
    <n v="0"/>
    <n v="0"/>
    <s v="AAA"/>
    <n v="0"/>
    <n v="0"/>
    <n v="0"/>
    <n v="0"/>
    <n v="0"/>
    <n v="0"/>
    <s v="Scheme C TIER I"/>
    <s v="CRISIL AAA"/>
  </r>
  <r>
    <s v="BIRLA"/>
    <x v="1"/>
    <x v="0"/>
    <d v="2022-06-30T00:00:00"/>
    <s v="INE733E08163"/>
    <s v="05.45% NTPC 15-Oct-2025"/>
    <s v="NTPC LIMITED"/>
    <s v="35102"/>
    <s v="Electric power generation by coal based thermal power plants"/>
    <s v="Social and_x000a_Commercial_x000a_Infrastructure"/>
    <x v="2"/>
    <n v="50"/>
    <n v="47481550"/>
    <n v="4.1462247235410664E-2"/>
    <n v="5.45E-2"/>
    <s v="Yearly"/>
    <n v="49461511"/>
    <n v="49461511"/>
    <d v="1899-12-30T00:00:00"/>
    <d v="1899-12-30T00:00:00"/>
    <d v="2025-10-15T00:00:00"/>
    <n v="3.2958904109589042"/>
    <n v="2.7825725782633195"/>
    <n v="5.7374000000000001E-2"/>
    <n v="7.2099999999999997E-2"/>
    <n v="0"/>
    <n v="0"/>
    <s v="AAA"/>
    <s v="AAA"/>
    <n v="0"/>
    <n v="0"/>
    <n v="0"/>
    <n v="0"/>
    <n v="0"/>
    <s v="Scheme C TIER I"/>
    <s v="CRISIL AAA"/>
  </r>
  <r>
    <s v="BIRLA"/>
    <x v="1"/>
    <x v="0"/>
    <d v="2022-06-30T00:00:00"/>
    <s v="INE261F08832"/>
    <s v="7.69% Nabard 31-Mar-2032"/>
    <s v="NABARD"/>
    <s v="64199"/>
    <s v="Other monetary intermediation services n.e.c."/>
    <s v="Social and_x000a_Commercial_x000a_Infrastructure"/>
    <x v="2"/>
    <n v="1"/>
    <n v="990152"/>
    <n v="8.6462904064076127E-4"/>
    <n v="7.690000000000001E-2"/>
    <s v="Yearly"/>
    <n v="1083310"/>
    <n v="1083310"/>
    <d v="1899-12-30T00:00:00"/>
    <d v="1899-12-30T00:00:00"/>
    <d v="2032-03-31T00:00:00"/>
    <n v="9.7589041095890412"/>
    <n v="6.5519641622911653"/>
    <n v="6.6100000000000006E-2"/>
    <n v="7.8299999999999995E-2"/>
    <n v="0"/>
    <n v="0"/>
    <s v="AAA"/>
    <n v="0"/>
    <n v="0"/>
    <s v="AAA"/>
    <n v="0"/>
    <n v="0"/>
    <n v="0"/>
    <s v="Scheme C TIER I"/>
    <s v="CRISIL AAA"/>
  </r>
  <r>
    <s v="BIRLA"/>
    <x v="1"/>
    <x v="0"/>
    <d v="2022-06-30T00:00:00"/>
    <s v="INE115A07JS8"/>
    <s v="8.48% LIC Housing 29 Jun 2026"/>
    <s v="LIC HOUSING FINANCE LTD"/>
    <s v="64192"/>
    <s v="Activities of specialized institutions granting credit for house purchases"/>
    <s v="Social and_x000a_Commercial_x000a_Infrastructure"/>
    <x v="2"/>
    <n v="1"/>
    <n v="1022242"/>
    <n v="8.9265094628167502E-4"/>
    <n v="8.48E-2"/>
    <s v="Yearly"/>
    <n v="1093396"/>
    <n v="1093396"/>
    <d v="1899-12-30T00:00:00"/>
    <d v="1899-12-30T00:00:00"/>
    <d v="2026-06-29T00:00:00"/>
    <n v="4"/>
    <n v="3.3028217242201698"/>
    <n v="6.4000000000000001E-2"/>
    <n v="7.7299999999999994E-2"/>
    <n v="0"/>
    <n v="0"/>
    <s v="AAA"/>
    <n v="0"/>
    <n v="0"/>
    <n v="0"/>
    <n v="0"/>
    <n v="0"/>
    <n v="0"/>
    <s v="Scheme C TIER I"/>
    <s v="CRISIL AAA"/>
  </r>
  <r>
    <s v="BIRLA"/>
    <x v="1"/>
    <x v="0"/>
    <d v="2022-06-30T00:00:00"/>
    <s v="INE537P07489"/>
    <s v="8.40% India Infradebt 20.11.2024"/>
    <s v="INDIA INFRADEBT LIMITED"/>
    <s v="64199"/>
    <s v="Other monetary intermediation services n.e.c."/>
    <s v="Social and_x000a_Commercial_x000a_Infrastructure"/>
    <x v="2"/>
    <n v="10"/>
    <n v="10170260"/>
    <n v="8.8809618592570732E-3"/>
    <n v="8.4000000000000005E-2"/>
    <s v="Yearly"/>
    <n v="10197081"/>
    <n v="10197081"/>
    <d v="1899-12-30T00:00:00"/>
    <d v="1899-12-30T00:00:00"/>
    <d v="2024-11-20T00:00:00"/>
    <n v="2.3945205479452056"/>
    <n v="2.0176545726687962"/>
    <n v="7.4999999999999997E-2"/>
    <n v="7.46E-2"/>
    <n v="0"/>
    <n v="0"/>
    <s v="AAA"/>
    <s v="AAA"/>
    <n v="0"/>
    <n v="0"/>
    <n v="0"/>
    <n v="0"/>
    <n v="0"/>
    <s v="Scheme C TIER I"/>
    <s v="CRISIL AAA"/>
  </r>
  <r>
    <s v="BIRLA"/>
    <x v="1"/>
    <x v="0"/>
    <d v="2022-06-30T00:00:00"/>
    <s v="INE296A07RO8"/>
    <s v="6% Bajaj Finance 24-Dec-2025"/>
    <s v="BAJAJ FINANCE LIMITED"/>
    <s v="64920"/>
    <s v="Other credit granting"/>
    <s v="Social and_x000a_Commercial_x000a_Infrastructure"/>
    <x v="2"/>
    <n v="9"/>
    <n v="8516961"/>
    <n v="7.4372538949623685E-3"/>
    <n v="0.06"/>
    <s v="Yearly"/>
    <n v="9000000"/>
    <n v="9000000"/>
    <d v="1899-12-30T00:00:00"/>
    <d v="1899-12-30T00:00:00"/>
    <d v="2025-12-24T00:00:00"/>
    <n v="3.4876712328767123"/>
    <n v="2.9198516560686913"/>
    <n v="5.9962999999999995E-2"/>
    <n v="7.7700000000000005E-2"/>
    <n v="0"/>
    <n v="0"/>
    <s v="AAA"/>
    <n v="0"/>
    <n v="0"/>
    <s v="AAA"/>
    <n v="0"/>
    <n v="0"/>
    <n v="0"/>
    <s v="Scheme C TIER I"/>
    <s v="CRISIL AAA"/>
  </r>
  <r>
    <s v="BIRLA"/>
    <x v="1"/>
    <x v="0"/>
    <d v="2022-06-30T00:00:00"/>
    <s v="INE001A07SW3"/>
    <s v="6.83% HDFC 2031 08-Jan-2031"/>
    <s v="HOUSING DEVELOPMENT FINANCE CORPORA"/>
    <s v="64192"/>
    <s v="Activities of specialized institutions granting credit for house purchases"/>
    <s v="Social and_x000a_Commercial_x000a_Infrastructure"/>
    <x v="2"/>
    <n v="14"/>
    <n v="13135290"/>
    <n v="1.147011084281826E-2"/>
    <n v="6.83E-2"/>
    <s v="Yearly"/>
    <n v="13877900"/>
    <n v="13877900"/>
    <d v="1899-12-30T00:00:00"/>
    <d v="1899-12-30T00:00:00"/>
    <d v="2031-01-08T00:00:00"/>
    <n v="8.5315068493150683"/>
    <n v="5.9888756209332037"/>
    <n v="6.9172999999999998E-2"/>
    <n v="7.8700000000000006E-2"/>
    <n v="0"/>
    <n v="0"/>
    <s v="AAA"/>
    <s v="AAA"/>
    <n v="0"/>
    <n v="0"/>
    <n v="0"/>
    <n v="0"/>
    <n v="0"/>
    <s v="Scheme C TIER I"/>
    <s v="CRISIL AAA"/>
  </r>
  <r>
    <s v="BIRLA"/>
    <x v="1"/>
    <x v="0"/>
    <d v="2022-06-30T00:00:00"/>
    <s v="INE296A07RN0"/>
    <s v="6.92% Bajaj Finance 24-Dec-2030"/>
    <s v="BAJAJ FINANCE LIMITED"/>
    <s v="64920"/>
    <s v="Other credit granting"/>
    <s v="Social and_x000a_Commercial_x000a_Infrastructure"/>
    <x v="2"/>
    <n v="3"/>
    <n v="2795244"/>
    <n v="2.4408869931857374E-3"/>
    <n v="6.9199999999999998E-2"/>
    <s v="Yearly"/>
    <n v="2996595"/>
    <n v="2996595"/>
    <d v="1899-12-30T00:00:00"/>
    <d v="1899-12-30T00:00:00"/>
    <d v="2030-12-24T00:00:00"/>
    <n v="8.4904109589041088"/>
    <n v="5.9148718296330536"/>
    <n v="6.9596999999999992E-2"/>
    <n v="8.0500000000000002E-2"/>
    <n v="0"/>
    <n v="0"/>
    <s v="AAA"/>
    <n v="0"/>
    <n v="0"/>
    <n v="0"/>
    <n v="0"/>
    <n v="0"/>
    <n v="0"/>
    <s v="Scheme C TIER I"/>
    <s v="CRISIL AAA"/>
  </r>
  <r>
    <s v="BIRLA"/>
    <x v="1"/>
    <x v="0"/>
    <d v="2022-06-30T00:00:00"/>
    <s v="INE090A08UE8"/>
    <s v="6.45%ICICI Bank (Infrastructure Bond) 15.06.2028"/>
    <s v="ICICI BANK LTD"/>
    <s v="64191"/>
    <s v="Monetary intermediation of commercial banks, saving banks. postal savings"/>
    <s v="Social and_x000a_Commercial_x000a_Infrastructure"/>
    <x v="2"/>
    <n v="10"/>
    <n v="9441590"/>
    <n v="8.2446663783170716E-3"/>
    <n v="6.4500000000000002E-2"/>
    <s v="Yearly"/>
    <n v="10000000"/>
    <n v="10000000"/>
    <d v="1899-12-30T00:00:00"/>
    <d v="1899-12-30T00:00:00"/>
    <d v="2028-06-15T00:00:00"/>
    <n v="5.9643835616438352"/>
    <n v="4.7304376963093278"/>
    <n v="6.4450999999999994E-2"/>
    <n v="7.6499999999999999E-2"/>
    <n v="0"/>
    <n v="0"/>
    <n v="0"/>
    <s v="AAA"/>
    <n v="0"/>
    <n v="0"/>
    <n v="0"/>
    <n v="0"/>
    <n v="0"/>
    <s v="Scheme C TIER I"/>
    <s v="[ICRA]AAA"/>
  </r>
  <r>
    <s v="BIRLA"/>
    <x v="1"/>
    <x v="0"/>
    <d v="2022-06-30T00:00:00"/>
    <s v="INE115A07OF5"/>
    <s v="7.99% LIC Housing 12 July 2029 Put Option (12July2021)"/>
    <s v="LIC HOUSING FINANCE LTD"/>
    <s v="64192"/>
    <s v="Activities of specialized institutions granting credit for house purchases"/>
    <s v="Social and_x000a_Commercial_x000a_Infrastructure"/>
    <x v="2"/>
    <n v="17"/>
    <n v="17051867"/>
    <n v="1.4890177877077315E-2"/>
    <n v="7.9899999999999999E-2"/>
    <s v="Yearly"/>
    <n v="17730586"/>
    <n v="17730586"/>
    <d v="1899-12-30T00:00:00"/>
    <d v="1899-12-30T00:00:00"/>
    <d v="2029-07-12T00:00:00"/>
    <n v="7.0383561643835613"/>
    <n v="4.8610673723870672"/>
    <n v="7.2999999999999995E-2"/>
    <n v="7.9100000000000004E-2"/>
    <n v="0"/>
    <n v="0"/>
    <s v="AAA"/>
    <n v="0"/>
    <s v="AAA"/>
    <n v="0"/>
    <n v="0"/>
    <n v="0"/>
    <n v="0"/>
    <s v="Scheme C TIER I"/>
    <s v="CRISIL AAA"/>
  </r>
  <r>
    <s v="BIRLA"/>
    <x v="1"/>
    <x v="0"/>
    <d v="2022-06-30T00:00:00"/>
    <s v="INE206D08477"/>
    <s v="6.80% Nuclear Power Corporation of India Limited 24-Mar-2031"/>
    <s v="NUCLEAR POWER CORPORATION OF INDIA"/>
    <s v="35107"/>
    <s v="Transmission of electric energy"/>
    <s v="Social and_x000a_Commercial_x000a_Infrastructure"/>
    <x v="2"/>
    <n v="25"/>
    <n v="23432550"/>
    <n v="2.0461972733748626E-2"/>
    <n v="6.8000000000000005E-2"/>
    <s v="Yearly"/>
    <n v="25000000"/>
    <n v="25000000"/>
    <d v="1899-12-30T00:00:00"/>
    <d v="1899-12-30T00:00:00"/>
    <d v="2031-03-23T00:00:00"/>
    <n v="8.7342465753424658"/>
    <n v="6.1889554754856828"/>
    <n v="6.7957000000000004E-2"/>
    <n v="7.8100000000000003E-2"/>
    <n v="0"/>
    <n v="0"/>
    <n v="0"/>
    <s v="AAA"/>
    <n v="0"/>
    <s v="AAA"/>
    <n v="0"/>
    <n v="0"/>
    <n v="0"/>
    <s v="Scheme C TIER I"/>
    <s v="[ICRA]AAA"/>
  </r>
  <r>
    <s v="BIRLA"/>
    <x v="1"/>
    <x v="0"/>
    <d v="2022-06-30T00:00:00"/>
    <s v="INE848E07476"/>
    <s v="8.78% NHPC 11-Sept-2027"/>
    <s v="NHPC LIMITED"/>
    <s v="35101"/>
    <s v="Electric power generation by hydroelectric power plants"/>
    <s v="Social and_x000a_Commercial_x000a_Infrastructure"/>
    <x v="2"/>
    <n v="130"/>
    <n v="13712062"/>
    <n v="1.1973764646505423E-2"/>
    <n v="8.7799999999999989E-2"/>
    <s v="Yearly"/>
    <n v="14528022"/>
    <n v="14528022"/>
    <d v="1899-12-30T00:00:00"/>
    <d v="1899-12-30T00:00:00"/>
    <d v="2027-02-11T00:00:00"/>
    <n v="4.6219178082191785"/>
    <n v="3.6329169305660911"/>
    <n v="6.3E-2"/>
    <n v="7.2999999999999995E-2"/>
    <n v="0"/>
    <n v="0"/>
    <n v="0"/>
    <s v="AAA"/>
    <n v="0"/>
    <s v="AAA"/>
    <n v="0"/>
    <n v="0"/>
    <n v="0"/>
    <s v="Scheme C TIER I"/>
    <s v="[ICRA]AAA"/>
  </r>
  <r>
    <s v="BIRLA"/>
    <x v="1"/>
    <x v="0"/>
    <d v="2022-06-30T00:00:00"/>
    <s v="INE094A08093"/>
    <s v="6.63% HPCL(Hindustan Petroleum Corporation Ltd)11.04.2031"/>
    <s v="HINDUSTAN PETROLEUM CORPORATION LIM"/>
    <s v="19201"/>
    <s v="Production of liquid and gaseous fuels, illuminating oils, lubricating"/>
    <s v="Social and_x000a_Commercial_x000a_Infrastructure"/>
    <x v="2"/>
    <n v="1"/>
    <n v="930899"/>
    <n v="8.1288762665070017E-4"/>
    <n v="6.6299999999999998E-2"/>
    <s v="Yearly"/>
    <n v="1000001"/>
    <n v="1000001"/>
    <d v="1899-12-30T00:00:00"/>
    <d v="1899-12-30T00:00:00"/>
    <d v="2031-04-11T00:00:00"/>
    <n v="8.786301369863013"/>
    <n v="6.2722764112810161"/>
    <n v="6.6239999999999993E-2"/>
    <n v="7.7399999999999997E-2"/>
    <n v="0"/>
    <n v="0"/>
    <s v="AAA"/>
    <n v="0"/>
    <n v="0"/>
    <n v="0"/>
    <n v="0"/>
    <n v="0"/>
    <n v="0"/>
    <s v="Scheme C TIER I"/>
    <s v="CRISIL AAA"/>
  </r>
  <r>
    <s v="BIRLA"/>
    <x v="1"/>
    <x v="0"/>
    <d v="2022-06-30T00:00:00"/>
    <s v="INE848E07369"/>
    <s v="8.85% NHPC 11.02.2025"/>
    <s v="NHPC LIMITED"/>
    <s v="35101"/>
    <s v="Electric power generation by hydroelectric power plants"/>
    <s v="Social and_x000a_Commercial_x000a_Infrastructure"/>
    <x v="2"/>
    <n v="100"/>
    <n v="10388220"/>
    <n v="9.0712907640091312E-3"/>
    <n v="8.8499999999999995E-2"/>
    <s v="Yearly"/>
    <n v="11043011"/>
    <n v="11043011"/>
    <d v="1899-12-30T00:00:00"/>
    <d v="1899-12-30T00:00:00"/>
    <d v="2025-02-11T00:00:00"/>
    <n v="2.6219178082191781"/>
    <n v="2.22911562201844"/>
    <n v="5.6241000000000006E-2"/>
    <n v="7.0999999999999994E-2"/>
    <n v="0"/>
    <n v="0"/>
    <n v="0"/>
    <s v="AAA"/>
    <n v="0"/>
    <s v="AAA"/>
    <n v="0"/>
    <n v="0"/>
    <n v="0"/>
    <s v="Scheme C TIER I"/>
    <s v="[ICRA]AAA"/>
  </r>
  <r>
    <s v="BIRLA"/>
    <x v="1"/>
    <x v="0"/>
    <d v="2022-06-30T00:00:00"/>
    <s v="INE514E08DG0"/>
    <s v="9.50% EXIM 3 Dec 2023"/>
    <s v="EXPORT IMPORT BANK OF INDIA"/>
    <s v="64199"/>
    <s v="Other monetary intermediation services n.e.c."/>
    <s v="Social and_x000a_Commercial_x000a_Infrastructure"/>
    <x v="2"/>
    <n v="5"/>
    <n v="5178125"/>
    <n v="4.5216868228998598E-3"/>
    <n v="9.5000000000000001E-2"/>
    <s v="Yearly"/>
    <n v="5179565"/>
    <n v="5179565"/>
    <d v="1899-12-30T00:00:00"/>
    <d v="1899-12-30T00:00:00"/>
    <d v="2023-12-03T00:00:00"/>
    <n v="1.4273972602739726"/>
    <n v="1.2589000451453418"/>
    <n v="8.5999999999999993E-2"/>
    <n v="6.6567000000000001E-2"/>
    <n v="0"/>
    <n v="0"/>
    <s v="AAA"/>
    <s v="AAA"/>
    <n v="0"/>
    <n v="0"/>
    <n v="0"/>
    <n v="0"/>
    <n v="0"/>
    <s v="Scheme C TIER I"/>
    <s v="CRISIL AAA"/>
  </r>
  <r>
    <s v="BIRLA"/>
    <x v="1"/>
    <x v="0"/>
    <d v="2022-06-30T00:00:00"/>
    <s v="INE535H08660"/>
    <s v="9.30% Fullerton India Credit 25 Apr 2023"/>
    <s v="FULLERTON INDIA CREDIT CO LTD"/>
    <s v="64920"/>
    <s v="Other credit granting"/>
    <s v="Social and_x000a_Commercial_x000a_Infrastructure"/>
    <x v="2"/>
    <n v="1"/>
    <n v="1015008"/>
    <n v="8.8633401061927652E-4"/>
    <n v="9.3000000000000013E-2"/>
    <s v="Yearly"/>
    <n v="989400"/>
    <n v="989400"/>
    <d v="1899-12-30T00:00:00"/>
    <d v="1899-12-30T00:00:00"/>
    <d v="2023-04-25T00:00:00"/>
    <n v="0.81917808219178079"/>
    <n v="0.76344648852915264"/>
    <n v="9.5488000000000003E-2"/>
    <n v="7.2999999999999995E-2"/>
    <n v="0"/>
    <n v="0"/>
    <n v="0"/>
    <n v="0"/>
    <s v="AAA"/>
    <s v="AAA"/>
    <n v="0"/>
    <n v="0"/>
    <n v="0"/>
    <s v="Scheme C TIER I"/>
    <s v="IND AAA"/>
  </r>
  <r>
    <s v="BIRLA"/>
    <x v="1"/>
    <x v="0"/>
    <d v="2022-06-30T00:00:00"/>
    <s v=""/>
    <s v="Net Current Asset"/>
    <s v=""/>
    <s v=""/>
    <s v=""/>
    <n v="0"/>
    <x v="4"/>
    <n v="0"/>
    <n v="43945199.869999997"/>
    <n v="3.8374205176947181E-2"/>
    <n v="0"/>
    <s v=""/>
    <n v="0"/>
    <n v="43945199.869999997"/>
    <d v="1899-12-30T00:00:00"/>
    <d v="1899-12-30T00:00:00"/>
    <d v="1899-12-30T00:00:00"/>
    <n v="0"/>
    <n v="0"/>
    <n v="0"/>
    <n v="0"/>
    <n v="0"/>
    <n v="0"/>
    <s v=""/>
    <s v=""/>
    <s v=""/>
    <s v=""/>
    <s v=""/>
    <n v="0"/>
    <n v="0"/>
    <s v="Scheme C TIER I"/>
    <e v="#N/A"/>
  </r>
  <r>
    <s v="BIRLA"/>
    <x v="1"/>
    <x v="0"/>
    <d v="2022-06-30T00:00:00"/>
    <s v="INE001A07MS4"/>
    <s v="9.24% HDFC Ltd 24 June 2024"/>
    <s v="HOUSING DEVELOPMENT FINANCE CORPORA"/>
    <s v="64192"/>
    <s v="Activities of specialized institutions granting credit for house purchases"/>
    <s v="Social and_x000a_Commercial_x000a_Infrastructure"/>
    <x v="2"/>
    <n v="6"/>
    <n v="6216150"/>
    <n v="5.4281199361098783E-3"/>
    <n v="9.2399999999999996E-2"/>
    <s v="Yearly"/>
    <n v="6015990"/>
    <n v="6015990"/>
    <d v="1899-12-30T00:00:00"/>
    <d v="1899-12-30T00:00:00"/>
    <d v="2024-06-24T00:00:00"/>
    <n v="1.9863013698630136"/>
    <n v="1.7741620428039191"/>
    <n v="9.1499999999999998E-2"/>
    <n v="7.1199999999999999E-2"/>
    <n v="0"/>
    <n v="0"/>
    <s v="AAA"/>
    <s v="AAA"/>
    <n v="0"/>
    <n v="0"/>
    <n v="0"/>
    <n v="0"/>
    <n v="0"/>
    <s v="Scheme C TIER I"/>
    <s v="CRISIL AAA"/>
  </r>
  <r>
    <s v="BIRLA"/>
    <x v="1"/>
    <x v="0"/>
    <d v="2022-06-30T00:00:00"/>
    <s v="INE062A08165"/>
    <s v="8.90% SBI Tier II  2 Nov 2028 Call 2 Nov 2023"/>
    <s v="STATE BANK OF INDIA"/>
    <s v="64191"/>
    <s v="Monetary intermediation of commercial banks, saving banks. postal savings"/>
    <s v="Social and_x000a_Commercial_x000a_Infrastructure"/>
    <x v="2"/>
    <n v="25"/>
    <n v="25597325"/>
    <n v="2.2352316167335698E-2"/>
    <n v="8.900000000000001E-2"/>
    <s v="Yearly"/>
    <n v="25906280"/>
    <n v="25906280"/>
    <d v="1899-12-30T00:00:00"/>
    <d v="1899-12-30T00:00:00"/>
    <d v="2028-11-02T00:00:00"/>
    <n v="1.3424657534246576"/>
    <n v="1.1804612382112631"/>
    <n v="8.345000000000001E-2"/>
    <n v="6.9165402318591251E-2"/>
    <n v="0"/>
    <n v="0"/>
    <s v="AAA"/>
    <n v="0"/>
    <n v="0"/>
    <n v="0"/>
    <n v="0"/>
    <n v="0"/>
    <n v="0"/>
    <s v="Scheme C TIER I"/>
    <s v="CRISIL AAA"/>
  </r>
  <r>
    <s v="BIRLA"/>
    <x v="1"/>
    <x v="0"/>
    <d v="2022-06-30T00:00:00"/>
    <s v="INE001A07TK6"/>
    <s v="07.86% HDFC LTD 25-MAY-2032 (AA-005)"/>
    <s v="HOUSING DEVELOPMENT FINANCE CORPORA"/>
    <s v="64192"/>
    <s v="Activities of specialized institutions granting credit for house purchases"/>
    <n v="0"/>
    <x v="2"/>
    <n v="13"/>
    <n v="12970386"/>
    <n v="1.1326111954447764E-2"/>
    <n v="7.8600000000000003E-2"/>
    <s v="Yearly"/>
    <n v="13000000"/>
    <n v="13000000"/>
    <d v="1899-12-30T00:00:00"/>
    <d v="1899-12-30T00:00:00"/>
    <d v="2032-05-25T00:00:00"/>
    <n v="9.9095890410958898"/>
    <n v="6.6565861587315371"/>
    <n v="7.8534999999999994E-2"/>
    <n v="7.8899999999999998E-2"/>
    <n v="0"/>
    <n v="0"/>
    <s v="AAA"/>
    <n v="0"/>
    <n v="0"/>
    <n v="0"/>
    <n v="0"/>
    <n v="0"/>
    <n v="0"/>
    <s v="Scheme C TIER I"/>
    <s v="CRISIL AAA"/>
  </r>
  <r>
    <s v="BIRLA"/>
    <x v="1"/>
    <x v="0"/>
    <d v="2022-06-30T00:00:00"/>
    <s v="INE040A08393"/>
    <s v="8.44% HDFC Bank 28-Dec-2028"/>
    <s v="HDFC BANK LTD"/>
    <s v="64191"/>
    <s v="Monetary intermediation of commercial banks, saving banks. postal savings"/>
    <n v="0"/>
    <x v="2"/>
    <n v="25"/>
    <n v="25949800"/>
    <n v="2.2660107416658883E-2"/>
    <n v="8.4399999999999989E-2"/>
    <s v="Yearly"/>
    <n v="25969827"/>
    <n v="25969827"/>
    <d v="1899-12-30T00:00:00"/>
    <d v="1899-12-30T00:00:00"/>
    <d v="2028-12-28T00:00:00"/>
    <n v="6.5013698630136982"/>
    <n v="4.7271965111313685"/>
    <n v="7.6499995000000001E-2"/>
    <n v="7.6600000000000001E-2"/>
    <n v="0"/>
    <n v="0"/>
    <s v="AAA"/>
    <n v="0"/>
    <n v="0"/>
    <n v="0"/>
    <n v="0"/>
    <n v="0"/>
    <n v="0"/>
    <s v="Scheme C TIER I"/>
    <s v="CRISIL AAA"/>
  </r>
  <r>
    <s v="BIRLA"/>
    <x v="1"/>
    <x v="0"/>
    <d v="2022-06-30T00:00:00"/>
    <s v="INE002A08542"/>
    <s v="8.95% Reliance Industries 9 Nov 2028"/>
    <s v="RELIANCE INDUSTRIES LTD."/>
    <s v="19209"/>
    <s v="Manufacture of other petroleum n.e.c."/>
    <s v="Social and_x000a_Commercial_x000a_Infrastructure"/>
    <x v="2"/>
    <n v="5"/>
    <n v="5288710"/>
    <n v="4.6182528071722325E-3"/>
    <n v="8.9499999999999996E-2"/>
    <s v="Yearly"/>
    <n v="5000000"/>
    <n v="5000000"/>
    <d v="1899-12-30T00:00:00"/>
    <d v="1899-12-30T00:00:00"/>
    <d v="2028-11-09T00:00:00"/>
    <n v="6.3671232876712329"/>
    <n v="4.5511681967904778"/>
    <n v="8.9418999999999998E-2"/>
    <n v="7.7499999999999999E-2"/>
    <n v="0"/>
    <n v="0"/>
    <s v="AAA"/>
    <s v="AAA"/>
    <n v="0"/>
    <n v="0"/>
    <n v="0"/>
    <n v="0"/>
    <n v="0"/>
    <s v="Scheme C TIER I"/>
    <s v="CRISIL AAA"/>
  </r>
  <r>
    <s v="BIRLA"/>
    <x v="1"/>
    <x v="0"/>
    <d v="2022-06-30T00:00:00"/>
    <s v="INE002A08534"/>
    <s v="9.05% Reliance Industries 17 Oct 2028"/>
    <s v="RELIANCE INDUSTRIES LTD."/>
    <s v="19209"/>
    <s v="Manufacture of other petroleum n.e.c."/>
    <s v="Social and_x000a_Commercial_x000a_Infrastructure"/>
    <x v="2"/>
    <n v="84"/>
    <n v="89223960"/>
    <n v="7.7912913307219153E-2"/>
    <n v="9.0500000000000011E-2"/>
    <s v="Yearly"/>
    <n v="89906960"/>
    <n v="89906960"/>
    <d v="1899-12-30T00:00:00"/>
    <d v="1899-12-30T00:00:00"/>
    <d v="2028-10-17T00:00:00"/>
    <n v="6.3041095890410963"/>
    <n v="4.4842951892957696"/>
    <n v="8.3599999999999994E-2"/>
    <n v="7.7499999999999999E-2"/>
    <n v="0"/>
    <n v="0"/>
    <s v="AAA"/>
    <s v="AAA"/>
    <n v="0"/>
    <n v="0"/>
    <n v="0"/>
    <n v="0"/>
    <n v="0"/>
    <s v="Scheme C TIER I"/>
    <s v="CRISIL AAA"/>
  </r>
  <r>
    <s v="BIRLA"/>
    <x v="1"/>
    <x v="0"/>
    <d v="2022-06-30T00:00:00"/>
    <s v="INE001A07RK0"/>
    <s v="9.00% HDFC Ltd 29.11.2028"/>
    <s v="HOUSING DEVELOPMENT FINANCE CORPORA"/>
    <s v="64192"/>
    <s v="Activities of specialized institutions granting credit for house purchases"/>
    <s v="Social and_x000a_Commercial_x000a_Infrastructure"/>
    <x v="2"/>
    <n v="2"/>
    <n v="2113942"/>
    <n v="1.8459546043740882E-3"/>
    <n v="0.09"/>
    <s v="Yearly"/>
    <n v="2141330"/>
    <n v="2141330"/>
    <d v="1899-12-30T00:00:00"/>
    <d v="1899-12-30T00:00:00"/>
    <d v="2028-11-29T00:00:00"/>
    <n v="6.4219178082191783"/>
    <n v="4.5897356190728775"/>
    <n v="7.5799000000000005E-2"/>
    <n v="7.85E-2"/>
    <n v="0"/>
    <n v="0"/>
    <s v="AAA"/>
    <s v="AAA"/>
    <n v="0"/>
    <n v="0"/>
    <n v="0"/>
    <n v="0"/>
    <n v="0"/>
    <s v="Scheme C TIER I"/>
    <s v="CRISIL AAA"/>
  </r>
  <r>
    <s v="BIRLA"/>
    <x v="1"/>
    <x v="0"/>
    <d v="2022-06-30T00:00:00"/>
    <s v="INE261F08AZ1"/>
    <s v="8.54%NABARD 30 Jan 2034."/>
    <s v="NABARD"/>
    <s v="64199"/>
    <s v="Other monetary intermediation services n.e.c."/>
    <s v="Social and_x000a_Commercial_x000a_Infrastructure"/>
    <x v="2"/>
    <n v="6"/>
    <n v="6293700"/>
    <n v="5.4958388137182571E-3"/>
    <n v="8.539999999999999E-2"/>
    <s v="Yearly"/>
    <n v="5982900"/>
    <n v="5982900"/>
    <d v="1899-12-30T00:00:00"/>
    <d v="1899-12-30T00:00:00"/>
    <d v="2034-01-30T00:00:00"/>
    <n v="11.594520547945205"/>
    <n v="7.0881244923380926"/>
    <n v="8.5664000000000004E-2"/>
    <n v="7.8700000000000006E-2"/>
    <n v="0"/>
    <n v="0"/>
    <s v="AAA"/>
    <n v="0"/>
    <n v="0"/>
    <s v="AAA"/>
    <n v="0"/>
    <n v="0"/>
    <n v="0"/>
    <s v="Scheme C TIER I"/>
    <s v="CRISIL AAA"/>
  </r>
  <r>
    <s v="BIRLA"/>
    <x v="1"/>
    <x v="0"/>
    <d v="2022-06-30T00:00:00"/>
    <s v="INE053F07BA5"/>
    <s v="8.55%IRFC 21 Feb 2029"/>
    <s v="INDIAN RAILWAY FINANCE CORPN. LTD"/>
    <s v="64920"/>
    <s v="Other credit granting"/>
    <s v="Social and_x000a_Commercial_x000a_Infrastructure"/>
    <x v="2"/>
    <n v="50"/>
    <n v="52214950"/>
    <n v="4.5595587471019924E-2"/>
    <n v="8.5500000000000007E-2"/>
    <s v="Yearly"/>
    <n v="54383237.07"/>
    <n v="54383237.07"/>
    <d v="1899-12-30T00:00:00"/>
    <d v="1899-12-30T00:00:00"/>
    <d v="2029-02-21T00:00:00"/>
    <n v="6.6520547945205477"/>
    <n v="4.8582848336192654"/>
    <n v="8.5254999999999997E-2"/>
    <n v="7.6499999999999999E-2"/>
    <n v="0"/>
    <n v="0"/>
    <s v="AAA"/>
    <s v="AAA"/>
    <n v="0"/>
    <n v="0"/>
    <n v="0"/>
    <n v="0"/>
    <n v="0"/>
    <s v="Scheme C TIER I"/>
    <s v="CRISIL AAA"/>
  </r>
  <r>
    <s v="BIRLA"/>
    <x v="1"/>
    <x v="0"/>
    <d v="2022-06-30T00:00:00"/>
    <s v="INE848E07484"/>
    <s v="8.78% NHPC 11  Feb 2028"/>
    <s v="NHPC LIMITED"/>
    <s v="35101"/>
    <s v="Electric power generation by hydroelectric power plants"/>
    <s v="Social and_x000a_Commercial_x000a_Infrastructure"/>
    <x v="2"/>
    <n v="40"/>
    <n v="4223040"/>
    <n v="3.6876792894298661E-3"/>
    <n v="8.7799999999999989E-2"/>
    <s v="Yearly"/>
    <n v="4038716"/>
    <n v="4038716"/>
    <d v="1899-12-30T00:00:00"/>
    <d v="1899-12-30T00:00:00"/>
    <d v="2028-02-11T00:00:00"/>
    <n v="5.6219178082191785"/>
    <n v="4.2463630027951966"/>
    <n v="8.6099999999999996E-2"/>
    <n v="7.51E-2"/>
    <n v="0"/>
    <n v="0"/>
    <n v="0"/>
    <s v="AAA"/>
    <n v="0"/>
    <s v="AAA"/>
    <n v="0"/>
    <n v="0"/>
    <n v="0"/>
    <s v="Scheme C TIER I"/>
    <s v="[ICRA]AAA"/>
  </r>
  <r>
    <s v="BIRLA"/>
    <x v="1"/>
    <x v="0"/>
    <d v="2022-06-30T00:00:00"/>
    <s v="INE031A08707"/>
    <s v="8.37% HUDCO GOI 23 Mar 2029 (GOI Service)"/>
    <s v="HOUSING AND URBAN DEVELOPMENT CORPO"/>
    <s v="64192"/>
    <s v="Activities of specialized institutions granting credit for house purchases"/>
    <s v="Social and_x000a_Commercial_x000a_Infrastructure"/>
    <x v="2"/>
    <n v="20"/>
    <n v="20861740"/>
    <n v="1.82170679272445E-2"/>
    <n v="8.3699999999999997E-2"/>
    <s v="Half Yly"/>
    <n v="20446538"/>
    <n v="20446538"/>
    <d v="1899-12-30T00:00:00"/>
    <d v="1899-12-30T00:00:00"/>
    <d v="2029-03-25T00:00:00"/>
    <n v="6.7397260273972606"/>
    <n v="5.0121976806119042"/>
    <n v="7.9494999999999996E-2"/>
    <n v="7.6799999999999993E-2"/>
    <n v="0"/>
    <n v="0"/>
    <n v="0"/>
    <s v="AAA"/>
    <s v="AAA"/>
    <n v="0"/>
    <n v="0"/>
    <n v="0"/>
    <n v="0"/>
    <s v="Scheme C TIER I"/>
    <s v="[ICRA]AAA"/>
  </r>
  <r>
    <s v="BIRLA"/>
    <x v="1"/>
    <x v="0"/>
    <d v="2022-06-30T00:00:00"/>
    <s v="INE001A07RT1"/>
    <s v="8.55% HDFC Ltd 27 Mar 2029"/>
    <s v="HOUSING DEVELOPMENT FINANCE CORPORA"/>
    <s v="64192"/>
    <s v="Activities of specialized institutions granting credit for house purchases"/>
    <s v="Social and_x000a_Commercial_x000a_Infrastructure"/>
    <x v="2"/>
    <n v="6"/>
    <n v="6219114"/>
    <n v="5.4307081856679856E-3"/>
    <n v="8.5500000000000007E-2"/>
    <s v="Yearly"/>
    <n v="6302040"/>
    <n v="6302040"/>
    <d v="1899-12-30T00:00:00"/>
    <d v="1899-12-30T00:00:00"/>
    <d v="2029-03-27T00:00:00"/>
    <n v="6.7452054794520544"/>
    <n v="4.9281325549746438"/>
    <n v="8.405E-2"/>
    <n v="7.85E-2"/>
    <n v="0"/>
    <n v="0"/>
    <s v="AAA"/>
    <s v="AAA"/>
    <n v="0"/>
    <n v="0"/>
    <n v="0"/>
    <n v="0"/>
    <n v="0"/>
    <s v="Scheme C TIER I"/>
    <s v="CRISIL AAA"/>
  </r>
  <r>
    <s v="BIRLA"/>
    <x v="1"/>
    <x v="0"/>
    <d v="2022-06-30T00:00:00"/>
    <s v="INE261F08BE4"/>
    <s v="8.62% NABARD 14-MAR-2034"/>
    <s v="NABARD"/>
    <s v="64199"/>
    <s v="Other monetary intermediation services n.e.c."/>
    <s v="Social and_x000a_Commercial_x000a_Infrastructure"/>
    <x v="2"/>
    <n v="9"/>
    <n v="9498096"/>
    <n v="8.294009033354326E-3"/>
    <n v="8.6199999999999999E-2"/>
    <s v="Yearly"/>
    <n v="10033363"/>
    <n v="10033363"/>
    <d v="1899-12-30T00:00:00"/>
    <d v="1899-12-30T00:00:00"/>
    <d v="2034-03-14T00:00:00"/>
    <n v="11.712328767123287"/>
    <n v="7.1842933030373821"/>
    <n v="7.1498999999999993E-2"/>
    <n v="7.8700000000000006E-2"/>
    <n v="0"/>
    <n v="0"/>
    <s v="AAA"/>
    <n v="0"/>
    <n v="0"/>
    <s v="AAA"/>
    <n v="0"/>
    <n v="0"/>
    <n v="0"/>
    <s v="Scheme C TIER I"/>
    <s v="CRISIL AAA"/>
  </r>
  <r>
    <s v="BIRLA"/>
    <x v="1"/>
    <x v="0"/>
    <d v="2022-06-30T00:00:00"/>
    <s v="INE906B07GP0"/>
    <s v="8.27% NHAI 28 Mar 2029."/>
    <s v="NATIONAL HIGHWAYS AUTHORITY OF INDI"/>
    <s v="42101"/>
    <s v="Construction and maintenance of motorways, streets, roads, other vehicular ways"/>
    <n v="0"/>
    <x v="2"/>
    <n v="5"/>
    <n v="5168845"/>
    <n v="4.5135832615303467E-3"/>
    <n v="8.2699999999999996E-2"/>
    <s v="Yearly"/>
    <n v="5350951"/>
    <n v="5350951"/>
    <d v="1899-12-30T00:00:00"/>
    <d v="1899-12-30T00:00:00"/>
    <d v="2029-03-28T00:00:00"/>
    <n v="6.7479452054794518"/>
    <n v="4.9764168358198546"/>
    <n v="6.9699937000000003E-2"/>
    <n v="7.6003000000000001E-2"/>
    <n v="0"/>
    <n v="0"/>
    <s v="AAA"/>
    <s v="AAA"/>
    <n v="0"/>
    <n v="0"/>
    <n v="0"/>
    <n v="0"/>
    <n v="0"/>
    <s v="Scheme C TIER I"/>
    <s v="CRISIL AAA"/>
  </r>
  <r>
    <s v="BIRLA"/>
    <x v="1"/>
    <x v="0"/>
    <d v="2022-06-30T00:00:00"/>
    <s v="INE134E08DU8"/>
    <s v="09.45% Power Finance Corporation 01-Sept-2026"/>
    <s v="POWER FINANCE CORPORATION"/>
    <s v="64920"/>
    <s v="Other credit granting"/>
    <s v="Other"/>
    <x v="2"/>
    <n v="3"/>
    <n v="3201609"/>
    <n v="2.7957365315394275E-3"/>
    <n v="9.4499999999999987E-2"/>
    <s v="Yearly"/>
    <n v="3259764"/>
    <n v="3259764"/>
    <d v="1899-12-30T00:00:00"/>
    <d v="1899-12-30T00:00:00"/>
    <d v="2026-09-01T00:00:00"/>
    <n v="4.1753424657534248"/>
    <n v="3.1755046448827886"/>
    <n v="7.1499999999999994E-2"/>
    <n v="7.4800000000000005E-2"/>
    <n v="0"/>
    <n v="0"/>
    <s v="AAA"/>
    <s v="AAA"/>
    <n v="0"/>
    <n v="0"/>
    <n v="0"/>
    <n v="0"/>
    <n v="0"/>
    <s v="Scheme C TIER I"/>
    <s v="CRISIL AAA"/>
  </r>
  <r>
    <s v="BIRLA"/>
    <x v="1"/>
    <x v="0"/>
    <d v="2022-06-30T00:00:00"/>
    <s v="INE906B07HG7"/>
    <s v="7.49% NHAI 1 Aug 2029"/>
    <s v="NATIONAL HIGHWAYS AUTHORITY OF INDI"/>
    <s v="42101"/>
    <s v="Construction and maintenance of motorways, streets, roads, other vehicular ways"/>
    <s v="Social and_x000a_Commercial_x000a_Infrastructure"/>
    <x v="2"/>
    <n v="2"/>
    <n v="1987818"/>
    <n v="1.73581952095076E-3"/>
    <n v="7.4900000000000008E-2"/>
    <s v="Yearly"/>
    <n v="2004000"/>
    <n v="2004000"/>
    <d v="1899-12-30T00:00:00"/>
    <d v="1899-12-30T00:00:00"/>
    <d v="2029-08-01T00:00:00"/>
    <n v="7.0931506849315067"/>
    <n v="4.9999615504263266"/>
    <n v="7.5450000000000003E-2"/>
    <n v="7.6003000000000001E-2"/>
    <n v="0"/>
    <n v="0"/>
    <s v="AAA"/>
    <n v="0"/>
    <s v="AAA"/>
    <n v="0"/>
    <n v="0"/>
    <n v="0"/>
    <n v="0"/>
    <s v="Scheme C TIER I"/>
    <s v="CRISIL AAA"/>
  </r>
  <r>
    <s v="BIRLA"/>
    <x v="1"/>
    <x v="0"/>
    <d v="2022-06-30T00:00:00"/>
    <s v="INE134E08JG4"/>
    <s v="7.65% Power Finance Corporation 22-Nov-2027"/>
    <s v="POWER FINANCE CORPORATION"/>
    <s v="64920"/>
    <s v="Other credit granting"/>
    <s v="Other"/>
    <x v="2"/>
    <n v="6"/>
    <n v="6003690"/>
    <n v="5.24259378863501E-3"/>
    <n v="7.6499999999999999E-2"/>
    <s v="Yearly"/>
    <n v="6149214"/>
    <n v="6149214"/>
    <d v="1899-12-30T00:00:00"/>
    <d v="1899-12-30T00:00:00"/>
    <d v="2027-11-22T00:00:00"/>
    <n v="5.4"/>
    <n v="4.1155572459254568"/>
    <n v="7.0999999999999994E-2"/>
    <n v="7.5999999999999998E-2"/>
    <n v="0"/>
    <n v="0"/>
    <s v="AAA"/>
    <s v="AAA"/>
    <n v="0"/>
    <n v="0"/>
    <n v="0"/>
    <n v="0"/>
    <n v="0"/>
    <s v="Scheme C TIER I"/>
    <s v="CRISIL AAA"/>
  </r>
  <r>
    <s v="BIRLA"/>
    <x v="1"/>
    <x v="0"/>
    <d v="2022-06-30T00:00:00"/>
    <s v="INE001A07SB7"/>
    <s v="8.05% HDFC Ltd 22 Oct 2029"/>
    <s v="HOUSING DEVELOPMENT FINANCE CORPORA"/>
    <s v="64192"/>
    <s v="Activities of specialized institutions granting credit for house purchases"/>
    <s v="Social and_x000a_Commercial_x000a_Infrastructure"/>
    <x v="2"/>
    <n v="11"/>
    <n v="11129778"/>
    <n v="9.7188404150924824E-3"/>
    <n v="8.0500000000000002E-2"/>
    <s v="Yearly"/>
    <n v="11289608"/>
    <n v="11289608"/>
    <d v="1899-12-30T00:00:00"/>
    <d v="1899-12-30T00:00:00"/>
    <d v="2029-10-22T00:00:00"/>
    <n v="7.3178082191780822"/>
    <n v="5.1193365049948651"/>
    <n v="7.8284999999999993E-2"/>
    <n v="7.85E-2"/>
    <n v="0"/>
    <n v="0"/>
    <s v="AAA"/>
    <s v="AAA"/>
    <n v="0"/>
    <n v="0"/>
    <n v="0"/>
    <n v="0"/>
    <n v="0"/>
    <s v="Scheme C TIER I"/>
    <s v="CRISIL AAA"/>
  </r>
  <r>
    <s v="BIRLA"/>
    <x v="1"/>
    <x v="0"/>
    <d v="2022-06-30T00:00:00"/>
    <s v="INE733E07KL3"/>
    <s v="7.32% NTPC 17 Jul 2029"/>
    <s v="NTPC LIMITED"/>
    <s v="35102"/>
    <s v="Electric power generation by coal based thermal power plants"/>
    <s v="Social and_x000a_Commercial_x000a_Infrastructure"/>
    <x v="2"/>
    <n v="8"/>
    <n v="7905560"/>
    <n v="6.9033610582294206E-3"/>
    <n v="7.3200000000000001E-2"/>
    <s v="Yearly"/>
    <n v="8421016"/>
    <n v="8421016"/>
    <d v="1899-12-30T00:00:00"/>
    <d v="1899-12-30T00:00:00"/>
    <d v="2029-07-17T00:00:00"/>
    <n v="7.0520547945205481"/>
    <n v="4.9880384689891333"/>
    <n v="6.9333000000000006E-2"/>
    <n v="7.5399999999999995E-2"/>
    <n v="0"/>
    <n v="0"/>
    <s v="AAA"/>
    <s v="AAA"/>
    <n v="0"/>
    <n v="0"/>
    <n v="0"/>
    <n v="0"/>
    <n v="0"/>
    <s v="Scheme C TIER I"/>
    <s v="CRISIL AAA"/>
  </r>
  <r>
    <s v="BIRLA"/>
    <x v="1"/>
    <x v="0"/>
    <d v="2022-06-30T00:00:00"/>
    <s v="INE031A08699"/>
    <s v="8.41% HUDCO GOI 15 Mar 2029 (GOI Service)"/>
    <s v="HOUSING AND URBAN DEVELOPMENT CORPO"/>
    <s v="64192"/>
    <s v="Activities of specialized institutions granting credit for house purchases"/>
    <s v="Social and_x000a_Commercial_x000a_Infrastructure"/>
    <x v="2"/>
    <n v="4"/>
    <n v="4180212"/>
    <n v="3.6502806551266856E-3"/>
    <n v="8.4100000000000008E-2"/>
    <s v="Half Yly"/>
    <n v="4254560"/>
    <n v="4254560"/>
    <d v="1899-12-30T00:00:00"/>
    <d v="1899-12-30T00:00:00"/>
    <d v="2029-03-15T00:00:00"/>
    <n v="6.7123287671232879"/>
    <n v="4.9820250634689867"/>
    <n v="7.4607999999999994E-2"/>
    <n v="7.6799999999999993E-2"/>
    <n v="0"/>
    <n v="0"/>
    <n v="0"/>
    <s v="AAA"/>
    <s v="AAA"/>
    <n v="0"/>
    <n v="0"/>
    <n v="0"/>
    <n v="0"/>
    <s v="Scheme C TIER I"/>
    <s v="[ICRA]AAA"/>
  </r>
  <r>
    <s v="BIRLA"/>
    <x v="1"/>
    <x v="0"/>
    <d v="2022-06-30T00:00:00"/>
    <s v="INE020B08BE3"/>
    <s v="8.54% REC GOI 15-Nov-2028 (GOI SERVICE)"/>
    <s v="RURAL ELECTRIFICATION CORP LTD."/>
    <s v="64920"/>
    <s v="Other credit granting"/>
    <n v="0"/>
    <x v="2"/>
    <n v="6"/>
    <n v="6299028"/>
    <n v="5.5004913756769597E-3"/>
    <n v="8.539999999999999E-2"/>
    <s v="Half Yly"/>
    <n v="6493699"/>
    <n v="6493699"/>
    <d v="1899-12-30T00:00:00"/>
    <d v="1899-12-30T00:00:00"/>
    <d v="2028-11-15T00:00:00"/>
    <n v="6.3835616438356162"/>
    <n v="4.8423631364584008"/>
    <n v="6.9782553999999997E-2"/>
    <n v="7.6799999999999993E-2"/>
    <n v="0"/>
    <n v="0"/>
    <s v="AAA"/>
    <s v="AAA"/>
    <n v="0"/>
    <n v="0"/>
    <n v="0"/>
    <n v="0"/>
    <n v="0"/>
    <s v="Scheme C TIER I"/>
    <s v="CRISIL AAA"/>
  </r>
  <r>
    <s v="BIRLA"/>
    <x v="1"/>
    <x v="0"/>
    <d v="2022-06-30T00:00:00"/>
    <s v="INE053F07BT5"/>
    <s v="7.54% IRFC 29 Jul 2034"/>
    <s v="INDIAN RAILWAY FINANCE CORPN. LTD"/>
    <s v="64920"/>
    <s v="Other credit granting"/>
    <s v="Social and_x000a_Commercial_x000a_Infrastructure"/>
    <x v="2"/>
    <n v="6"/>
    <n v="5865648"/>
    <n v="5.1220515668063092E-3"/>
    <n v="7.5399999999999995E-2"/>
    <s v="Yearly"/>
    <n v="6000000"/>
    <n v="6000000"/>
    <d v="1899-12-30T00:00:00"/>
    <d v="1899-12-30T00:00:00"/>
    <d v="2034-07-29T00:00:00"/>
    <n v="12.087671232876712"/>
    <n v="7.1824664682146659"/>
    <n v="7.490999999999999E-2"/>
    <n v="7.8302999999999998E-2"/>
    <n v="0"/>
    <n v="0"/>
    <s v="AAA"/>
    <s v="AAA"/>
    <n v="0"/>
    <n v="0"/>
    <n v="0"/>
    <n v="0"/>
    <n v="0"/>
    <s v="Scheme C TIER I"/>
    <s v="CRISIL AAA"/>
  </r>
  <r>
    <s v="BIRLA"/>
    <x v="1"/>
    <x v="0"/>
    <d v="2022-06-30T00:00:00"/>
    <s v="INE514E08FQ4"/>
    <s v="7.88% EXIM 11-Jan-2033"/>
    <s v="EXPORT IMPORT BANK OF INDIA"/>
    <s v="64199"/>
    <s v="Other monetary intermediation services n.e.c."/>
    <n v="0"/>
    <x v="2"/>
    <n v="9"/>
    <n v="9056520"/>
    <n v="7.9084122429120655E-3"/>
    <n v="7.8799999999999995E-2"/>
    <s v="Yearly"/>
    <n v="9485344"/>
    <n v="9485344"/>
    <d v="1899-12-30T00:00:00"/>
    <d v="1899-12-30T00:00:00"/>
    <d v="2033-01-11T00:00:00"/>
    <n v="10.542465753424658"/>
    <n v="6.7669199306412811"/>
    <n v="7.1399963999999996E-2"/>
    <n v="7.7799999999999994E-2"/>
    <n v="0"/>
    <n v="0"/>
    <s v="AAA"/>
    <s v="AAA"/>
    <n v="0"/>
    <n v="0"/>
    <n v="0"/>
    <n v="0"/>
    <n v="0"/>
    <s v="Scheme C TIER I"/>
    <s v="CRISIL AAA"/>
  </r>
  <r>
    <s v="BIRLA"/>
    <x v="1"/>
    <x v="0"/>
    <d v="2022-06-30T00:00:00"/>
    <s v="INE752E07OC4"/>
    <s v="7.36% PGC 17Oct 2026"/>
    <s v="POWER GRID CORPN OF INDIA LTD"/>
    <s v="35107"/>
    <s v="Transmission of electric energy"/>
    <s v="Social and_x000a_Commercial_x000a_Infrastructure"/>
    <x v="2"/>
    <n v="7"/>
    <n v="7011242"/>
    <n v="6.1224170068436088E-3"/>
    <n v="7.3599999999999999E-2"/>
    <s v="Yearly"/>
    <n v="6963007"/>
    <n v="6963007"/>
    <d v="1899-12-30T00:00:00"/>
    <d v="1899-12-30T00:00:00"/>
    <d v="2026-10-17T00:00:00"/>
    <n v="4.3013698630136989"/>
    <n v="3.4104037196510193"/>
    <n v="7.4549000000000004E-2"/>
    <n v="7.2999999999999995E-2"/>
    <n v="0"/>
    <n v="0"/>
    <s v="AAA"/>
    <n v="0"/>
    <n v="0"/>
    <n v="0"/>
    <n v="0"/>
    <n v="0"/>
    <n v="0"/>
    <s v="Scheme C TIER I"/>
    <s v="CRISIL AAA"/>
  </r>
  <r>
    <s v="BIRLA"/>
    <x v="1"/>
    <x v="0"/>
    <d v="2022-06-30T00:00:00"/>
    <s v="INE752E07LR8"/>
    <s v="9.30% PGC 04-Sept-2029"/>
    <s v="POWER GRID CORPN OF INDIA LTD"/>
    <s v="35107"/>
    <s v="Transmission of electric energy"/>
    <n v="0"/>
    <x v="2"/>
    <n v="5"/>
    <n v="5460535"/>
    <n v="4.7682953106546267E-3"/>
    <n v="9.3000000000000013E-2"/>
    <s v="Yearly"/>
    <n v="5656666"/>
    <n v="5656666"/>
    <d v="1899-12-30T00:00:00"/>
    <d v="1899-12-30T00:00:00"/>
    <d v="2029-09-04T00:00:00"/>
    <n v="7.1863013698630134"/>
    <n v="4.8943762728515274"/>
    <n v="6.9749936999999998E-2"/>
    <n v="7.5800000000000006E-2"/>
    <n v="0"/>
    <n v="0"/>
    <s v="AAA"/>
    <s v="AAA"/>
    <n v="0"/>
    <n v="0"/>
    <n v="0"/>
    <n v="0"/>
    <n v="0"/>
    <s v="Scheme C TIER I"/>
    <s v="CRISIL AAA"/>
  </r>
  <r>
    <s v="BIRLA"/>
    <x v="1"/>
    <x v="0"/>
    <d v="2022-06-30T00:00:00"/>
    <s v="INE094A08101"/>
    <s v="6.09% HPCL 26.02.2027 (Hindustan Petroleum Corporation Ltd)"/>
    <s v="HINDUSTAN PETROLEUM CORPORATION LIM"/>
    <s v="19201"/>
    <s v="Production of liquid and gaseous fuels, illuminating oils, lubricating"/>
    <n v="0"/>
    <x v="2"/>
    <n v="8"/>
    <n v="7568992"/>
    <n v="6.6094602561804624E-3"/>
    <n v="6.0899999999999996E-2"/>
    <s v="Yearly"/>
    <n v="7879680"/>
    <n v="7879680"/>
    <d v="1899-12-30T00:00:00"/>
    <d v="1899-12-30T00:00:00"/>
    <d v="2027-02-26T00:00:00"/>
    <n v="4.6630136986301371"/>
    <n v="3.8153487621405189"/>
    <n v="6.4745999999999998E-2"/>
    <n v="7.4700000000000003E-2"/>
    <n v="0"/>
    <n v="0"/>
    <s v="AAA"/>
    <s v="AAA"/>
    <n v="0"/>
    <n v="0"/>
    <n v="0"/>
    <n v="0"/>
    <n v="0"/>
    <s v="Scheme C TIER I"/>
    <s v="CRISIL AAA"/>
  </r>
  <r>
    <s v="BIRLA"/>
    <x v="1"/>
    <x v="1"/>
    <d v="2022-06-30T00:00:00"/>
    <s v="INE261F08BM7"/>
    <s v="7.41% NABARD(Non GOI) 18-July-2029"/>
    <s v="NABARD"/>
    <s v="64199"/>
    <s v="Other monetary intermediation services n.e.c."/>
    <s v="Social and_x000a_Commercial_x000a_Infrastructure"/>
    <x v="2"/>
    <n v="1"/>
    <n v="986117"/>
    <n v="9.2872394972182293E-3"/>
    <n v="7.4099999999999999E-2"/>
    <s v="Yearly"/>
    <n v="1041510"/>
    <n v="1041510"/>
    <d v="1899-12-30T00:00:00"/>
    <d v="1899-12-30T00:00:00"/>
    <d v="2029-07-18T00:00:00"/>
    <n v="7.0547945205479454"/>
    <n v="4.9650912743208222"/>
    <n v="5.6767999999999999E-2"/>
    <n v="7.6899999999999996E-2"/>
    <n v="0"/>
    <n v="0"/>
    <s v="AAA"/>
    <n v="0"/>
    <n v="0"/>
    <s v="AAA"/>
    <n v="0"/>
    <n v="0"/>
    <n v="0"/>
    <s v="Scheme C TIER II"/>
    <s v="CRISIL AAA"/>
  </r>
  <r>
    <s v="BIRLA"/>
    <x v="1"/>
    <x v="1"/>
    <d v="2022-06-30T00:00:00"/>
    <s v="INE752E07KY6"/>
    <s v="7.93% POWER GRID CORP MD 20.05.2027"/>
    <s v="POWER GRID CORPN OF INDIA LTD"/>
    <s v="35107"/>
    <s v="Transmission of electric energy"/>
    <s v="Social and_x000a_Commercial_x000a_Infrastructure"/>
    <x v="2"/>
    <n v="2"/>
    <n v="2040796"/>
    <n v="1.922019518674252E-2"/>
    <n v="7.9299999999999995E-2"/>
    <s v="Yearly"/>
    <n v="2152336"/>
    <n v="2152336"/>
    <d v="1899-12-30T00:00:00"/>
    <d v="1899-12-30T00:00:00"/>
    <d v="2027-05-20T00:00:00"/>
    <n v="4.8904109589041092"/>
    <n v="3.9231887695090544"/>
    <n v="7.7603999999999992E-2"/>
    <n v="7.3899999999999993E-2"/>
    <n v="0"/>
    <n v="0"/>
    <s v="AAA"/>
    <n v="0"/>
    <n v="0"/>
    <n v="0"/>
    <n v="0"/>
    <n v="0"/>
    <n v="0"/>
    <s v="Scheme C TIER II"/>
    <s v="CRISIL AAA"/>
  </r>
  <r>
    <s v="BIRLA"/>
    <x v="1"/>
    <x v="1"/>
    <d v="2022-06-30T00:00:00"/>
    <s v="INE537P07489"/>
    <s v="8.40% India Infradebt 20.11.2024"/>
    <s v="INDIA INFRADEBT LIMITED"/>
    <s v="64199"/>
    <s v="Other monetary intermediation services n.e.c."/>
    <s v="Social and_x000a_Commercial_x000a_Infrastructure"/>
    <x v="2"/>
    <n v="2"/>
    <n v="2034052"/>
    <n v="1.9156680265927609E-2"/>
    <n v="8.4000000000000005E-2"/>
    <s v="Yearly"/>
    <n v="2049892"/>
    <n v="2049892"/>
    <d v="1899-12-30T00:00:00"/>
    <d v="1899-12-30T00:00:00"/>
    <d v="2024-11-20T00:00:00"/>
    <n v="2.3945205479452056"/>
    <n v="2.0176545726687962"/>
    <n v="7.4999999999999997E-2"/>
    <n v="7.46E-2"/>
    <n v="0"/>
    <n v="0"/>
    <s v="AAA"/>
    <s v="AAA"/>
    <n v="0"/>
    <n v="0"/>
    <n v="0"/>
    <n v="0"/>
    <n v="0"/>
    <s v="Scheme C TIER II"/>
    <s v="CRISIL AAA"/>
  </r>
  <r>
    <s v="BIRLA"/>
    <x v="1"/>
    <x v="1"/>
    <d v="2022-06-30T00:00:00"/>
    <s v="INE752E07KX8"/>
    <s v="7.93% PGC 20.05.2026"/>
    <s v="POWER GRID CORPN OF INDIA LTD"/>
    <s v="35107"/>
    <s v="Transmission of electric energy"/>
    <s v="Social and_x000a_Commercial_x000a_Infrastructure"/>
    <x v="2"/>
    <n v="2"/>
    <n v="2042100"/>
    <n v="1.9232476244978383E-2"/>
    <n v="7.9299999999999995E-2"/>
    <s v="Yearly"/>
    <n v="2017543"/>
    <n v="2017543"/>
    <d v="1899-12-30T00:00:00"/>
    <d v="1899-12-30T00:00:00"/>
    <d v="2026-05-20T00:00:00"/>
    <n v="3.8904109589041096"/>
    <n v="3.2372821421503479"/>
    <n v="7.8600000000000003E-2"/>
    <n v="7.2800000000000004E-2"/>
    <n v="0"/>
    <n v="0"/>
    <s v="AAA"/>
    <n v="0"/>
    <n v="0"/>
    <n v="0"/>
    <n v="0"/>
    <n v="0"/>
    <n v="0"/>
    <s v="Scheme C TIER II"/>
    <s v="CRISIL AAA"/>
  </r>
  <r>
    <s v="BIRLA"/>
    <x v="1"/>
    <x v="1"/>
    <d v="2022-06-30T00:00:00"/>
    <s v="INE020B08AQ9"/>
    <s v="7.70% REC 10.12.2027"/>
    <s v="RURAL ELECTRIFICATION CORP LTD."/>
    <s v="64920"/>
    <s v="Other credit granting"/>
    <s v="Social and_x000a_Commercial_x000a_Infrastructure"/>
    <x v="2"/>
    <n v="1"/>
    <n v="1001317"/>
    <n v="9.4303929367773459E-3"/>
    <n v="7.6999999999999999E-2"/>
    <s v="Yearly"/>
    <n v="989384"/>
    <n v="989384"/>
    <d v="1899-12-30T00:00:00"/>
    <d v="1899-12-30T00:00:00"/>
    <d v="2027-12-10T00:00:00"/>
    <n v="5.4493150684931511"/>
    <n v="4.1551267557367888"/>
    <n v="7.8497999999999998E-2"/>
    <n v="7.6399999999999996E-2"/>
    <n v="0"/>
    <n v="0"/>
    <s v="AAA"/>
    <s v="AAA"/>
    <n v="0"/>
    <n v="0"/>
    <n v="0"/>
    <n v="0"/>
    <n v="0"/>
    <s v="Scheme C TIER II"/>
    <s v="CRISIL AAA"/>
  </r>
  <r>
    <s v="BIRLA"/>
    <x v="1"/>
    <x v="1"/>
    <d v="2022-06-30T00:00:00"/>
    <s v="INE094A08044"/>
    <s v="6.80% HPCL(Hindustan Petroleum Corporation Limited) 15.12.20"/>
    <s v="HINDUSTAN PETROLEUM CORPORATION LIM"/>
    <s v="19201"/>
    <s v="Production of liquid and gaseous fuels, illuminating oils, lubricating"/>
    <s v="Social and_x000a_Commercial_x000a_Infrastructure"/>
    <x v="2"/>
    <n v="3"/>
    <n v="3007869"/>
    <n v="2.8328078492976288E-2"/>
    <n v="6.8000000000000005E-2"/>
    <s v="Yearly"/>
    <n v="3080542"/>
    <n v="3080542"/>
    <d v="1899-12-30T00:00:00"/>
    <d v="1899-12-30T00:00:00"/>
    <d v="2022-12-15T00:00:00"/>
    <n v="0.46027397260273972"/>
    <n v="0.43454869014609104"/>
    <n v="4.7E-2"/>
    <n v="5.9200000000000003E-2"/>
    <n v="0"/>
    <n v="0"/>
    <s v="AAA"/>
    <s v="AAA"/>
    <n v="0"/>
    <n v="0"/>
    <n v="0"/>
    <n v="0"/>
    <n v="0"/>
    <s v="Scheme C TIER II"/>
    <s v="CRISIL AAA"/>
  </r>
  <r>
    <s v="BIRLA"/>
    <x v="1"/>
    <x v="1"/>
    <d v="2022-06-30T00:00:00"/>
    <s v="INE001A07TG4"/>
    <s v="7.05% HDFC 01.12.2031"/>
    <s v="HOUSING DEVELOPMENT FINANCE CORPORA"/>
    <s v="64192"/>
    <s v="Activities of specialized institutions granting credit for house purchases"/>
    <n v="0"/>
    <x v="2"/>
    <n v="1"/>
    <n v="948080"/>
    <n v="8.9290074327109861E-3"/>
    <n v="7.0499999999999993E-2"/>
    <s v="Yearly"/>
    <n v="991686"/>
    <n v="991686"/>
    <d v="1899-12-30T00:00:00"/>
    <d v="1899-12-30T00:00:00"/>
    <d v="2031-12-01T00:00:00"/>
    <n v="9.4273972602739722"/>
    <n v="6.3440458702379825"/>
    <n v="7.1699999E-2"/>
    <n v="7.8700000000000006E-2"/>
    <n v="0"/>
    <n v="0"/>
    <s v="AAA"/>
    <s v="AAA"/>
    <n v="0"/>
    <n v="0"/>
    <n v="0"/>
    <n v="0"/>
    <n v="0"/>
    <s v="Scheme C TIER II"/>
    <s v="CRISIL AAA"/>
  </r>
  <r>
    <s v="BIRLA"/>
    <x v="1"/>
    <x v="1"/>
    <d v="2022-06-30T00:00:00"/>
    <s v="INE733E07HC8"/>
    <s v="9.00 % NTPC 25.01.2027"/>
    <s v="NTPC LIMITED"/>
    <s v="35102"/>
    <s v="Electric power generation by coal based thermal power plants"/>
    <s v="Social and_x000a_Commercial_x000a_Infrastructure"/>
    <x v="2"/>
    <n v="3"/>
    <n v="635406"/>
    <n v="5.9842470010855169E-3"/>
    <n v="0.09"/>
    <s v="Yearly"/>
    <n v="669440.80000000005"/>
    <n v="669440.80000000005"/>
    <d v="1899-12-30T00:00:00"/>
    <d v="1899-12-30T00:00:00"/>
    <d v="2027-01-25T00:00:00"/>
    <n v="4.5753424657534243"/>
    <n v="3.5741005379227038"/>
    <n v="6.4500000000000002E-2"/>
    <n v="7.3899999999999993E-2"/>
    <n v="0"/>
    <n v="0"/>
    <s v="AAA"/>
    <s v="AAA"/>
    <n v="0"/>
    <n v="0"/>
    <n v="0"/>
    <n v="0"/>
    <n v="0"/>
    <s v="Scheme C TIER II"/>
    <s v="CRISIL AAA"/>
  </r>
  <r>
    <s v="BIRLA"/>
    <x v="1"/>
    <x v="1"/>
    <d v="2022-06-30T00:00:00"/>
    <s v="INE090A08UE8"/>
    <s v="6.45%ICICI Bank (Infrastructure Bond) 15.06.2028"/>
    <s v="ICICI BANK LTD"/>
    <s v="64191"/>
    <s v="Monetary intermediation of commercial banks, saving banks. postal savings"/>
    <s v="Social and_x000a_Commercial_x000a_Infrastructure"/>
    <x v="2"/>
    <n v="1"/>
    <n v="944159"/>
    <n v="8.8920794960984009E-3"/>
    <n v="6.4500000000000002E-2"/>
    <s v="Yearly"/>
    <n v="1000000"/>
    <n v="1000000"/>
    <d v="1899-12-30T00:00:00"/>
    <d v="1899-12-30T00:00:00"/>
    <d v="2028-06-15T00:00:00"/>
    <n v="5.9643835616438352"/>
    <n v="4.7304376963093278"/>
    <n v="6.4450999999999994E-2"/>
    <n v="7.6499999999999999E-2"/>
    <n v="0"/>
    <n v="0"/>
    <n v="0"/>
    <s v="AAA"/>
    <n v="0"/>
    <n v="0"/>
    <n v="0"/>
    <n v="0"/>
    <n v="0"/>
    <s v="Scheme C TIER II"/>
    <s v="[ICRA]AAA"/>
  </r>
  <r>
    <s v="BIRLA"/>
    <x v="1"/>
    <x v="1"/>
    <d v="2022-06-30T00:00:00"/>
    <s v="INE134E08CY2"/>
    <s v="8.70% PFC 14.05.2025"/>
    <s v="POWER FINANCE CORPORATION"/>
    <s v="64920"/>
    <s v="Other credit granting"/>
    <s v="Social and_x000a_Commercial_x000a_Infrastructure"/>
    <x v="2"/>
    <n v="2"/>
    <n v="2071556"/>
    <n v="1.9509892542060838E-2"/>
    <n v="8.6999999999999994E-2"/>
    <s v="Yearly"/>
    <n v="2219438"/>
    <n v="2219438"/>
    <d v="1899-12-30T00:00:00"/>
    <d v="1899-12-30T00:00:00"/>
    <d v="2025-05-14T00:00:00"/>
    <n v="2.8739726027397259"/>
    <n v="2.4631832836755154"/>
    <n v="6.4500000000000002E-2"/>
    <n v="7.2599999999999998E-2"/>
    <n v="0"/>
    <n v="0"/>
    <s v="AAA"/>
    <s v="AAA"/>
    <n v="0"/>
    <n v="0"/>
    <n v="0"/>
    <n v="0"/>
    <n v="0"/>
    <s v="Scheme C TIER II"/>
    <s v="CRISIL AAA"/>
  </r>
  <r>
    <s v="BIRLA"/>
    <x v="1"/>
    <x v="1"/>
    <d v="2022-06-30T00:00:00"/>
    <s v="INE261F08BE4"/>
    <s v="8.62% NABARD 14-MAR-2034"/>
    <s v="NABARD"/>
    <s v="64199"/>
    <s v="Other monetary intermediation services n.e.c."/>
    <s v="Social and_x000a_Commercial_x000a_Infrastructure"/>
    <x v="2"/>
    <n v="1"/>
    <n v="1055344"/>
    <n v="9.9392186525050028E-3"/>
    <n v="8.6199999999999999E-2"/>
    <s v="Yearly"/>
    <n v="1114818"/>
    <n v="1114818"/>
    <d v="1899-12-30T00:00:00"/>
    <d v="1899-12-30T00:00:00"/>
    <d v="2034-03-14T00:00:00"/>
    <n v="11.712328767123287"/>
    <n v="7.1842933030373821"/>
    <n v="7.1498999999999993E-2"/>
    <n v="7.8700000000000006E-2"/>
    <n v="0"/>
    <n v="0"/>
    <s v="AAA"/>
    <n v="0"/>
    <n v="0"/>
    <s v="AAA"/>
    <n v="0"/>
    <n v="0"/>
    <n v="0"/>
    <s v="Scheme C TIER II"/>
    <s v="CRISIL AAA"/>
  </r>
  <r>
    <s v="BIRLA"/>
    <x v="1"/>
    <x v="1"/>
    <d v="2022-06-30T00:00:00"/>
    <s v="INE848E07369"/>
    <s v="8.85% NHPC 11.02.2025"/>
    <s v="NHPC LIMITED"/>
    <s v="35101"/>
    <s v="Electric power generation by hydroelectric power plants"/>
    <s v="Social and_x000a_Commercial_x000a_Infrastructure"/>
    <x v="2"/>
    <n v="9"/>
    <n v="934939.8"/>
    <n v="8.8052531678100183E-3"/>
    <n v="8.8499999999999995E-2"/>
    <s v="Yearly"/>
    <n v="993871"/>
    <n v="993871"/>
    <d v="1899-12-30T00:00:00"/>
    <d v="1899-12-30T00:00:00"/>
    <d v="2025-02-11T00:00:00"/>
    <n v="2.6219178082191781"/>
    <n v="2.22911562201844"/>
    <n v="5.6241000000000006E-2"/>
    <n v="7.0999999999999994E-2"/>
    <n v="0"/>
    <n v="0"/>
    <n v="0"/>
    <s v="AAA"/>
    <n v="0"/>
    <s v="AAA"/>
    <n v="0"/>
    <n v="0"/>
    <n v="0"/>
    <s v="Scheme C TIER II"/>
    <s v="[ICRA]AAA"/>
  </r>
  <r>
    <s v="BIRLA"/>
    <x v="1"/>
    <x v="1"/>
    <d v="2022-06-30T00:00:00"/>
    <s v="INE774D08MK5"/>
    <s v="8%Mahindra Financial Sevices LTD NCD MD 24/07/2027"/>
    <s v="MAHINDRA &amp; MAHINDRA FINANCIAL SERVI"/>
    <s v="64990"/>
    <s v="Other financial service activities, except insurance and pension funding activities"/>
    <s v="Social and_x000a_Commercial_x000a_Infrastructure"/>
    <x v="2"/>
    <n v="900"/>
    <n v="887998.5"/>
    <n v="8.3631604998905228E-3"/>
    <n v="0.08"/>
    <s v="Yearly"/>
    <n v="888798.7"/>
    <n v="888798.7"/>
    <d v="1899-12-30T00:00:00"/>
    <d v="1899-12-30T00:00:00"/>
    <d v="2027-07-24T00:00:00"/>
    <n v="5.0684931506849313"/>
    <n v="3.7332258978734201"/>
    <n v="8.1765000000000004E-2"/>
    <n v="8.4199999999999997E-2"/>
    <n v="0"/>
    <n v="0"/>
    <n v="0"/>
    <n v="0"/>
    <n v="0"/>
    <s v="AAA"/>
    <s v="AAA"/>
    <n v="0"/>
    <n v="0"/>
    <s v="Scheme C TIER II"/>
    <s v="BWR AAA"/>
  </r>
  <r>
    <s v="BIRLA"/>
    <x v="1"/>
    <x v="1"/>
    <d v="2022-06-30T00:00:00"/>
    <s v="INE238A08351"/>
    <s v="8.85 % AXIS BANK 05.12.2024 (infras Bond)"/>
    <s v="AXIS BANK LTD."/>
    <s v="64191"/>
    <s v="Monetary intermediation of commercial banks, saving banks. postal savings"/>
    <s v="Social and_x000a_Commercial_x000a_Infrastructure"/>
    <x v="2"/>
    <n v="3"/>
    <n v="3083595"/>
    <n v="2.904126516166403E-2"/>
    <n v="8.8499999999999995E-2"/>
    <s v="Yearly"/>
    <n v="3268948"/>
    <n v="3268948"/>
    <d v="1899-12-30T00:00:00"/>
    <d v="1899-12-30T00:00:00"/>
    <d v="2024-12-05T00:00:00"/>
    <n v="2.4356164383561643"/>
    <n v="2.0481797450395076"/>
    <n v="7.4349999999999999E-2"/>
    <n v="7.4166999999999997E-2"/>
    <n v="0"/>
    <n v="0"/>
    <s v="AAA"/>
    <n v="0"/>
    <n v="0"/>
    <n v="0"/>
    <n v="0"/>
    <n v="0"/>
    <n v="0"/>
    <s v="Scheme C TIER II"/>
    <s v="CRISIL AAA"/>
  </r>
  <r>
    <s v="BIRLA"/>
    <x v="1"/>
    <x v="1"/>
    <d v="2022-06-30T00:00:00"/>
    <s v=""/>
    <s v="Net Current Asset"/>
    <s v=""/>
    <s v=""/>
    <s v=""/>
    <n v="0"/>
    <x v="4"/>
    <n v="0"/>
    <n v="1912280.98"/>
    <n v="1.8009842084899849E-2"/>
    <n v="0"/>
    <s v=""/>
    <n v="0"/>
    <n v="1912280.98"/>
    <d v="1899-12-30T00:00:00"/>
    <d v="1899-12-30T00:00:00"/>
    <d v="1899-12-30T00:00:00"/>
    <n v="0"/>
    <n v="0"/>
    <n v="0"/>
    <n v="0"/>
    <n v="0"/>
    <n v="0"/>
    <s v=""/>
    <s v=""/>
    <s v=""/>
    <s v=""/>
    <s v=""/>
    <n v="0"/>
    <n v="0"/>
    <s v="Scheme C TIER II"/>
    <e v="#N/A"/>
  </r>
  <r>
    <s v="BIRLA"/>
    <x v="1"/>
    <x v="1"/>
    <d v="2022-06-30T00:00:00"/>
    <s v="INE094A08101"/>
    <s v="6.09% HPCL 26.02.2027 (Hindustan Petroleum Corporation Ltd)"/>
    <s v="HINDUSTAN PETROLEUM CORPORATION LIM"/>
    <s v="19201"/>
    <s v="Production of liquid and gaseous fuels, illuminating oils, lubricating"/>
    <n v="0"/>
    <x v="2"/>
    <n v="4"/>
    <n v="3784496"/>
    <n v="3.5642343381428777E-2"/>
    <n v="6.0899999999999996E-2"/>
    <s v="Yearly"/>
    <n v="3935768"/>
    <n v="3935768"/>
    <d v="1899-12-30T00:00:00"/>
    <d v="1899-12-30T00:00:00"/>
    <d v="2027-02-26T00:00:00"/>
    <n v="4.6630136986301371"/>
    <n v="3.8153487621405189"/>
    <n v="6.4745999999999998E-2"/>
    <n v="7.4700000000000003E-2"/>
    <n v="0"/>
    <n v="0"/>
    <s v="AAA"/>
    <s v="AAA"/>
    <n v="0"/>
    <n v="0"/>
    <n v="0"/>
    <n v="0"/>
    <n v="0"/>
    <s v="Scheme C TIER II"/>
    <s v="CRISIL AAA"/>
  </r>
  <r>
    <s v="BIRLA"/>
    <x v="1"/>
    <x v="1"/>
    <d v="2022-06-30T00:00:00"/>
    <s v="INE523E08NH8"/>
    <s v="9.80% L&amp;T Finance 21  Dec 2022"/>
    <s v="L&amp;T FINANCE"/>
    <s v="64200"/>
    <s v="Activities of holding companies"/>
    <s v="Social and_x000a_Commercial_x000a_Infrastructure"/>
    <x v="2"/>
    <n v="1"/>
    <n v="1012654"/>
    <n v="9.5371646831116687E-3"/>
    <n v="9.8000000000000004E-2"/>
    <s v="Yearly"/>
    <n v="1027900"/>
    <n v="1027900"/>
    <d v="1899-12-30T00:00:00"/>
    <d v="1899-12-30T00:00:00"/>
    <d v="2022-12-21T00:00:00"/>
    <n v="0.47671232876712327"/>
    <n v="0.44677819003479224"/>
    <n v="8.9611999999999997E-2"/>
    <n v="6.7000000000000004E-2"/>
    <n v="0"/>
    <n v="0"/>
    <n v="0"/>
    <s v="AAA"/>
    <s v="AAA"/>
    <n v="0"/>
    <n v="0"/>
    <n v="0"/>
    <n v="0"/>
    <s v="Scheme C TIER II"/>
    <s v="[ICRA]AAA"/>
  </r>
  <r>
    <s v="BIRLA"/>
    <x v="1"/>
    <x v="1"/>
    <d v="2022-06-30T00:00:00"/>
    <s v="INE115A07DS1"/>
    <s v="9.00% LIC Housing 9 Apr 2023"/>
    <s v="LIC HOUSING FINANCE LTD"/>
    <s v="64192"/>
    <s v="Activities of specialized institutions granting credit for house purchases"/>
    <s v="Social and_x000a_Commercial_x000a_Infrastructure"/>
    <x v="2"/>
    <n v="1"/>
    <n v="1015539"/>
    <n v="9.5643355826595666E-3"/>
    <n v="0.09"/>
    <s v="Yearly"/>
    <n v="1013100"/>
    <n v="1013100"/>
    <d v="1899-12-30T00:00:00"/>
    <d v="1899-12-30T00:00:00"/>
    <d v="2023-04-09T00:00:00"/>
    <n v="0.77534246575342469"/>
    <n v="0.72663809421263459"/>
    <n v="8.6140000000000008E-2"/>
    <n v="6.7027000000000003E-2"/>
    <n v="0"/>
    <n v="0"/>
    <s v="AAA"/>
    <n v="0"/>
    <n v="0"/>
    <n v="0"/>
    <n v="0"/>
    <n v="0"/>
    <n v="0"/>
    <s v="Scheme C TIER II"/>
    <s v="CRISIL AAA"/>
  </r>
  <r>
    <s v="BIRLA"/>
    <x v="1"/>
    <x v="1"/>
    <d v="2022-06-30T00:00:00"/>
    <s v="INE535H08660"/>
    <s v="9.30% Fullerton India Credit 25 Apr 2023"/>
    <s v="FULLERTON INDIA CREDIT CO LTD"/>
    <s v="64920"/>
    <s v="Other credit granting"/>
    <s v="Social and_x000a_Commercial_x000a_Infrastructure"/>
    <x v="2"/>
    <n v="1"/>
    <n v="1015008"/>
    <n v="9.5593346302644423E-3"/>
    <n v="9.3000000000000013E-2"/>
    <s v="Yearly"/>
    <n v="989400"/>
    <n v="989400"/>
    <d v="1899-12-30T00:00:00"/>
    <d v="1899-12-30T00:00:00"/>
    <d v="2023-04-25T00:00:00"/>
    <n v="0.81917808219178079"/>
    <n v="0.76344648852915264"/>
    <n v="9.5488000000000003E-2"/>
    <n v="7.2999999999999995E-2"/>
    <n v="0"/>
    <n v="0"/>
    <n v="0"/>
    <n v="0"/>
    <s v="AAA"/>
    <s v="AAA"/>
    <n v="0"/>
    <n v="0"/>
    <n v="0"/>
    <s v="Scheme C TIER II"/>
    <s v="IND AAA"/>
  </r>
  <r>
    <s v="BIRLA"/>
    <x v="1"/>
    <x v="1"/>
    <d v="2022-06-30T00:00:00"/>
    <s v="INE115A07DT9"/>
    <s v="8.89% LIC Housing 25 Apr 2023"/>
    <s v="LIC HOUSING FINANCE LTD"/>
    <s v="64192"/>
    <s v="Activities of specialized institutions granting credit for house purchases"/>
    <s v="Social and_x000a_Commercial_x000a_Infrastructure"/>
    <x v="2"/>
    <n v="1"/>
    <n v="1015685"/>
    <n v="9.5657106091184899E-3"/>
    <n v="8.8900000000000007E-2"/>
    <s v="Yearly"/>
    <n v="1007288"/>
    <n v="1007288"/>
    <d v="1899-12-30T00:00:00"/>
    <d v="1899-12-30T00:00:00"/>
    <d v="2023-04-25T00:00:00"/>
    <n v="0.81917808219178079"/>
    <n v="0.76772010660628154"/>
    <n v="8.6693999999999993E-2"/>
    <n v="6.7027000000000003E-2"/>
    <n v="0"/>
    <n v="0"/>
    <s v="AAA"/>
    <n v="0"/>
    <s v="AAA"/>
    <n v="0"/>
    <n v="0"/>
    <n v="0"/>
    <n v="0"/>
    <s v="Scheme C TIER II"/>
    <s v="CRISIL AAA"/>
  </r>
  <r>
    <s v="BIRLA"/>
    <x v="1"/>
    <x v="1"/>
    <d v="2022-06-30T00:00:00"/>
    <s v="INE062A08165"/>
    <s v="8.90% SBI Tier II  2 Nov 2028 Call 2 Nov 2023"/>
    <s v="STATE BANK OF INDIA"/>
    <s v="64191"/>
    <s v="Monetary intermediation of commercial banks, saving banks. postal savings"/>
    <s v="Social and_x000a_Commercial_x000a_Infrastructure"/>
    <x v="2"/>
    <n v="2"/>
    <n v="2047786"/>
    <n v="1.9286026932960824E-2"/>
    <n v="8.900000000000001E-2"/>
    <s v="Yearly"/>
    <n v="2083320"/>
    <n v="2083320"/>
    <d v="1899-12-30T00:00:00"/>
    <d v="1899-12-30T00:00:00"/>
    <d v="2028-11-02T00:00:00"/>
    <n v="1.3424657534246576"/>
    <n v="1.1804612382112631"/>
    <n v="8.345000000000001E-2"/>
    <n v="6.9165402318591251E-2"/>
    <n v="0"/>
    <n v="0"/>
    <s v="AAA"/>
    <n v="0"/>
    <n v="0"/>
    <n v="0"/>
    <n v="0"/>
    <n v="0"/>
    <n v="0"/>
    <s v="Scheme C TIER II"/>
    <s v="CRISIL AAA"/>
  </r>
  <r>
    <s v="BIRLA"/>
    <x v="1"/>
    <x v="1"/>
    <d v="2022-06-30T00:00:00"/>
    <s v="INE002A08534"/>
    <s v="9.05% Reliance Industries 17 Oct 2028"/>
    <s v="RELIANCE INDUSTRIES LTD."/>
    <s v="19209"/>
    <s v="Manufacture of other petroleum n.e.c."/>
    <s v="Social and_x000a_Commercial_x000a_Infrastructure"/>
    <x v="2"/>
    <n v="7"/>
    <n v="7435330"/>
    <n v="7.0025859457702913E-2"/>
    <n v="9.0500000000000011E-2"/>
    <s v="Yearly"/>
    <n v="7411594"/>
    <n v="7411594"/>
    <d v="1899-12-30T00:00:00"/>
    <d v="1899-12-30T00:00:00"/>
    <d v="2028-10-17T00:00:00"/>
    <n v="6.3041095890410963"/>
    <n v="4.4842951892957696"/>
    <n v="8.3599999999999994E-2"/>
    <n v="7.7499999999999999E-2"/>
    <n v="0"/>
    <n v="0"/>
    <s v="AAA"/>
    <s v="AAA"/>
    <n v="0"/>
    <n v="0"/>
    <n v="0"/>
    <n v="0"/>
    <n v="0"/>
    <s v="Scheme C TIER II"/>
    <s v="CRISIL AAA"/>
  </r>
  <r>
    <s v="BIRLA"/>
    <x v="1"/>
    <x v="1"/>
    <d v="2022-06-30T00:00:00"/>
    <s v="INE053F09HQ4"/>
    <s v="9.47% IRFC 10 May 2031"/>
    <s v="INDIAN RAILWAY FINANCE CORPN. LTD"/>
    <s v="64920"/>
    <s v="Other credit granting"/>
    <n v="0"/>
    <x v="2"/>
    <n v="3"/>
    <n v="3355194"/>
    <n v="3.1599181676849317E-2"/>
    <n v="9.4700000000000006E-2"/>
    <s v="Half Yly"/>
    <n v="3360687"/>
    <n v="3360687"/>
    <d v="1899-12-30T00:00:00"/>
    <d v="1899-12-30T00:00:00"/>
    <d v="2031-05-10T00:00:00"/>
    <n v="8.8657534246575338"/>
    <n v="6.032098702419801"/>
    <n v="7.6039802000000004E-2"/>
    <n v="7.7499999999999999E-2"/>
    <n v="0"/>
    <n v="0"/>
    <s v="AAA"/>
    <n v="0"/>
    <n v="0"/>
    <n v="0"/>
    <n v="0"/>
    <n v="0"/>
    <n v="0"/>
    <s v="Scheme C TIER II"/>
    <s v="CRISIL AAA"/>
  </r>
  <r>
    <s v="BIRLA"/>
    <x v="1"/>
    <x v="1"/>
    <d v="2022-06-30T00:00:00"/>
    <s v="INE121A08OA2"/>
    <s v="9.08% Cholamandalam Investment &amp; Finance co. Ltd 23.11.2023"/>
    <s v="CHOLAMANDALAM INVESTMENT AND FIN. C"/>
    <s v="64920"/>
    <s v="Other credit granting"/>
    <s v="Social and_x000a_Commercial_x000a_Infrastructure"/>
    <x v="2"/>
    <n v="1"/>
    <n v="1016576"/>
    <n v="9.5741020377136977E-3"/>
    <n v="9.0800000000000006E-2"/>
    <s v="Yearly"/>
    <n v="978000"/>
    <n v="978000"/>
    <d v="1899-12-30T00:00:00"/>
    <d v="1899-12-30T00:00:00"/>
    <d v="2023-11-23T00:00:00"/>
    <n v="1.4"/>
    <n v="1.2232740330880592"/>
    <n v="9.5951999999999996E-2"/>
    <n v="7.7200000000000005E-2"/>
    <n v="0"/>
    <n v="0"/>
    <n v="0"/>
    <s v="AA+"/>
    <n v="0"/>
    <s v="AA+"/>
    <n v="0"/>
    <n v="0"/>
    <n v="0"/>
    <s v="Scheme C TIER II"/>
    <s v="[ICRA]AA+"/>
  </r>
  <r>
    <s v="BIRLA"/>
    <x v="1"/>
    <x v="1"/>
    <d v="2022-06-30T00:00:00"/>
    <s v="INE261F08AO5"/>
    <s v="8.47% NABARD GOI 31 Aug 2033"/>
    <s v="NABARD"/>
    <s v="64199"/>
    <s v="Other monetary intermediation services n.e.c."/>
    <s v="Social and_x000a_Commercial_x000a_Infrastructure"/>
    <x v="2"/>
    <n v="1"/>
    <n v="1056679"/>
    <n v="9.9517916684136488E-3"/>
    <n v="8.4700000000000011E-2"/>
    <s v="Half Yly"/>
    <n v="1023000"/>
    <n v="1023000"/>
    <d v="1899-12-30T00:00:00"/>
    <d v="1899-12-30T00:00:00"/>
    <d v="2033-08-31T00:00:00"/>
    <n v="11.178082191780822"/>
    <n v="7.0533680478714871"/>
    <n v="8.1875000000000003E-2"/>
    <n v="7.85E-2"/>
    <n v="0"/>
    <n v="0"/>
    <s v="AAA"/>
    <s v="AAA"/>
    <n v="0"/>
    <n v="0"/>
    <n v="0"/>
    <n v="0"/>
    <n v="0"/>
    <s v="Scheme C TIER II"/>
    <s v="CRISIL AAA"/>
  </r>
  <r>
    <s v="BIRLA"/>
    <x v="1"/>
    <x v="1"/>
    <d v="2022-06-30T00:00:00"/>
    <s v="INE001A07RT1"/>
    <s v="8.55% HDFC Ltd 27 Mar 2029"/>
    <s v="HOUSING DEVELOPMENT FINANCE CORPORA"/>
    <s v="64192"/>
    <s v="Activities of specialized institutions granting credit for house purchases"/>
    <s v="Social and_x000a_Commercial_x000a_Infrastructure"/>
    <x v="2"/>
    <n v="4"/>
    <n v="4146076"/>
    <n v="3.9047700004835706E-2"/>
    <n v="8.5500000000000007E-2"/>
    <s v="Yearly"/>
    <n v="4118622"/>
    <n v="4118622"/>
    <d v="1899-12-30T00:00:00"/>
    <d v="1899-12-30T00:00:00"/>
    <d v="2029-03-27T00:00:00"/>
    <n v="6.7452054794520544"/>
    <n v="4.9281325549746438"/>
    <n v="8.405E-2"/>
    <n v="7.85E-2"/>
    <n v="0"/>
    <n v="0"/>
    <s v="AAA"/>
    <s v="AAA"/>
    <n v="0"/>
    <n v="0"/>
    <n v="0"/>
    <n v="0"/>
    <n v="0"/>
    <s v="Scheme C TIER II"/>
    <s v="CRISIL AAA"/>
  </r>
  <r>
    <s v="BIRLA"/>
    <x v="1"/>
    <x v="1"/>
    <d v="2022-06-30T00:00:00"/>
    <s v="INE235P07894"/>
    <s v="9.30% L&amp;T INFRA DEBT FUND 5 July 2024"/>
    <s v="L&amp;T INFRA DEBT FUND LIMITED"/>
    <s v="64920"/>
    <s v="Other credit granting"/>
    <s v="Social and_x000a_Commercial_x000a_Infrastructure"/>
    <x v="2"/>
    <n v="1"/>
    <n v="1023077"/>
    <n v="9.6353283870935554E-3"/>
    <n v="9.3000000000000013E-2"/>
    <s v="Yearly"/>
    <n v="1008527"/>
    <n v="1008527"/>
    <d v="1899-12-30T00:00:00"/>
    <d v="1899-12-30T00:00:00"/>
    <d v="2024-07-05T00:00:00"/>
    <n v="2.0164383561643837"/>
    <n v="1.6398983710699893"/>
    <n v="9.1329999999999995E-2"/>
    <n v="7.9399999999999998E-2"/>
    <n v="0"/>
    <n v="0"/>
    <s v="AAA"/>
    <s v="AAA"/>
    <n v="0"/>
    <n v="0"/>
    <n v="0"/>
    <n v="0"/>
    <n v="0"/>
    <s v="Scheme C TIER II"/>
    <s v="CRISIL AAA"/>
  </r>
  <r>
    <s v="BIRLA"/>
    <x v="1"/>
    <x v="1"/>
    <d v="2022-06-30T00:00:00"/>
    <s v="INE906B07GP0"/>
    <s v="8.27% NHAI 28 Mar 2029."/>
    <s v="NATIONAL HIGHWAYS AUTHORITY OF INDI"/>
    <s v="42101"/>
    <s v="Construction and maintenance of motorways, streets, roads, other vehicular ways"/>
    <n v="0"/>
    <x v="2"/>
    <n v="2"/>
    <n v="2067538"/>
    <n v="1.9472051060472118E-2"/>
    <n v="8.2699999999999996E-2"/>
    <s v="Yearly"/>
    <n v="2140380"/>
    <n v="2140380"/>
    <d v="1899-12-30T00:00:00"/>
    <d v="1899-12-30T00:00:00"/>
    <d v="2029-03-28T00:00:00"/>
    <n v="6.7479452054794518"/>
    <n v="4.9764168358198546"/>
    <n v="6.9699937000000003E-2"/>
    <n v="7.6003000000000001E-2"/>
    <n v="0"/>
    <n v="0"/>
    <s v="AAA"/>
    <s v="AAA"/>
    <n v="0"/>
    <n v="0"/>
    <n v="0"/>
    <n v="0"/>
    <n v="0"/>
    <s v="Scheme C TIER II"/>
    <s v="CRISIL AAA"/>
  </r>
  <r>
    <s v="BIRLA"/>
    <x v="1"/>
    <x v="1"/>
    <d v="2022-06-30T00:00:00"/>
    <s v="INE261F08AV0"/>
    <s v="8.22% Nabard 13 Dec 2028 (GOI Service)"/>
    <s v="NABARD"/>
    <s v="64199"/>
    <s v="Other monetary intermediation services n.e.c."/>
    <s v="Social and_x000a_Commercial_x000a_Infrastructure"/>
    <x v="2"/>
    <n v="1"/>
    <n v="1035271"/>
    <n v="9.7501713503819667E-3"/>
    <n v="8.2200000000000009E-2"/>
    <s v="Half Yly"/>
    <n v="1033275"/>
    <n v="1033275"/>
    <d v="1899-12-30T00:00:00"/>
    <d v="1899-12-30T00:00:00"/>
    <d v="2028-12-13T00:00:00"/>
    <n v="6.4602739726027396"/>
    <n v="4.9482065338315797"/>
    <n v="7.6101000000000002E-2"/>
    <n v="7.6600000000000001E-2"/>
    <n v="0"/>
    <n v="0"/>
    <s v="AAA"/>
    <s v="AAA"/>
    <n v="0"/>
    <n v="0"/>
    <n v="0"/>
    <n v="0"/>
    <n v="0"/>
    <s v="Scheme C TIER II"/>
    <s v="CRISIL AAA"/>
  </r>
  <r>
    <s v="BIRLA"/>
    <x v="1"/>
    <x v="1"/>
    <d v="2022-06-30T00:00:00"/>
    <s v="INE752E07OC4"/>
    <s v="7.36% PGC 17Oct 2026"/>
    <s v="POWER GRID CORPN OF INDIA LTD"/>
    <s v="35107"/>
    <s v="Transmission of electric energy"/>
    <s v="Social and_x000a_Commercial_x000a_Infrastructure"/>
    <x v="2"/>
    <n v="2"/>
    <n v="2003212"/>
    <n v="1.8866229471453715E-2"/>
    <n v="7.3599999999999999E-2"/>
    <s v="Yearly"/>
    <n v="1988221"/>
    <n v="1988221"/>
    <d v="1899-12-30T00:00:00"/>
    <d v="1899-12-30T00:00:00"/>
    <d v="2026-10-17T00:00:00"/>
    <n v="4.3013698630136989"/>
    <n v="3.4104037196510193"/>
    <n v="7.4549000000000004E-2"/>
    <n v="7.2999999999999995E-2"/>
    <n v="0"/>
    <n v="0"/>
    <s v="AAA"/>
    <n v="0"/>
    <n v="0"/>
    <n v="0"/>
    <n v="0"/>
    <n v="0"/>
    <n v="0"/>
    <s v="Scheme C TIER II"/>
    <s v="CRISIL AAA"/>
  </r>
  <r>
    <s v="BIRLA"/>
    <x v="1"/>
    <x v="1"/>
    <d v="2022-06-30T00:00:00"/>
    <s v="INE053F07BT5"/>
    <s v="7.54% IRFC 29 Jul 2034"/>
    <s v="INDIAN RAILWAY FINANCE CORPN. LTD"/>
    <s v="64920"/>
    <s v="Other credit granting"/>
    <s v="Social and_x000a_Commercial_x000a_Infrastructure"/>
    <x v="2"/>
    <n v="1"/>
    <n v="977608"/>
    <n v="9.2071018250334587E-3"/>
    <n v="7.5399999999999995E-2"/>
    <s v="Yearly"/>
    <n v="1008123"/>
    <n v="1008123"/>
    <d v="1899-12-30T00:00:00"/>
    <d v="1899-12-30T00:00:00"/>
    <d v="2034-07-29T00:00:00"/>
    <n v="12.087671232876712"/>
    <n v="7.1824664682146659"/>
    <n v="7.490999999999999E-2"/>
    <n v="7.8302999999999998E-2"/>
    <n v="0"/>
    <n v="0"/>
    <s v="AAA"/>
    <s v="AAA"/>
    <n v="0"/>
    <n v="0"/>
    <n v="0"/>
    <n v="0"/>
    <n v="0"/>
    <s v="Scheme C TIER II"/>
    <s v="CRISIL AAA"/>
  </r>
  <r>
    <s v="BIRLA"/>
    <x v="1"/>
    <x v="1"/>
    <d v="2022-06-30T00:00:00"/>
    <s v="INE733E07KL3"/>
    <s v="7.32% NTPC 17 Jul 2029"/>
    <s v="NTPC LIMITED"/>
    <s v="35102"/>
    <s v="Electric power generation by coal based thermal power plants"/>
    <s v="Social and_x000a_Commercial_x000a_Infrastructure"/>
    <x v="2"/>
    <n v="1"/>
    <n v="988195"/>
    <n v="9.3068100792842723E-3"/>
    <n v="7.3200000000000001E-2"/>
    <s v="Yearly"/>
    <n v="997900"/>
    <n v="997900"/>
    <d v="1899-12-30T00:00:00"/>
    <d v="1899-12-30T00:00:00"/>
    <d v="2029-07-17T00:00:00"/>
    <n v="7.0520547945205481"/>
    <n v="4.9880384689891333"/>
    <n v="6.9333000000000006E-2"/>
    <n v="7.5399999999999995E-2"/>
    <n v="0"/>
    <n v="0"/>
    <s v="AAA"/>
    <s v="AAA"/>
    <n v="0"/>
    <n v="0"/>
    <n v="0"/>
    <n v="0"/>
    <n v="0"/>
    <s v="Scheme C TIER II"/>
    <s v="CRISIL AAA"/>
  </r>
  <r>
    <s v="BIRLA"/>
    <x v="1"/>
    <x v="1"/>
    <d v="2022-06-30T00:00:00"/>
    <s v="INE733E07KA6"/>
    <s v="8.05% NTPC 5 May 2026"/>
    <s v="NTPC LIMITED"/>
    <s v="35102"/>
    <s v="Electric power generation by coal based thermal power plants"/>
    <s v="Social and_x000a_Commercial_x000a_Infrastructure"/>
    <x v="2"/>
    <n v="3"/>
    <n v="3076980"/>
    <n v="2.8978965161487479E-2"/>
    <n v="8.0500000000000002E-2"/>
    <s v="Yearly"/>
    <n v="3180552"/>
    <n v="3180552"/>
    <d v="1899-12-30T00:00:00"/>
    <d v="1899-12-30T00:00:00"/>
    <d v="2026-05-05T00:00:00"/>
    <n v="3.8493150684931505"/>
    <n v="3.1957772820470112"/>
    <n v="7.5502E-2"/>
    <n v="7.2499999999999995E-2"/>
    <n v="0"/>
    <n v="0"/>
    <s v="AAA"/>
    <s v="AAA"/>
    <n v="0"/>
    <n v="0"/>
    <n v="0"/>
    <n v="0"/>
    <n v="0"/>
    <s v="Scheme C TIER II"/>
    <s v="CRISIL AAA"/>
  </r>
  <r>
    <s v="BIRLA"/>
    <x v="1"/>
    <x v="1"/>
    <d v="2022-06-30T00:00:00"/>
    <s v="INE001A07SB7"/>
    <s v="8.05% HDFC Ltd 22 Oct 2029"/>
    <s v="HOUSING DEVELOPMENT FINANCE CORPORA"/>
    <s v="64192"/>
    <s v="Activities of specialized institutions granting credit for house purchases"/>
    <s v="Social and_x000a_Commercial_x000a_Infrastructure"/>
    <x v="2"/>
    <n v="1"/>
    <n v="1011798"/>
    <n v="9.5291028841470241E-3"/>
    <n v="8.0500000000000002E-2"/>
    <s v="Yearly"/>
    <n v="1000000"/>
    <n v="1000000"/>
    <d v="1899-12-30T00:00:00"/>
    <d v="1899-12-30T00:00:00"/>
    <d v="2029-10-22T00:00:00"/>
    <n v="7.3178082191780822"/>
    <n v="5.1193365049948651"/>
    <n v="7.8284999999999993E-2"/>
    <n v="7.85E-2"/>
    <n v="0"/>
    <n v="0"/>
    <s v="AAA"/>
    <s v="AAA"/>
    <n v="0"/>
    <n v="0"/>
    <n v="0"/>
    <n v="0"/>
    <n v="0"/>
    <s v="Scheme C TIER II"/>
    <s v="CRISIL AAA"/>
  </r>
  <r>
    <s v="BIRLA"/>
    <x v="1"/>
    <x v="1"/>
    <d v="2022-06-30T00:00:00"/>
    <s v="INE733E07JB6"/>
    <s v="8.84% NTPC 4 Oct 2022"/>
    <s v="NTPC LIMITED"/>
    <s v="35102"/>
    <s v="Electric power generation by coal based thermal power plants"/>
    <s v="Social and_x000a_Commercial_x000a_Infrastructure"/>
    <x v="2"/>
    <n v="1"/>
    <n v="1007620"/>
    <n v="9.4897545242471557E-3"/>
    <n v="8.8399999999999992E-2"/>
    <s v="Yearly"/>
    <n v="1012800"/>
    <n v="1012800"/>
    <d v="1899-12-30T00:00:00"/>
    <d v="1899-12-30T00:00:00"/>
    <d v="2022-10-04T00:00:00"/>
    <n v="0.26301369863013696"/>
    <n v="0.24939664197813108"/>
    <n v="8.4489999999999996E-2"/>
    <n v="5.4600000000000003E-2"/>
    <n v="0"/>
    <n v="0"/>
    <s v="AAA"/>
    <s v="AAA"/>
    <n v="0"/>
    <n v="0"/>
    <n v="0"/>
    <n v="0"/>
    <n v="0"/>
    <s v="Scheme C TIER II"/>
    <s v="CRISIL AAA"/>
  </r>
  <r>
    <s v="BIRLA"/>
    <x v="1"/>
    <x v="1"/>
    <d v="2022-06-30T00:00:00"/>
    <s v="INE514E08EE3"/>
    <s v="8.83% EXIM 03-NOV-2029"/>
    <s v="EXPORT IMPORT BANK OF INDIA"/>
    <s v="64199"/>
    <s v="Other monetary intermediation services n.e.c."/>
    <s v="Social and_x000a_Commercial_x000a_Infrastructure"/>
    <x v="2"/>
    <n v="1"/>
    <n v="1065450"/>
    <n v="1.0034396853832925E-2"/>
    <n v="8.8300000000000003E-2"/>
    <s v="Yearly"/>
    <n v="1081811"/>
    <n v="1081811"/>
    <d v="1899-12-30T00:00:00"/>
    <d v="1899-12-30T00:00:00"/>
    <d v="2029-11-03T00:00:00"/>
    <n v="7.3506849315068497"/>
    <n v="5.0898695694308298"/>
    <n v="7.5999999999999998E-2"/>
    <n v="7.6200000000000004E-2"/>
    <n v="0"/>
    <n v="0"/>
    <s v="AAA"/>
    <s v="AAA"/>
    <n v="0"/>
    <n v="0"/>
    <n v="0"/>
    <n v="0"/>
    <n v="0"/>
    <s v="Scheme C TIER II"/>
    <s v="CRISIL AAA"/>
  </r>
  <r>
    <s v="BIRLA"/>
    <x v="1"/>
    <x v="1"/>
    <d v="2022-06-30T00:00:00"/>
    <s v="INE031A08624"/>
    <s v="8.52% HUDCO 28 Nov 2028 (GOI Service)"/>
    <s v="HOUSING AND URBAN DEVELOPMENT CORPO"/>
    <s v="64192"/>
    <s v="Activities of specialized institutions granting credit for house purchases"/>
    <s v="Social and_x000a_Commercial_x000a_Infrastructure"/>
    <x v="2"/>
    <n v="1"/>
    <n v="1049957"/>
    <n v="9.8884839433665186E-3"/>
    <n v="8.5199999999999998E-2"/>
    <s v="Half Yly"/>
    <n v="1082584"/>
    <n v="1082584"/>
    <d v="1899-12-30T00:00:00"/>
    <d v="1899-12-30T00:00:00"/>
    <d v="2028-11-28T00:00:00"/>
    <n v="6.419178082191781"/>
    <n v="4.8792291708834998"/>
    <n v="7.2196999999999997E-2"/>
    <n v="7.6624999999999999E-2"/>
    <n v="0"/>
    <n v="0"/>
    <n v="0"/>
    <s v="AAA"/>
    <s v="AAA"/>
    <n v="0"/>
    <n v="0"/>
    <n v="0"/>
    <n v="0"/>
    <s v="Scheme C TIER II"/>
    <s v="[ICRA]AAA"/>
  </r>
  <r>
    <s v="BIRLA"/>
    <x v="1"/>
    <x v="1"/>
    <d v="2022-06-30T00:00:00"/>
    <s v="INE134E08JP5"/>
    <s v="7.85% PFC 03.04.2028."/>
    <s v="POWER FINANCE CORPORATION"/>
    <s v="64920"/>
    <s v="Other credit granting"/>
    <s v="Social and_x000a_Commercial_x000a_Infrastructure"/>
    <x v="2"/>
    <n v="1"/>
    <n v="1012756"/>
    <n v="9.5381253180350251E-3"/>
    <n v="7.85E-2"/>
    <s v="Half Yly"/>
    <n v="990646"/>
    <n v="990646"/>
    <d v="1899-12-30T00:00:00"/>
    <d v="1899-12-30T00:00:00"/>
    <d v="2028-04-03T00:00:00"/>
    <n v="5.7643835616438359"/>
    <n v="4.4887797718321414"/>
    <n v="7.9816999999999999E-2"/>
    <n v="7.7100000000000002E-2"/>
    <n v="0"/>
    <n v="0"/>
    <s v="AAA"/>
    <s v="AAA"/>
    <n v="0"/>
    <n v="0"/>
    <n v="0"/>
    <n v="0"/>
    <n v="0"/>
    <s v="Scheme C TIER II"/>
    <s v="CRISIL AAA"/>
  </r>
  <r>
    <s v="BIRLA"/>
    <x v="1"/>
    <x v="1"/>
    <d v="2022-06-30T00:00:00"/>
    <s v="INE296A07RA7"/>
    <s v="7.90% Bajaj Finance 10-Jan-2030"/>
    <s v="BAJAJ FINANCE LIMITED"/>
    <s v="64920"/>
    <s v="Other credit granting"/>
    <s v="Social and_x000a_Commercial_x000a_Infrastructure"/>
    <x v="2"/>
    <n v="2"/>
    <n v="1982212"/>
    <n v="1.8668451693115463E-2"/>
    <n v="7.9000000000000001E-2"/>
    <s v="Yearly"/>
    <n v="2082350"/>
    <n v="2082350"/>
    <d v="1899-12-30T00:00:00"/>
    <d v="1899-12-30T00:00:00"/>
    <d v="2030-01-10T00:00:00"/>
    <n v="7.536986301369863"/>
    <n v="5.3190390986851481"/>
    <n v="7.2680999999999996E-2"/>
    <n v="8.0500000000000002E-2"/>
    <n v="0"/>
    <n v="0"/>
    <s v="AAA"/>
    <s v="AAA"/>
    <n v="0"/>
    <n v="0"/>
    <n v="0"/>
    <n v="0"/>
    <n v="0"/>
    <s v="Scheme C TIER II"/>
    <s v="CRISIL AAA"/>
  </r>
  <r>
    <s v="BIRLA"/>
    <x v="1"/>
    <x v="1"/>
    <d v="2022-06-30T00:00:00"/>
    <s v="INE062A08231"/>
    <s v="6.80% SBI BasellI Tier II 21 Aug 2035 Call 21 Aug 2030"/>
    <s v="STATE BANK OF INDIA"/>
    <s v="64191"/>
    <s v="Monetary intermediation of commercial banks, saving banks. postal savings"/>
    <s v="Social and_x000a_Commercial_x000a_Infrastructure"/>
    <x v="2"/>
    <n v="1"/>
    <n v="939529"/>
    <n v="8.8484742049695381E-3"/>
    <n v="6.8000000000000005E-2"/>
    <s v="Yearly"/>
    <n v="1000000"/>
    <n v="1000000"/>
    <d v="1899-12-30T00:00:00"/>
    <d v="1899-12-30T00:00:00"/>
    <d v="2035-08-21T00:00:00"/>
    <n v="8.1479452054794521"/>
    <n v="5.6430957327428208"/>
    <n v="6.7960999999999994E-2"/>
    <n v="7.8267644979052919E-2"/>
    <n v="0"/>
    <n v="0"/>
    <s v="AAA"/>
    <s v="AAA"/>
    <n v="0"/>
    <n v="0"/>
    <n v="0"/>
    <n v="0"/>
    <n v="0"/>
    <s v="Scheme C TIER II"/>
    <s v="CRISIL AAA"/>
  </r>
  <r>
    <s v="BIRLA"/>
    <x v="1"/>
    <x v="1"/>
    <d v="2022-06-30T00:00:00"/>
    <s v="INE134E08JR1"/>
    <s v="8.67%PFC 19-Nov-2028"/>
    <s v="POWER FINANCE CORPORATION"/>
    <s v="64920"/>
    <s v="Other credit granting"/>
    <s v="Social and_x000a_Commercial_x000a_Infrastructure"/>
    <x v="2"/>
    <n v="1"/>
    <n v="1054400"/>
    <n v="9.9303280704692264E-3"/>
    <n v="8.6699999999999999E-2"/>
    <s v="Half Yly"/>
    <n v="1103743"/>
    <n v="1103743"/>
    <d v="1899-12-30T00:00:00"/>
    <d v="1899-12-30T00:00:00"/>
    <d v="2028-11-19T00:00:00"/>
    <n v="6.3945205479452056"/>
    <n v="4.838883381644365"/>
    <n v="6.9786000000000001E-2"/>
    <n v="7.7200000000000005E-2"/>
    <n v="0"/>
    <n v="0"/>
    <s v="AAA"/>
    <s v="AAA"/>
    <n v="0"/>
    <n v="0"/>
    <n v="0"/>
    <n v="0"/>
    <n v="0"/>
    <s v="Scheme C TIER II"/>
    <s v="CRISIL AAA"/>
  </r>
  <r>
    <s v="BIRLA"/>
    <x v="1"/>
    <x v="1"/>
    <d v="2022-06-30T00:00:00"/>
    <s v="INE206D08162"/>
    <s v="9.18% Nuclear Power Corporation of India Limited 23-Jan-2029"/>
    <s v="NUCLEAR POWER CORPORATION OF INDIA"/>
    <s v="35107"/>
    <s v="Transmission of electric energy"/>
    <s v="Social and_x000a_Commercial_x000a_Infrastructure"/>
    <x v="2"/>
    <n v="2"/>
    <n v="2167578"/>
    <n v="2.0414226724517776E-2"/>
    <n v="9.1799999999999993E-2"/>
    <s v="Half Yly"/>
    <n v="2307201"/>
    <n v="2307201"/>
    <d v="1899-12-30T00:00:00"/>
    <d v="1899-12-30T00:00:00"/>
    <d v="2029-01-23T00:00:00"/>
    <n v="6.5726027397260278"/>
    <n v="4.767725902807598"/>
    <n v="6.6558000000000006E-2"/>
    <n v="7.6799999999999993E-2"/>
    <n v="0"/>
    <n v="0"/>
    <s v="AAA"/>
    <n v="0"/>
    <s v="AAA"/>
    <n v="0"/>
    <n v="0"/>
    <n v="0"/>
    <n v="0"/>
    <s v="Scheme C TIER II"/>
    <s v="CRISIL AAA"/>
  </r>
  <r>
    <s v="BIRLA"/>
    <x v="1"/>
    <x v="1"/>
    <d v="2022-06-30T00:00:00"/>
    <s v="INE206D08204"/>
    <s v="9.18% Nuclear Power Corporation of India Limited 23-Jan-2028"/>
    <s v="NUCLEAR POWER CORPORATION OF INDIA"/>
    <s v="35107"/>
    <s v="Transmission of electric energy"/>
    <s v="Social and_x000a_Commercial_x000a_Infrastructure"/>
    <x v="2"/>
    <n v="1"/>
    <n v="1073828"/>
    <n v="1.0113300769400443E-2"/>
    <n v="9.1799999999999993E-2"/>
    <s v="Half Yly"/>
    <n v="1085815"/>
    <n v="1085815"/>
    <d v="1899-12-30T00:00:00"/>
    <d v="1899-12-30T00:00:00"/>
    <d v="2028-01-23T00:00:00"/>
    <n v="5.5698630136986305"/>
    <n v="4.1955993313521613"/>
    <n v="6.7350999999999994E-2"/>
    <n v="7.6725000000000002E-2"/>
    <n v="0"/>
    <n v="0"/>
    <s v="AAA"/>
    <s v="AAA"/>
    <n v="0"/>
    <n v="0"/>
    <n v="0"/>
    <n v="0"/>
    <n v="0"/>
    <s v="Scheme C TIER II"/>
    <s v="CRISIL AAA"/>
  </r>
  <r>
    <s v="BIRLA"/>
    <x v="1"/>
    <x v="1"/>
    <d v="2022-06-30T00:00:00"/>
    <s v="INE848E07AW7"/>
    <s v="7.38%NHPC 03.01.2029"/>
    <s v="NHPC LIMITED"/>
    <s v="35101"/>
    <s v="Electric power generation by hydroelectric power plants"/>
    <s v="Social and_x000a_Commercial_x000a_Infrastructure"/>
    <x v="2"/>
    <n v="10"/>
    <n v="1973718"/>
    <n v="1.8588455290772361E-2"/>
    <n v="7.3800000000000004E-2"/>
    <s v="Yearly"/>
    <n v="2092740"/>
    <n v="2092740"/>
    <d v="1899-12-30T00:00:00"/>
    <d v="1899-12-30T00:00:00"/>
    <d v="2029-01-03T00:00:00"/>
    <n v="6.5178082191780824"/>
    <n v="4.8442344742495367"/>
    <n v="6.6199999999999995E-2"/>
    <n v="7.6300000000000007E-2"/>
    <n v="0"/>
    <n v="0"/>
    <n v="0"/>
    <s v="AAA"/>
    <n v="0"/>
    <s v="AAA"/>
    <n v="0"/>
    <n v="0"/>
    <n v="0"/>
    <s v="Scheme C TIER II"/>
    <s v="[ICRA]AAA"/>
  </r>
  <r>
    <s v="BIRLA"/>
    <x v="1"/>
    <x v="1"/>
    <d v="2022-06-30T00:00:00"/>
    <s v="INE053F07AB5"/>
    <s v="7.27% IRFC 15.06.2027"/>
    <s v="INDIAN RAILWAY FINANCE CORPN. LTD"/>
    <s v="64920"/>
    <s v="Other credit granting"/>
    <s v="Social and_x000a_Commercial_x000a_Infrastructure"/>
    <x v="2"/>
    <n v="2"/>
    <n v="1983562"/>
    <n v="1.868116597886578E-2"/>
    <n v="7.2700000000000001E-2"/>
    <s v="Yearly"/>
    <n v="2075045.33"/>
    <n v="2075045.33"/>
    <d v="1899-12-30T00:00:00"/>
    <d v="1899-12-30T00:00:00"/>
    <d v="2027-06-15T00:00:00"/>
    <n v="4.9616438356164387"/>
    <n v="4.0232485981569397"/>
    <n v="7.075300000000001E-2"/>
    <n v="7.4499999999999997E-2"/>
    <n v="0"/>
    <n v="0"/>
    <s v="AAA"/>
    <n v="0"/>
    <n v="0"/>
    <n v="0"/>
    <n v="0"/>
    <n v="0"/>
    <n v="0"/>
    <s v="Scheme C TIER II"/>
    <s v="CRISIL AAA"/>
  </r>
  <r>
    <s v="BIRLA"/>
    <x v="1"/>
    <x v="1"/>
    <d v="2022-06-30T00:00:00"/>
    <s v="INE752E07OB6"/>
    <s v="7.55% Power Grid Corporation 21-Sept-2031"/>
    <s v="POWER GRID CORPN OF INDIA LTD"/>
    <s v="35107"/>
    <s v="Transmission of electric energy"/>
    <s v="Social and_x000a_Commercial_x000a_Infrastructure"/>
    <x v="2"/>
    <n v="1"/>
    <n v="986031"/>
    <n v="9.286429550125987E-3"/>
    <n v="7.5499999999999998E-2"/>
    <s v="Yearly"/>
    <n v="1091745"/>
    <n v="1091745"/>
    <d v="1899-12-30T00:00:00"/>
    <d v="1899-12-30T00:00:00"/>
    <d v="2031-09-21T00:00:00"/>
    <n v="9.2328767123287676"/>
    <n v="6.0988239744154438"/>
    <n v="6.3500000000000001E-2"/>
    <n v="7.7600000000000002E-2"/>
    <n v="0"/>
    <n v="0"/>
    <s v="AAA"/>
    <s v="AAA"/>
    <n v="0"/>
    <n v="0"/>
    <n v="0"/>
    <n v="0"/>
    <n v="0"/>
    <s v="Scheme C TIER II"/>
    <s v="CRISIL AAA"/>
  </r>
  <r>
    <s v="BIRLA"/>
    <x v="1"/>
    <x v="1"/>
    <d v="2022-06-30T00:00:00"/>
    <s v="INE134E08KV1"/>
    <s v="7.75% Power Finance Corporation 11-Jun-2030"/>
    <s v="POWER FINANCE CORPORATION"/>
    <s v="64920"/>
    <s v="Other credit granting"/>
    <s v="Social and_x000a_Commercial_x000a_Infrastructure"/>
    <x v="2"/>
    <n v="1"/>
    <n v="994960"/>
    <n v="9.3705227778775237E-3"/>
    <n v="7.7499999999999999E-2"/>
    <s v="Yearly"/>
    <n v="1060925"/>
    <n v="1060925"/>
    <d v="1899-12-30T00:00:00"/>
    <d v="1899-12-30T00:00:00"/>
    <d v="2030-06-11T00:00:00"/>
    <n v="7.9534246575342467"/>
    <n v="5.7442796813798696"/>
    <n v="6.8499999999999991E-2"/>
    <n v="7.8350000000000003E-2"/>
    <n v="0"/>
    <n v="0"/>
    <s v="AAA"/>
    <s v="AAA"/>
    <n v="0"/>
    <n v="0"/>
    <n v="0"/>
    <n v="0"/>
    <n v="0"/>
    <s v="Scheme C TIER II"/>
    <s v="CRISIL AAA"/>
  </r>
  <r>
    <s v="BIRLA"/>
    <x v="1"/>
    <x v="1"/>
    <d v="2022-06-30T00:00:00"/>
    <s v="INE053F07CS5"/>
    <s v="6.85% IRFC 29-Oct-2040"/>
    <s v="INDIAN RAILWAY FINANCE CORPN. LTD"/>
    <s v="64920"/>
    <s v="Other credit granting"/>
    <s v="Social and_x000a_Commercial_x000a_Infrastructure"/>
    <x v="2"/>
    <n v="1"/>
    <n v="901298"/>
    <n v="8.4884150505100259E-3"/>
    <n v="6.8499999999999991E-2"/>
    <s v="Yearly"/>
    <n v="1000000"/>
    <n v="1000000"/>
    <d v="1899-12-30T00:00:00"/>
    <d v="1899-12-30T00:00:00"/>
    <d v="2040-10-29T00:00:00"/>
    <n v="18.345205479452055"/>
    <n v="9.3395952726328257"/>
    <n v="6.8428000000000003E-2"/>
    <n v="7.8802999999999998E-2"/>
    <n v="0"/>
    <n v="0"/>
    <s v="AAA"/>
    <s v="AAA"/>
    <n v="0"/>
    <n v="0"/>
    <n v="0"/>
    <n v="0"/>
    <n v="0"/>
    <s v="Scheme C TIER II"/>
    <s v="CRISIL AAA"/>
  </r>
  <r>
    <s v="BIRLA"/>
    <x v="1"/>
    <x v="1"/>
    <d v="2022-06-30T00:00:00"/>
    <s v="INE906B08039"/>
    <s v="7.04% NHAI 21-09-2033"/>
    <s v="NATIONAL HIGHWAYS AUTHORITY OF INDI"/>
    <s v="42101"/>
    <s v="Construction and maintenance of motorways, streets, roads, other vehicular ways"/>
    <s v="Social and_x000a_Commercial_x000a_Infrastructure"/>
    <x v="2"/>
    <n v="1"/>
    <n v="946841"/>
    <n v="8.917338543789028E-3"/>
    <n v="7.0400000000000004E-2"/>
    <s v="Yearly"/>
    <n v="1012601"/>
    <n v="1012601"/>
    <d v="1899-12-30T00:00:00"/>
    <d v="1899-12-30T00:00:00"/>
    <d v="2033-09-21T00:00:00"/>
    <n v="11.235616438356164"/>
    <n v="7.0540432900148353"/>
    <n v="6.88E-2"/>
    <n v="7.7602000000000004E-2"/>
    <n v="0"/>
    <n v="0"/>
    <s v="AAA"/>
    <s v="AAA"/>
    <s v="AAA"/>
    <s v="AAA"/>
    <n v="0"/>
    <n v="0"/>
    <n v="0"/>
    <s v="Scheme C TIER II"/>
    <s v="CRISIL AAA"/>
  </r>
  <r>
    <s v="BIRLA"/>
    <x v="1"/>
    <x v="1"/>
    <d v="2022-06-30T00:00:00"/>
    <s v="INE261F08AD8"/>
    <s v="8.20% NABARD 09.03.2028 (GOI Service)"/>
    <s v="NABARD"/>
    <s v="64199"/>
    <s v="Other monetary intermediation services n.e.c."/>
    <s v="Social and_x000a_Commercial_x000a_Infrastructure"/>
    <x v="2"/>
    <n v="1"/>
    <n v="1031788"/>
    <n v="9.7173684931461512E-3"/>
    <n v="8.199999999999999E-2"/>
    <s v="Half Yly"/>
    <n v="1001800"/>
    <n v="1001800"/>
    <d v="1899-12-30T00:00:00"/>
    <d v="1899-12-30T00:00:00"/>
    <d v="2028-03-09T00:00:00"/>
    <n v="5.6958904109589037"/>
    <n v="4.3989296490928096"/>
    <n v="8.1672999999999996E-2"/>
    <n v="7.6399999999999996E-2"/>
    <n v="0"/>
    <n v="0"/>
    <s v="AAA"/>
    <n v="0"/>
    <n v="0"/>
    <n v="0"/>
    <n v="0"/>
    <n v="0"/>
    <n v="0"/>
    <s v="Scheme C TIER II"/>
    <s v="CRISIL AAA"/>
  </r>
  <r>
    <s v="BIRLA"/>
    <x v="1"/>
    <x v="1"/>
    <d v="2022-06-30T00:00:00"/>
    <s v="INE261F08832"/>
    <s v="7.69% Nabard 31-Mar-2032"/>
    <s v="NABARD"/>
    <s v="64199"/>
    <s v="Other monetary intermediation services n.e.c."/>
    <s v="Social and_x000a_Commercial_x000a_Infrastructure"/>
    <x v="2"/>
    <n v="1"/>
    <n v="990152"/>
    <n v="9.3252410846275079E-3"/>
    <n v="7.690000000000001E-2"/>
    <s v="Yearly"/>
    <n v="1083310"/>
    <n v="1083310"/>
    <d v="1899-12-30T00:00:00"/>
    <d v="1899-12-30T00:00:00"/>
    <d v="2032-03-31T00:00:00"/>
    <n v="9.7589041095890412"/>
    <n v="6.5519641622911653"/>
    <n v="6.6100000000000006E-2"/>
    <n v="7.8299999999999995E-2"/>
    <n v="0"/>
    <n v="0"/>
    <s v="AAA"/>
    <n v="0"/>
    <n v="0"/>
    <s v="AAA"/>
    <n v="0"/>
    <n v="0"/>
    <n v="0"/>
    <s v="Scheme C TIER II"/>
    <s v="CRISIL AAA"/>
  </r>
  <r>
    <s v="BIRLA"/>
    <x v="1"/>
    <x v="1"/>
    <d v="2022-06-30T00:00:00"/>
    <s v="INE115A07JS8"/>
    <s v="8.48% LIC Housing 29 Jun 2026"/>
    <s v="LIC HOUSING FINANCE LTD"/>
    <s v="64192"/>
    <s v="Activities of specialized institutions granting credit for house purchases"/>
    <s v="Social and_x000a_Commercial_x000a_Infrastructure"/>
    <x v="2"/>
    <n v="2"/>
    <n v="2044484"/>
    <n v="1.9254928731814495E-2"/>
    <n v="8.48E-2"/>
    <s v="Yearly"/>
    <n v="2186792"/>
    <n v="2186792"/>
    <d v="1899-12-30T00:00:00"/>
    <d v="1899-12-30T00:00:00"/>
    <d v="2026-06-29T00:00:00"/>
    <n v="4"/>
    <n v="3.3028217242201698"/>
    <n v="6.4000000000000001E-2"/>
    <n v="7.7299999999999994E-2"/>
    <n v="0"/>
    <n v="0"/>
    <s v="AAA"/>
    <n v="0"/>
    <n v="0"/>
    <n v="0"/>
    <n v="0"/>
    <n v="0"/>
    <n v="0"/>
    <s v="Scheme C TIER II"/>
    <s v="CRISIL AAA"/>
  </r>
  <r>
    <s v="BIRLA"/>
    <x v="1"/>
    <x v="1"/>
    <d v="2022-06-30T00:00:00"/>
    <s v="INE296A07RO8"/>
    <s v="6% Bajaj Finance 24-Dec-2025"/>
    <s v="BAJAJ FINANCE LIMITED"/>
    <s v="64920"/>
    <s v="Other credit granting"/>
    <s v="Social and_x000a_Commercial_x000a_Infrastructure"/>
    <x v="2"/>
    <n v="1"/>
    <n v="946329"/>
    <n v="8.9125165331933529E-3"/>
    <n v="0.06"/>
    <s v="Yearly"/>
    <n v="1000000"/>
    <n v="1000000"/>
    <d v="1899-12-30T00:00:00"/>
    <d v="1899-12-30T00:00:00"/>
    <d v="2025-12-24T00:00:00"/>
    <n v="3.4876712328767123"/>
    <n v="2.9198516560686913"/>
    <n v="5.9962999999999995E-2"/>
    <n v="7.7700000000000005E-2"/>
    <n v="0"/>
    <n v="0"/>
    <s v="AAA"/>
    <n v="0"/>
    <n v="0"/>
    <s v="AAA"/>
    <n v="0"/>
    <n v="0"/>
    <n v="0"/>
    <s v="Scheme C TIER II"/>
    <s v="CRISIL AAA"/>
  </r>
  <r>
    <s v="BIRLA"/>
    <x v="1"/>
    <x v="1"/>
    <d v="2022-06-30T00:00:00"/>
    <s v="INE514E08EL8"/>
    <s v="8.15 % EXIM 05.03.2025"/>
    <s v="EXPORT IMPORT BANK OF INDIA"/>
    <s v="64199"/>
    <s v="Other monetary intermediation services n.e.c."/>
    <s v="Social and_x000a_Commercial_x000a_Infrastructure"/>
    <x v="2"/>
    <n v="1"/>
    <n v="1023975"/>
    <n v="9.6437857416148756E-3"/>
    <n v="8.1500000000000003E-2"/>
    <s v="Yearly"/>
    <n v="987576"/>
    <n v="987576"/>
    <d v="1899-12-30T00:00:00"/>
    <d v="1899-12-30T00:00:00"/>
    <d v="2025-03-05T00:00:00"/>
    <n v="2.6821917808219178"/>
    <n v="2.2996830277943041"/>
    <n v="8.3849999999999994E-2"/>
    <n v="7.0699999999999999E-2"/>
    <n v="0"/>
    <n v="0"/>
    <s v="AAA"/>
    <n v="0"/>
    <n v="0"/>
    <n v="0"/>
    <n v="0"/>
    <n v="0"/>
    <n v="0"/>
    <s v="Scheme C TIER II"/>
    <s v="CRISIL AAA"/>
  </r>
  <r>
    <s v="BIRLA"/>
    <x v="1"/>
    <x v="1"/>
    <d v="2022-06-30T00:00:00"/>
    <s v="INE001A07SW3"/>
    <s v="6.83% HDFC 2031 08-Jan-2031"/>
    <s v="HOUSING DEVELOPMENT FINANCE CORPORA"/>
    <s v="64192"/>
    <s v="Activities of specialized institutions granting credit for house purchases"/>
    <s v="Social and_x000a_Commercial_x000a_Infrastructure"/>
    <x v="2"/>
    <n v="2"/>
    <n v="1876470"/>
    <n v="1.7672574653256248E-2"/>
    <n v="6.83E-2"/>
    <s v="Yearly"/>
    <n v="1987100"/>
    <n v="1987100"/>
    <d v="1899-12-30T00:00:00"/>
    <d v="1899-12-30T00:00:00"/>
    <d v="2031-01-08T00:00:00"/>
    <n v="8.5315068493150683"/>
    <n v="5.9888756209332037"/>
    <n v="6.9172999999999998E-2"/>
    <n v="7.8700000000000006E-2"/>
    <n v="0"/>
    <n v="0"/>
    <s v="AAA"/>
    <s v="AAA"/>
    <n v="0"/>
    <n v="0"/>
    <n v="0"/>
    <n v="0"/>
    <n v="0"/>
    <s v="Scheme C TIER II"/>
    <s v="CRISIL AAA"/>
  </r>
  <r>
    <s v="BIRLA"/>
    <x v="1"/>
    <x v="1"/>
    <d v="2022-06-30T00:00:00"/>
    <s v="INE296A07RN0"/>
    <s v="6.92% Bajaj Finance 24-Dec-2030"/>
    <s v="BAJAJ FINANCE LIMITED"/>
    <s v="64920"/>
    <s v="Other credit granting"/>
    <s v="Social and_x000a_Commercial_x000a_Infrastructure"/>
    <x v="2"/>
    <n v="2"/>
    <n v="1863496"/>
    <n v="1.7550385658200985E-2"/>
    <n v="6.9199999999999998E-2"/>
    <s v="Yearly"/>
    <n v="1997730"/>
    <n v="1997730"/>
    <d v="1899-12-30T00:00:00"/>
    <d v="1899-12-30T00:00:00"/>
    <d v="2030-12-24T00:00:00"/>
    <n v="8.4904109589041088"/>
    <n v="5.9148718296330536"/>
    <n v="6.9596999999999992E-2"/>
    <n v="8.0500000000000002E-2"/>
    <n v="0"/>
    <n v="0"/>
    <s v="AAA"/>
    <n v="0"/>
    <n v="0"/>
    <n v="0"/>
    <n v="0"/>
    <n v="0"/>
    <n v="0"/>
    <s v="Scheme C TIER II"/>
    <s v="CRISIL AAA"/>
  </r>
  <r>
    <s v="BIRLA"/>
    <x v="1"/>
    <x v="1"/>
    <d v="2022-06-30T00:00:00"/>
    <s v="INE115A07OF5"/>
    <s v="7.99% LIC Housing 12 July 2029 Put Option (12July2021)"/>
    <s v="LIC HOUSING FINANCE LTD"/>
    <s v="64192"/>
    <s v="Activities of specialized institutions granting credit for house purchases"/>
    <s v="Social and_x000a_Commercial_x000a_Infrastructure"/>
    <x v="2"/>
    <n v="2"/>
    <n v="2006102"/>
    <n v="1.8893447460948839E-2"/>
    <n v="7.9899999999999999E-2"/>
    <s v="Yearly"/>
    <n v="2104288"/>
    <n v="2104288"/>
    <d v="1899-12-30T00:00:00"/>
    <d v="1899-12-30T00:00:00"/>
    <d v="2029-07-12T00:00:00"/>
    <n v="7.0383561643835613"/>
    <n v="4.8610673723870672"/>
    <n v="7.2999999999999995E-2"/>
    <n v="7.9100000000000004E-2"/>
    <n v="0"/>
    <n v="0"/>
    <s v="AAA"/>
    <n v="0"/>
    <s v="AAA"/>
    <n v="0"/>
    <n v="0"/>
    <n v="0"/>
    <n v="0"/>
    <s v="Scheme C TIER II"/>
    <s v="CRISIL AAA"/>
  </r>
  <r>
    <s v="BIRLA"/>
    <x v="1"/>
    <x v="1"/>
    <d v="2022-06-30T00:00:00"/>
    <s v="INE848E07476"/>
    <s v="8.78% NHPC 11-Sept-2027"/>
    <s v="NHPC LIMITED"/>
    <s v="35101"/>
    <s v="Electric power generation by hydroelectric power plants"/>
    <s v="Social and_x000a_Commercial_x000a_Infrastructure"/>
    <x v="2"/>
    <n v="30"/>
    <n v="3164322"/>
    <n v="2.9801551195564605E-2"/>
    <n v="8.7799999999999989E-2"/>
    <s v="Yearly"/>
    <n v="3352620"/>
    <n v="3352620"/>
    <d v="1899-12-30T00:00:00"/>
    <d v="1899-12-30T00:00:00"/>
    <d v="2027-02-11T00:00:00"/>
    <n v="4.6219178082191785"/>
    <n v="3.6329169305660911"/>
    <n v="6.3E-2"/>
    <n v="7.2999999999999995E-2"/>
    <n v="0"/>
    <n v="0"/>
    <n v="0"/>
    <s v="AAA"/>
    <n v="0"/>
    <s v="AAA"/>
    <n v="0"/>
    <n v="0"/>
    <n v="0"/>
    <s v="Scheme C TIER II"/>
    <s v="[ICRA]AAA"/>
  </r>
  <r>
    <s v="BIRLA"/>
    <x v="1"/>
    <x v="1"/>
    <d v="2022-06-30T00:00:00"/>
    <s v="INE094A08093"/>
    <s v="6.63% HPCL(Hindustan Petroleum Corporation Ltd)11.04.2031"/>
    <s v="HINDUSTAN PETROLEUM CORPORATION LIM"/>
    <s v="19201"/>
    <s v="Production of liquid and gaseous fuels, illuminating oils, lubricating"/>
    <s v="Social and_x000a_Commercial_x000a_Infrastructure"/>
    <x v="2"/>
    <n v="1"/>
    <n v="930899"/>
    <n v="8.7671969560619602E-3"/>
    <n v="6.6299999999999998E-2"/>
    <s v="Yearly"/>
    <n v="1000001"/>
    <n v="1000001"/>
    <d v="1899-12-30T00:00:00"/>
    <d v="1899-12-30T00:00:00"/>
    <d v="2031-04-11T00:00:00"/>
    <n v="8.786301369863013"/>
    <n v="6.2722764112810161"/>
    <n v="6.6239999999999993E-2"/>
    <n v="7.7399999999999997E-2"/>
    <n v="0"/>
    <n v="0"/>
    <s v="AAA"/>
    <n v="0"/>
    <n v="0"/>
    <n v="0"/>
    <n v="0"/>
    <n v="0"/>
    <n v="0"/>
    <s v="Scheme C TIER II"/>
    <s v="CRISIL AAA"/>
  </r>
  <r>
    <s v="BIRLA"/>
    <x v="1"/>
    <x v="1"/>
    <d v="2022-06-30T00:00:00"/>
    <s v="INE053F09GR4"/>
    <s v="8.80% IRFC BOND 03/02/2030"/>
    <s v="INDIAN RAILWAY FINANCE CORPN. LTD"/>
    <s v="64920"/>
    <s v="Other credit granting"/>
    <s v="Social and_x000a_Commercial_x000a_Infrastructure"/>
    <x v="2"/>
    <n v="1"/>
    <n v="1067775"/>
    <n v="1.0056293679291802E-2"/>
    <n v="8.8000000000000009E-2"/>
    <s v="Half Yly"/>
    <n v="1128200"/>
    <n v="1128200"/>
    <d v="1899-12-30T00:00:00"/>
    <d v="1899-12-30T00:00:00"/>
    <d v="2030-02-03T00:00:00"/>
    <n v="7.602739726027397"/>
    <n v="5.3628158910756714"/>
    <n v="7.2184999999999999E-2"/>
    <n v="7.7499999999999999E-2"/>
    <n v="0"/>
    <n v="0"/>
    <s v="AAA"/>
    <n v="0"/>
    <s v="AAA"/>
    <n v="0"/>
    <n v="0"/>
    <n v="0"/>
    <n v="0"/>
    <s v="Scheme C TIER II"/>
    <s v="CRISIL AAA"/>
  </r>
  <r>
    <s v="BIRLA"/>
    <x v="1"/>
    <x v="1"/>
    <d v="2022-06-30T00:00:00"/>
    <s v="INF846K01N65"/>
    <s v="AXIS OVERNIGHT FUND - DIRECT PLAN- GROWTH OPTION"/>
    <s v="AXIS MUTUAL FUND"/>
    <s v="66301"/>
    <s v="Management of mutual funds"/>
    <n v="0"/>
    <x v="1"/>
    <n v="6540.8620000000001"/>
    <n v="7423930.7000000002"/>
    <n v="6.9918500970626185E-2"/>
    <n v="0"/>
    <s v=""/>
    <n v="7422657.2699999996"/>
    <n v="7422657.2699999996"/>
    <d v="1899-12-30T00:00:00"/>
    <d v="1899-12-30T00:00:00"/>
    <d v="1899-12-30T00:00:00"/>
    <n v="0"/>
    <n v="0"/>
    <n v="0"/>
    <n v="0"/>
    <n v="0"/>
    <n v="0"/>
    <s v=""/>
    <s v=""/>
    <s v=""/>
    <s v=""/>
    <s v=""/>
    <n v="0"/>
    <n v="0"/>
    <s v="Scheme C TIER II"/>
    <e v="#N/A"/>
  </r>
  <r>
    <s v="BIRLA"/>
    <x v="2"/>
    <x v="0"/>
    <d v="2022-06-30T00:00:00"/>
    <s v="INE079A01024"/>
    <s v="AMBUJA CEMENTS LTD"/>
    <s v="AMBUJA CEMENTS LTD."/>
    <s v="23941"/>
    <s v="Manufacture of clinkers and cement"/>
    <n v="0"/>
    <x v="5"/>
    <n v="37750"/>
    <n v="13703250"/>
    <n v="6.0158179314416093E-3"/>
    <n v="0"/>
    <s v=""/>
    <n v="13781055.52"/>
    <n v="13781055.52"/>
    <d v="1899-12-30T00:00:00"/>
    <d v="1899-12-30T00:00:00"/>
    <d v="1899-12-30T00:00:00"/>
    <n v="0"/>
    <n v="0"/>
    <n v="0"/>
    <n v="0"/>
    <n v="363"/>
    <n v="362.95"/>
    <s v=""/>
    <s v=""/>
    <s v=""/>
    <s v=""/>
    <s v=""/>
    <n v="0"/>
    <n v="0"/>
    <s v="Scheme E TIER I"/>
    <e v="#N/A"/>
  </r>
  <r>
    <s v="BIRLA"/>
    <x v="2"/>
    <x v="0"/>
    <d v="2022-06-30T00:00:00"/>
    <s v="INE002A01018"/>
    <s v="RELIANCE INDUSTRIES LIMITED"/>
    <s v="RELIANCE INDUSTRIES LTD."/>
    <s v="19209"/>
    <s v="Manufacture of other petroleum n.e.c."/>
    <n v="0"/>
    <x v="5"/>
    <n v="83294"/>
    <n v="216202071.09999999"/>
    <n v="9.4914147821735267E-2"/>
    <n v="0"/>
    <s v=""/>
    <n v="137497245.59999999"/>
    <n v="137496821.97"/>
    <d v="1899-12-30T00:00:00"/>
    <d v="1899-12-30T00:00:00"/>
    <d v="1899-12-30T00:00:00"/>
    <n v="0"/>
    <n v="0"/>
    <n v="0"/>
    <n v="0"/>
    <n v="2595.65"/>
    <n v="2594.0500000000002"/>
    <s v=""/>
    <s v=""/>
    <s v=""/>
    <s v=""/>
    <s v=""/>
    <n v="0"/>
    <n v="0"/>
    <s v="Scheme E TIER I"/>
    <e v="#N/A"/>
  </r>
  <r>
    <s v="BIRLA"/>
    <x v="2"/>
    <x v="0"/>
    <d v="2022-06-30T00:00:00"/>
    <s v="INE089A01023"/>
    <s v="Dr. Reddy's Laboratories Limited"/>
    <s v="DR REDDY LABORATORIES"/>
    <s v="21002"/>
    <s v="Manufacture of allopathic pharmaceutical preparations"/>
    <n v="0"/>
    <x v="5"/>
    <n v="4515"/>
    <n v="19838007"/>
    <n v="8.7090170751218995E-3"/>
    <n v="0"/>
    <s v=""/>
    <n v="18027251.16"/>
    <n v="18027251.16"/>
    <d v="1899-12-30T00:00:00"/>
    <d v="1899-12-30T00:00:00"/>
    <d v="1899-12-30T00:00:00"/>
    <n v="0"/>
    <n v="0"/>
    <n v="0"/>
    <n v="0"/>
    <n v="4393.8"/>
    <n v="4399.8999999999996"/>
    <s v=""/>
    <s v=""/>
    <s v=""/>
    <s v=""/>
    <s v=""/>
    <n v="0"/>
    <n v="0"/>
    <s v="Scheme E TIER I"/>
    <e v="#N/A"/>
  </r>
  <r>
    <s v="BIRLA"/>
    <x v="2"/>
    <x v="0"/>
    <d v="2022-06-30T00:00:00"/>
    <s v="INE585B01010"/>
    <s v="MARUTI SUZUKI INDIA LTD."/>
    <s v="MARUTI SUZUKI INDIA LTD."/>
    <s v="29101"/>
    <s v="Manufacture of passenger cars"/>
    <n v="0"/>
    <x v="5"/>
    <n v="4586"/>
    <n v="38846859.5"/>
    <n v="1.7054029807548783E-2"/>
    <n v="0"/>
    <s v=""/>
    <n v="34178628.43"/>
    <n v="34179986.130000003"/>
    <d v="1899-12-30T00:00:00"/>
    <d v="1899-12-30T00:00:00"/>
    <d v="1899-12-30T00:00:00"/>
    <n v="0"/>
    <n v="0"/>
    <n v="0"/>
    <n v="0"/>
    <n v="8470.75"/>
    <n v="8470.2000000000007"/>
    <s v=""/>
    <s v=""/>
    <s v=""/>
    <s v=""/>
    <s v=""/>
    <n v="0"/>
    <n v="0"/>
    <s v="Scheme E TIER I"/>
    <e v="#N/A"/>
  </r>
  <r>
    <s v="BIRLA"/>
    <x v="2"/>
    <x v="0"/>
    <d v="2022-06-30T00:00:00"/>
    <s v="INE237A01028"/>
    <s v="KOTAK MAHINDRA BANK LIMITED"/>
    <s v="KOTAK MAHINDRA BANK LTD"/>
    <s v="64191"/>
    <s v="Monetary intermediation of commercial banks, saving banks. postal savings"/>
    <n v="0"/>
    <x v="5"/>
    <n v="38587"/>
    <n v="64096865.700000003"/>
    <n v="2.8138950542919722E-2"/>
    <n v="0"/>
    <s v=""/>
    <n v="61306361.590000004"/>
    <n v="61307357.090000004"/>
    <d v="1899-12-30T00:00:00"/>
    <d v="1899-12-30T00:00:00"/>
    <d v="1899-12-30T00:00:00"/>
    <n v="0"/>
    <n v="0"/>
    <n v="0"/>
    <n v="0"/>
    <n v="1661.1"/>
    <n v="1660.8"/>
    <s v=""/>
    <s v=""/>
    <s v=""/>
    <s v=""/>
    <s v=""/>
    <n v="0"/>
    <n v="0"/>
    <s v="Scheme E TIER I"/>
    <e v="#N/A"/>
  </r>
  <r>
    <s v="BIRLA"/>
    <x v="2"/>
    <x v="0"/>
    <d v="2022-06-30T00:00:00"/>
    <s v="INE030A01027"/>
    <s v="HINDUSTAN UNILEVER LIMITED"/>
    <s v="HINDUSTAN LEVER LTD."/>
    <s v="20231"/>
    <s v="Manufacture of soap all forms"/>
    <n v="0"/>
    <x v="5"/>
    <n v="32917"/>
    <n v="73424660.200000003"/>
    <n v="3.223391439557529E-2"/>
    <n v="0"/>
    <s v=""/>
    <n v="65479928.060000002"/>
    <n v="65487158.270000003"/>
    <d v="1899-12-30T00:00:00"/>
    <d v="1899-12-30T00:00:00"/>
    <d v="1899-12-30T00:00:00"/>
    <n v="0"/>
    <n v="0"/>
    <n v="0"/>
    <n v="0"/>
    <n v="2230.6"/>
    <n v="2230.5500000000002"/>
    <s v=""/>
    <s v=""/>
    <s v=""/>
    <s v=""/>
    <s v=""/>
    <n v="0"/>
    <n v="0"/>
    <s v="Scheme E TIER I"/>
    <e v="#N/A"/>
  </r>
  <r>
    <s v="BIRLA"/>
    <x v="2"/>
    <x v="0"/>
    <d v="2022-06-30T00:00:00"/>
    <s v="INE280A01028"/>
    <s v="Titan Company Limited"/>
    <s v="TITAN COMPANY LIMITED"/>
    <s v="32111"/>
    <s v="Manufacture of jewellery of gold, silver and other precious or base metal"/>
    <n v="0"/>
    <x v="5"/>
    <n v="5315"/>
    <n v="10317743.75"/>
    <n v="4.5295581605290418E-3"/>
    <n v="0"/>
    <s v=""/>
    <n v="9598589.5700000003"/>
    <n v="9598589.5700000003"/>
    <d v="1899-12-30T00:00:00"/>
    <d v="1899-12-30T00:00:00"/>
    <d v="1899-12-30T00:00:00"/>
    <n v="0"/>
    <n v="0"/>
    <n v="0"/>
    <n v="0"/>
    <n v="1941.25"/>
    <n v="1942.45"/>
    <s v=""/>
    <s v=""/>
    <s v=""/>
    <s v=""/>
    <s v=""/>
    <n v="0"/>
    <n v="0"/>
    <s v="Scheme E TIER I"/>
    <e v="#N/A"/>
  </r>
  <r>
    <s v="BIRLA"/>
    <x v="2"/>
    <x v="0"/>
    <d v="2022-06-30T00:00:00"/>
    <s v="INE021A01026"/>
    <s v="ASIAN PAINTS LTD."/>
    <s v="ASIAN PAINT LIMITED"/>
    <s v="20221"/>
    <s v="Manufacture of paints and varnishes, enamels or lacquers"/>
    <n v="0"/>
    <x v="5"/>
    <n v="10782"/>
    <n v="29059646.399999999"/>
    <n v="1.2757378132521308E-2"/>
    <n v="0"/>
    <s v=""/>
    <n v="21441104.25"/>
    <n v="21440955.379999999"/>
    <d v="1899-12-30T00:00:00"/>
    <d v="1899-12-30T00:00:00"/>
    <d v="1899-12-30T00:00:00"/>
    <n v="0"/>
    <n v="0"/>
    <n v="0"/>
    <n v="0"/>
    <n v="2695.2"/>
    <n v="2697.5"/>
    <s v=""/>
    <s v=""/>
    <s v=""/>
    <s v=""/>
    <s v=""/>
    <n v="0"/>
    <n v="0"/>
    <s v="Scheme E TIER I"/>
    <e v="#N/A"/>
  </r>
  <r>
    <s v="BIRLA"/>
    <x v="2"/>
    <x v="0"/>
    <d v="2022-06-30T00:00:00"/>
    <s v="INE296A01024"/>
    <s v="Bajaj Finance Limited"/>
    <s v="BAJAJ FINANCE LIMITED"/>
    <s v="64920"/>
    <s v="Other credit granting"/>
    <n v="0"/>
    <x v="5"/>
    <n v="8070"/>
    <n v="43582035"/>
    <n v="1.9132803359912125E-2"/>
    <n v="0"/>
    <s v=""/>
    <n v="33113190.34"/>
    <n v="33113190.34"/>
    <d v="1899-12-30T00:00:00"/>
    <d v="1899-12-30T00:00:00"/>
    <d v="1899-12-30T00:00:00"/>
    <n v="0"/>
    <n v="0"/>
    <n v="0"/>
    <n v="0"/>
    <n v="5400.5"/>
    <n v="5400.45"/>
    <s v=""/>
    <s v=""/>
    <s v=""/>
    <s v=""/>
    <s v=""/>
    <n v="0"/>
    <n v="0"/>
    <s v="Scheme E TIER I"/>
    <e v="#N/A"/>
  </r>
  <r>
    <s v="BIRLA"/>
    <x v="2"/>
    <x v="0"/>
    <d v="2022-06-30T00:00:00"/>
    <s v="INE686F01025"/>
    <s v="United Breweries Limited"/>
    <s v="UNITED BREWERIES LIMITED"/>
    <s v="11031"/>
    <s v="Manufacture of beer"/>
    <n v="0"/>
    <x v="5"/>
    <n v="4700"/>
    <n v="6828160"/>
    <n v="2.997607674584667E-3"/>
    <n v="0"/>
    <s v=""/>
    <n v="6993431.54"/>
    <n v="6993431.54"/>
    <d v="1899-12-30T00:00:00"/>
    <d v="1899-12-30T00:00:00"/>
    <d v="1899-12-30T00:00:00"/>
    <n v="0"/>
    <n v="0"/>
    <n v="0"/>
    <n v="0"/>
    <n v="1452.8"/>
    <n v="1458.1"/>
    <s v=""/>
    <s v=""/>
    <s v=""/>
    <s v=""/>
    <s v=""/>
    <n v="0"/>
    <n v="0"/>
    <s v="Scheme E TIER I"/>
    <e v="#N/A"/>
  </r>
  <r>
    <s v="BIRLA"/>
    <x v="2"/>
    <x v="0"/>
    <d v="2022-06-30T00:00:00"/>
    <s v="INE029A01011"/>
    <s v="Bharat Petroleum Corporation Limited"/>
    <s v="BHARAT PETROLIUM CORPORATION LIMITE"/>
    <s v="19201"/>
    <s v="Production of liquid and gaseous fuels, illuminating oils, lubricating"/>
    <n v="0"/>
    <x v="5"/>
    <n v="60575"/>
    <n v="18681330"/>
    <n v="8.2012281755917821E-3"/>
    <n v="0"/>
    <s v=""/>
    <n v="25020431.449999999"/>
    <n v="25020431.449999999"/>
    <d v="1899-12-30T00:00:00"/>
    <d v="1899-12-30T00:00:00"/>
    <d v="1899-12-30T00:00:00"/>
    <n v="0"/>
    <n v="0"/>
    <n v="0"/>
    <n v="0"/>
    <n v="308.39999999999998"/>
    <n v="308.7"/>
    <s v=""/>
    <s v=""/>
    <s v=""/>
    <s v=""/>
    <s v=""/>
    <n v="0"/>
    <n v="0"/>
    <s v="Scheme E TIER I"/>
    <e v="#N/A"/>
  </r>
  <r>
    <s v="BIRLA"/>
    <x v="2"/>
    <x v="0"/>
    <d v="2022-06-30T00:00:00"/>
    <s v="INE111A01025"/>
    <s v="Container Corporation of India Limited"/>
    <s v="CONTAINER CORPORATION OF INDIA LTD"/>
    <s v="49120"/>
    <s v="Freight rail transport"/>
    <n v="0"/>
    <x v="5"/>
    <n v="14750"/>
    <n v="8765925"/>
    <n v="3.8482994034752553E-3"/>
    <n v="0"/>
    <s v=""/>
    <n v="10158208.84"/>
    <n v="10158208.84"/>
    <d v="1899-12-30T00:00:00"/>
    <d v="1899-12-30T00:00:00"/>
    <d v="1899-12-30T00:00:00"/>
    <n v="0"/>
    <n v="0"/>
    <n v="0"/>
    <n v="0"/>
    <n v="594.29999999999995"/>
    <n v="593.35"/>
    <s v=""/>
    <s v=""/>
    <s v=""/>
    <s v=""/>
    <s v=""/>
    <n v="0"/>
    <n v="0"/>
    <s v="Scheme E TIER I"/>
    <e v="#N/A"/>
  </r>
  <r>
    <s v="BIRLA"/>
    <x v="2"/>
    <x v="0"/>
    <d v="2022-06-30T00:00:00"/>
    <s v="INE917I01010"/>
    <s v="Bajaj Auto Limited"/>
    <s v="BAJAJ AUTO LIMITED"/>
    <s v="30911"/>
    <s v="Manufacture of motorcycles, scooters, mopeds etc. and their"/>
    <n v="0"/>
    <x v="5"/>
    <n v="3670"/>
    <n v="13603222"/>
    <n v="5.9719049738551798E-3"/>
    <n v="0"/>
    <s v=""/>
    <n v="12874267.27"/>
    <n v="12874267.27"/>
    <d v="1899-12-30T00:00:00"/>
    <d v="1899-12-30T00:00:00"/>
    <d v="1899-12-30T00:00:00"/>
    <n v="0"/>
    <n v="0"/>
    <n v="0"/>
    <n v="0"/>
    <n v="3706.6"/>
    <n v="3705.65"/>
    <s v=""/>
    <s v=""/>
    <s v=""/>
    <s v=""/>
    <s v=""/>
    <n v="0"/>
    <n v="0"/>
    <s v="Scheme E TIER I"/>
    <e v="#N/A"/>
  </r>
  <r>
    <s v="BIRLA"/>
    <x v="2"/>
    <x v="0"/>
    <d v="2022-06-30T00:00:00"/>
    <s v="INE012A01025"/>
    <s v="ACC Limited."/>
    <s v="ACC LIMITED"/>
    <s v="23941"/>
    <s v="Manufacture of clinkers and cement"/>
    <n v="0"/>
    <x v="5"/>
    <n v="2475"/>
    <n v="5251826.25"/>
    <n v="2.3055866694080417E-3"/>
    <n v="0"/>
    <s v=""/>
    <n v="5533101.0899999999"/>
    <n v="5533101.0899999999"/>
    <d v="1899-12-30T00:00:00"/>
    <d v="1899-12-30T00:00:00"/>
    <d v="1899-12-30T00:00:00"/>
    <n v="0"/>
    <n v="0"/>
    <n v="0"/>
    <n v="0"/>
    <n v="2121.9499999999998"/>
    <n v="2122.4"/>
    <s v=""/>
    <s v=""/>
    <s v=""/>
    <s v=""/>
    <s v=""/>
    <n v="0"/>
    <n v="0"/>
    <s v="Scheme E TIER I"/>
    <e v="#N/A"/>
  </r>
  <r>
    <s v="BIRLA"/>
    <x v="2"/>
    <x v="0"/>
    <d v="2022-06-30T00:00:00"/>
    <s v="INE854D01024"/>
    <s v="United Spirits Limited"/>
    <s v="UNITED SPIRITS LIMITED"/>
    <s v="11011"/>
    <s v="Manufacture of distilled, potable, alcoholic beverages"/>
    <n v="0"/>
    <x v="5"/>
    <n v="14850"/>
    <n v="11282287.5"/>
    <n v="4.9529992848542882E-3"/>
    <n v="0"/>
    <s v=""/>
    <n v="12537920.289999999"/>
    <n v="12537920.289999999"/>
    <d v="1899-12-30T00:00:00"/>
    <d v="1899-12-30T00:00:00"/>
    <d v="1899-12-30T00:00:00"/>
    <n v="0"/>
    <n v="0"/>
    <n v="0"/>
    <n v="0"/>
    <n v="759.75"/>
    <n v="760.1"/>
    <s v=""/>
    <s v=""/>
    <s v=""/>
    <s v=""/>
    <s v=""/>
    <n v="0"/>
    <n v="0"/>
    <s v="Scheme E TIER I"/>
    <e v="#N/A"/>
  </r>
  <r>
    <s v="BIRLA"/>
    <x v="2"/>
    <x v="0"/>
    <d v="2022-06-30T00:00:00"/>
    <s v="INE797F01020"/>
    <s v="Jubilant Foodworks Limited."/>
    <s v="JUBILANT FOODWORKS LIMITED"/>
    <s v="56101"/>
    <s v="Restaurants without bars"/>
    <n v="0"/>
    <x v="5"/>
    <n v="22175"/>
    <n v="11359143.75"/>
    <n v="4.9867396900058663E-3"/>
    <n v="0"/>
    <s v=""/>
    <n v="12629155.34"/>
    <n v="12629155.34"/>
    <d v="1899-12-30T00:00:00"/>
    <d v="1899-12-30T00:00:00"/>
    <d v="1899-12-30T00:00:00"/>
    <n v="0"/>
    <n v="0"/>
    <n v="0"/>
    <n v="0"/>
    <n v="512.25"/>
    <n v="511.75"/>
    <s v=""/>
    <s v=""/>
    <s v=""/>
    <s v=""/>
    <s v=""/>
    <n v="0"/>
    <n v="0"/>
    <s v="Scheme E TIER I"/>
    <e v="#N/A"/>
  </r>
  <r>
    <s v="BIRLA"/>
    <x v="2"/>
    <x v="0"/>
    <d v="2022-06-30T00:00:00"/>
    <s v="INE123W01016"/>
    <s v="SBI LIFE INSURANCE COMPANY LIMITED"/>
    <s v="SBI LIFE INSURANCE CO. LTD."/>
    <s v="65110"/>
    <s v="Life insurance"/>
    <n v="0"/>
    <x v="5"/>
    <n v="20060"/>
    <n v="21696896"/>
    <n v="9.525081715171491E-3"/>
    <n v="0"/>
    <s v=""/>
    <n v="16692293.51"/>
    <n v="16692293.51"/>
    <d v="1899-12-30T00:00:00"/>
    <d v="1899-12-30T00:00:00"/>
    <d v="1899-12-30T00:00:00"/>
    <n v="0"/>
    <n v="0"/>
    <n v="0"/>
    <n v="0"/>
    <n v="1081.5999999999999"/>
    <n v="1082.9000000000001"/>
    <s v=""/>
    <s v=""/>
    <s v=""/>
    <s v=""/>
    <s v=""/>
    <n v="0"/>
    <n v="0"/>
    <s v="Scheme E TIER I"/>
    <e v="#N/A"/>
  </r>
  <r>
    <s v="BIRLA"/>
    <x v="2"/>
    <x v="0"/>
    <d v="2022-06-30T00:00:00"/>
    <s v="INE216A01030"/>
    <s v="Britannia Industries Limited"/>
    <s v="BRITANNIA INDUSTRIES LIMITED"/>
    <s v="10712"/>
    <s v="Manufacture of biscuits, cakes, pastries, rusks etc."/>
    <n v="0"/>
    <x v="5"/>
    <n v="3760"/>
    <n v="13033664"/>
    <n v="5.7218652220155783E-3"/>
    <n v="0"/>
    <s v=""/>
    <n v="12925158.539999999"/>
    <n v="12925158.539999999"/>
    <d v="1899-12-30T00:00:00"/>
    <d v="1899-12-30T00:00:00"/>
    <d v="1899-12-30T00:00:00"/>
    <n v="0"/>
    <n v="0"/>
    <n v="0"/>
    <n v="0"/>
    <n v="3466.4"/>
    <n v="3465.65"/>
    <s v=""/>
    <s v=""/>
    <s v=""/>
    <s v=""/>
    <s v=""/>
    <n v="0"/>
    <n v="0"/>
    <s v="Scheme E TIER I"/>
    <e v="#N/A"/>
  </r>
  <r>
    <s v="BIRLA"/>
    <x v="2"/>
    <x v="0"/>
    <d v="2022-06-30T00:00:00"/>
    <s v="INE465A01025"/>
    <s v="Bharat Forge Limited"/>
    <s v="BHARAT FORGE LIMITED"/>
    <s v="25910"/>
    <s v="Forging, pressing, stamping and roll-forming of metal; powder metallurgy"/>
    <n v="0"/>
    <x v="5"/>
    <n v="19165"/>
    <n v="12491747"/>
    <n v="5.4839600530992233E-3"/>
    <n v="0"/>
    <s v=""/>
    <n v="10933670.65"/>
    <n v="10933670.65"/>
    <d v="1899-12-30T00:00:00"/>
    <d v="1899-12-30T00:00:00"/>
    <d v="1899-12-30T00:00:00"/>
    <n v="0"/>
    <n v="0"/>
    <n v="0"/>
    <n v="0"/>
    <n v="651.79999999999995"/>
    <n v="651.75"/>
    <s v=""/>
    <s v=""/>
    <s v=""/>
    <s v=""/>
    <s v=""/>
    <n v="0"/>
    <n v="0"/>
    <s v="Scheme E TIER I"/>
    <e v="#N/A"/>
  </r>
  <r>
    <s v="BIRLA"/>
    <x v="2"/>
    <x v="0"/>
    <d v="2022-06-30T00:00:00"/>
    <s v="INE192A01025"/>
    <s v="Tata Consumer Products Limited"/>
    <s v="TATA CONSUMER PRODUCTS LIMITED"/>
    <s v="10791"/>
    <s v="Processing and blending of tea including manufacture of instant tea"/>
    <n v="0"/>
    <x v="5"/>
    <n v="10620"/>
    <n v="7501437"/>
    <n v="3.2931807575706166E-3"/>
    <n v="0"/>
    <s v=""/>
    <n v="7177367.5300000003"/>
    <n v="7177367.5300000003"/>
    <d v="1899-12-30T00:00:00"/>
    <d v="1899-12-30T00:00:00"/>
    <d v="1899-12-30T00:00:00"/>
    <n v="0"/>
    <n v="0"/>
    <n v="0"/>
    <n v="0"/>
    <n v="706.35"/>
    <n v="707.25"/>
    <s v=""/>
    <s v=""/>
    <s v=""/>
    <s v=""/>
    <s v=""/>
    <n v="0"/>
    <n v="0"/>
    <s v="Scheme E TIER I"/>
    <e v="#N/A"/>
  </r>
  <r>
    <s v="BIRLA"/>
    <x v="2"/>
    <x v="0"/>
    <d v="2022-06-30T00:00:00"/>
    <s v="INE016A01026"/>
    <s v="Dabur India Limited"/>
    <s v="DABUR INDIA LIMITED"/>
    <s v="20236"/>
    <s v="Manufacture of hair oil, shampoo, hair dye etc."/>
    <n v="0"/>
    <x v="5"/>
    <n v="29000"/>
    <n v="14382550"/>
    <n v="6.3140351515046083E-3"/>
    <n v="0"/>
    <s v=""/>
    <n v="14706796.6"/>
    <n v="14706796.6"/>
    <d v="1899-12-30T00:00:00"/>
    <d v="1899-12-30T00:00:00"/>
    <d v="1899-12-30T00:00:00"/>
    <n v="0"/>
    <n v="0"/>
    <n v="0"/>
    <n v="0"/>
    <n v="495.95"/>
    <n v="495.95"/>
    <s v=""/>
    <s v=""/>
    <s v=""/>
    <s v=""/>
    <s v=""/>
    <n v="0"/>
    <n v="0"/>
    <s v="Scheme E TIER I"/>
    <e v="#N/A"/>
  </r>
  <r>
    <s v="BIRLA"/>
    <x v="2"/>
    <x v="0"/>
    <d v="2022-06-30T00:00:00"/>
    <s v="INE070A01015"/>
    <s v="Shree CEMENT LIMITED"/>
    <s v="SHREE CEMENT LIMITED"/>
    <s v="23949"/>
    <s v="Manufacture of other cement and plaster n.e.c."/>
    <n v="0"/>
    <x v="5"/>
    <n v="306"/>
    <n v="5816968.2000000002"/>
    <n v="2.5536877459132411E-3"/>
    <n v="0"/>
    <s v=""/>
    <n v="7651236.6799999997"/>
    <n v="7651236.6799999997"/>
    <d v="1899-12-30T00:00:00"/>
    <d v="1899-12-30T00:00:00"/>
    <d v="1899-12-30T00:00:00"/>
    <n v="0"/>
    <n v="0"/>
    <n v="0"/>
    <n v="0"/>
    <n v="19009.7"/>
    <n v="19119.8"/>
    <s v=""/>
    <s v=""/>
    <s v=""/>
    <s v=""/>
    <s v=""/>
    <n v="0"/>
    <n v="0"/>
    <s v="Scheme E TIER I"/>
    <e v="#N/A"/>
  </r>
  <r>
    <s v="BIRLA"/>
    <x v="2"/>
    <x v="0"/>
    <d v="2022-06-30T00:00:00"/>
    <s v="INE298A01020"/>
    <s v="CUMMINS INDIA LIMITED"/>
    <s v="CUMMINS INDIA LIMITED FV 2"/>
    <s v="28110"/>
    <s v="Manufacture of engines and turbines, except aircraft, vehicle"/>
    <n v="0"/>
    <x v="5"/>
    <n v="16290"/>
    <n v="16684218"/>
    <n v="7.3244827188061858E-3"/>
    <n v="0"/>
    <s v=""/>
    <n v="15847559.619999999"/>
    <n v="15847559.619999999"/>
    <d v="1899-12-30T00:00:00"/>
    <d v="1899-12-30T00:00:00"/>
    <d v="1899-12-30T00:00:00"/>
    <n v="0"/>
    <n v="0"/>
    <n v="0"/>
    <n v="0"/>
    <n v="1024.2"/>
    <n v="1021.55"/>
    <s v=""/>
    <s v=""/>
    <s v=""/>
    <s v=""/>
    <s v=""/>
    <n v="0"/>
    <n v="0"/>
    <s v="Scheme E TIER I"/>
    <e v="#N/A"/>
  </r>
  <r>
    <s v="BIRLA"/>
    <x v="2"/>
    <x v="0"/>
    <d v="2022-06-30T00:00:00"/>
    <s v="INE263A01024"/>
    <s v="BHARAT ELECTRONICS LIMITED"/>
    <s v="BHARAT ELECTRONICS LTD"/>
    <s v="26515"/>
    <s v="Manufacture of radar equipment, GPS devices, search, detection, navig"/>
    <n v="0"/>
    <x v="5"/>
    <n v="48900"/>
    <n v="11447490"/>
    <n v="5.0255242816119178E-3"/>
    <n v="0"/>
    <s v=""/>
    <n v="6999373.6900000004"/>
    <n v="6999373.6900000004"/>
    <d v="1899-12-30T00:00:00"/>
    <d v="1899-12-30T00:00:00"/>
    <d v="1899-12-30T00:00:00"/>
    <n v="0"/>
    <n v="0"/>
    <n v="0"/>
    <n v="0"/>
    <n v="234.1"/>
    <n v="234.1"/>
    <s v=""/>
    <s v=""/>
    <s v=""/>
    <s v=""/>
    <s v=""/>
    <n v="0"/>
    <n v="0"/>
    <s v="Scheme E TIER I"/>
    <e v="#N/A"/>
  </r>
  <r>
    <s v="BIRLA"/>
    <x v="2"/>
    <x v="0"/>
    <d v="2022-06-30T00:00:00"/>
    <s v="INE669C01036"/>
    <s v="TECH MAHINDRA LIMITED"/>
    <s v="TECH MAHINDRA  LIMITED"/>
    <s v="62020"/>
    <s v="Computer consultancy"/>
    <n v="0"/>
    <x v="5"/>
    <n v="23150"/>
    <n v="23150000"/>
    <n v="1.0163004040127216E-2"/>
    <n v="0"/>
    <s v=""/>
    <n v="29451824.579999998"/>
    <n v="29451824.579999998"/>
    <d v="1899-12-30T00:00:00"/>
    <d v="1899-12-30T00:00:00"/>
    <d v="1899-12-30T00:00:00"/>
    <n v="0"/>
    <n v="0"/>
    <n v="0"/>
    <n v="0"/>
    <n v="1000"/>
    <n v="999.7"/>
    <s v=""/>
    <s v=""/>
    <s v=""/>
    <s v=""/>
    <s v=""/>
    <n v="0"/>
    <n v="0"/>
    <s v="Scheme E TIER I"/>
    <e v="#N/A"/>
  </r>
  <r>
    <s v="BIRLA"/>
    <x v="2"/>
    <x v="0"/>
    <d v="2022-06-30T00:00:00"/>
    <s v="INE860A01027"/>
    <s v="HCL Technologies Limited"/>
    <s v="HCL TECHNOLOGIES LTD"/>
    <s v="62011"/>
    <s v="Writing , modifying, testing of computer program"/>
    <n v="0"/>
    <x v="5"/>
    <n v="29680"/>
    <n v="28886060"/>
    <n v="1.2681172547877198E-2"/>
    <n v="0"/>
    <s v=""/>
    <n v="23025583.199999999"/>
    <n v="23025583.199999999"/>
    <d v="1899-12-30T00:00:00"/>
    <d v="1899-12-30T00:00:00"/>
    <d v="1899-12-30T00:00:00"/>
    <n v="0"/>
    <n v="0"/>
    <n v="0"/>
    <n v="0"/>
    <n v="973.25"/>
    <n v="973.05"/>
    <s v=""/>
    <s v=""/>
    <s v=""/>
    <s v=""/>
    <s v=""/>
    <n v="0"/>
    <n v="0"/>
    <s v="Scheme E TIER I"/>
    <e v="#N/A"/>
  </r>
  <r>
    <s v="BIRLA"/>
    <x v="2"/>
    <x v="0"/>
    <d v="2022-06-30T00:00:00"/>
    <s v="INE733E01010"/>
    <s v="NTPC LIMITED"/>
    <s v="NTPC LIMITED"/>
    <s v="35102"/>
    <s v="Electric power generation by coal based thermal power plants"/>
    <n v="0"/>
    <x v="5"/>
    <n v="192050"/>
    <n v="27443945"/>
    <n v="1.2048074467042293E-2"/>
    <n v="0"/>
    <s v=""/>
    <n v="24648124.809999999"/>
    <n v="24648124.809999999"/>
    <d v="1899-12-30T00:00:00"/>
    <d v="1899-12-30T00:00:00"/>
    <d v="1899-12-30T00:00:00"/>
    <n v="0"/>
    <n v="0"/>
    <n v="0"/>
    <n v="0"/>
    <n v="142.9"/>
    <n v="143.15"/>
    <s v=""/>
    <s v=""/>
    <s v=""/>
    <s v=""/>
    <s v=""/>
    <n v="0"/>
    <n v="0"/>
    <s v="Scheme E TIER I"/>
    <e v="#N/A"/>
  </r>
  <r>
    <s v="BIRLA"/>
    <x v="2"/>
    <x v="0"/>
    <d v="2022-06-30T00:00:00"/>
    <s v="INE009A01021"/>
    <s v="INFOSYS LTD EQ"/>
    <s v="INFOSYS  LIMITED"/>
    <s v="62011"/>
    <s v="Writing , modifying, testing of computer program"/>
    <n v="0"/>
    <x v="5"/>
    <n v="112065"/>
    <n v="163827823.5"/>
    <n v="7.1921504627030161E-2"/>
    <n v="0"/>
    <s v=""/>
    <n v="124782707"/>
    <n v="124782707"/>
    <d v="1899-12-30T00:00:00"/>
    <d v="1899-12-30T00:00:00"/>
    <d v="1899-12-30T00:00:00"/>
    <n v="0"/>
    <n v="0"/>
    <n v="0"/>
    <n v="0"/>
    <n v="1461.9"/>
    <n v="1461.2"/>
    <s v=""/>
    <s v=""/>
    <s v=""/>
    <s v=""/>
    <s v=""/>
    <n v="0"/>
    <n v="0"/>
    <s v="Scheme E TIER I"/>
    <e v="#N/A"/>
  </r>
  <r>
    <s v="BIRLA"/>
    <x v="2"/>
    <x v="0"/>
    <d v="2022-06-30T00:00:00"/>
    <s v="INE040A01034"/>
    <s v="HDFC BANK LTD"/>
    <s v="HDFC BANK LTD"/>
    <s v="64191"/>
    <s v="Monetary intermediation of commercial banks, saving banks. postal savings"/>
    <n v="0"/>
    <x v="5"/>
    <n v="125332"/>
    <n v="168947536"/>
    <n v="7.4169092481103163E-2"/>
    <n v="0"/>
    <s v=""/>
    <n v="160607039.56999999"/>
    <n v="160607039.56999999"/>
    <d v="1899-12-30T00:00:00"/>
    <d v="1899-12-30T00:00:00"/>
    <d v="1899-12-30T00:00:00"/>
    <n v="0"/>
    <n v="0"/>
    <n v="0"/>
    <n v="0"/>
    <n v="1348"/>
    <n v="1347.5"/>
    <s v=""/>
    <s v=""/>
    <s v=""/>
    <s v=""/>
    <s v=""/>
    <n v="0"/>
    <n v="0"/>
    <s v="Scheme E TIER I"/>
    <e v="#N/A"/>
  </r>
  <r>
    <s v="BIRLA"/>
    <x v="2"/>
    <x v="0"/>
    <d v="2022-06-30T00:00:00"/>
    <s v="INE038A01020"/>
    <s v="HINDALCO INDUSTRIES LTD."/>
    <s v="HINDALCO INDUSTRIES LTD."/>
    <s v="24202"/>
    <s v="Manufacture of Aluminium from alumina and by other methods and products"/>
    <n v="0"/>
    <x v="5"/>
    <n v="34440"/>
    <n v="11663106"/>
    <n v="5.1201811403210349E-3"/>
    <n v="0"/>
    <s v=""/>
    <n v="14948283.619999999"/>
    <n v="14948283.619999999"/>
    <d v="1899-12-30T00:00:00"/>
    <d v="1899-12-30T00:00:00"/>
    <d v="1899-12-30T00:00:00"/>
    <n v="0"/>
    <n v="0"/>
    <n v="0"/>
    <n v="0"/>
    <n v="338.65"/>
    <n v="338.8"/>
    <s v=""/>
    <s v=""/>
    <s v=""/>
    <s v=""/>
    <s v=""/>
    <n v="0"/>
    <n v="0"/>
    <s v="Scheme E TIER I"/>
    <e v="#N/A"/>
  </r>
  <r>
    <s v="BIRLA"/>
    <x v="2"/>
    <x v="0"/>
    <d v="2022-06-30T00:00:00"/>
    <s v="INE059A01026"/>
    <s v="CIPLA LIMITED"/>
    <s v="CIPLA  LIMITED"/>
    <s v="21001"/>
    <s v="Manufacture of medicinal substances used in the manufacture of pharmaceuticals:"/>
    <n v="0"/>
    <x v="5"/>
    <n v="18690"/>
    <n v="17142468"/>
    <n v="7.5256575180022243E-3"/>
    <n v="0"/>
    <s v=""/>
    <n v="12437187.84"/>
    <n v="12437187.84"/>
    <d v="1899-12-30T00:00:00"/>
    <d v="1899-12-30T00:00:00"/>
    <d v="1899-12-30T00:00:00"/>
    <n v="0"/>
    <n v="0"/>
    <n v="0"/>
    <n v="0"/>
    <n v="917.2"/>
    <n v="915.2"/>
    <s v=""/>
    <s v=""/>
    <s v=""/>
    <s v=""/>
    <s v=""/>
    <n v="0"/>
    <n v="0"/>
    <s v="Scheme E TIER I"/>
    <e v="#N/A"/>
  </r>
  <r>
    <s v="BIRLA"/>
    <x v="2"/>
    <x v="0"/>
    <d v="2022-06-30T00:00:00"/>
    <s v="INE081A01012"/>
    <s v="TATA STEEL LIMITED."/>
    <s v="TATA STEEL LTD"/>
    <s v="24319"/>
    <s v="Manufacture of other iron and steel casting and products thereof"/>
    <n v="0"/>
    <x v="5"/>
    <n v="25985"/>
    <n v="22530294.25"/>
    <n v="9.8909490923544258E-3"/>
    <n v="0"/>
    <s v=""/>
    <n v="28202837.039999999"/>
    <n v="28202837.039999999"/>
    <d v="1899-12-30T00:00:00"/>
    <d v="1899-12-30T00:00:00"/>
    <d v="1899-12-30T00:00:00"/>
    <n v="0"/>
    <n v="0"/>
    <n v="0"/>
    <n v="0"/>
    <n v="867.05"/>
    <n v="866.95"/>
    <s v=""/>
    <s v=""/>
    <s v=""/>
    <s v=""/>
    <s v=""/>
    <n v="0"/>
    <n v="0"/>
    <s v="Scheme E TIER I"/>
    <e v="#N/A"/>
  </r>
  <r>
    <s v="BIRLA"/>
    <x v="2"/>
    <x v="0"/>
    <d v="2022-06-30T00:00:00"/>
    <s v="INE062A01020"/>
    <s v="STATE BANK OF INDIA"/>
    <s v="STATE BANK OF INDIA"/>
    <s v="64191"/>
    <s v="Monetary intermediation of commercial banks, saving banks. postal savings"/>
    <n v="0"/>
    <x v="5"/>
    <n v="157950"/>
    <n v="73588905"/>
    <n v="3.2306018955660383E-2"/>
    <n v="0"/>
    <s v=""/>
    <n v="59286059.799999997"/>
    <n v="59286895.409999996"/>
    <d v="1899-12-30T00:00:00"/>
    <d v="1899-12-30T00:00:00"/>
    <d v="1899-12-30T00:00:00"/>
    <n v="0"/>
    <n v="0"/>
    <n v="0"/>
    <n v="0"/>
    <n v="465.9"/>
    <n v="465.8"/>
    <s v=""/>
    <s v=""/>
    <s v=""/>
    <s v=""/>
    <s v=""/>
    <n v="0"/>
    <n v="0"/>
    <s v="Scheme E TIER I"/>
    <e v="#N/A"/>
  </r>
  <r>
    <s v="BIRLA"/>
    <x v="2"/>
    <x v="0"/>
    <d v="2022-06-30T00:00:00"/>
    <s v="INE095A01012"/>
    <s v="IndusInd Bank Limited"/>
    <s v="INDUS IND BANK LTD"/>
    <s v="64191"/>
    <s v="Monetary intermediation of commercial banks, saving banks. postal savings"/>
    <n v="0"/>
    <x v="5"/>
    <n v="12706"/>
    <n v="10093011.1"/>
    <n v="4.4308990318077243E-3"/>
    <n v="0"/>
    <s v=""/>
    <n v="11346504.470000001"/>
    <n v="11346504.470000001"/>
    <d v="1899-12-30T00:00:00"/>
    <d v="1899-12-30T00:00:00"/>
    <d v="1899-12-30T00:00:00"/>
    <n v="0"/>
    <n v="0"/>
    <n v="0"/>
    <n v="0"/>
    <n v="794.35"/>
    <n v="794.55"/>
    <s v=""/>
    <s v=""/>
    <s v=""/>
    <s v=""/>
    <s v=""/>
    <n v="0"/>
    <n v="0"/>
    <s v="Scheme E TIER I"/>
    <e v="#N/A"/>
  </r>
  <r>
    <s v="BIRLA"/>
    <x v="2"/>
    <x v="0"/>
    <d v="2022-06-30T00:00:00"/>
    <s v="INE154A01025"/>
    <s v="ITC LTD"/>
    <s v="ITC LTD"/>
    <s v="12003"/>
    <s v="Manufacture of cigarettes, cigarette tobacco"/>
    <n v="0"/>
    <x v="5"/>
    <n v="239220"/>
    <n v="65426670"/>
    <n v="2.8722743479139095E-2"/>
    <n v="0"/>
    <s v=""/>
    <n v="57270065.850000001"/>
    <n v="57278330.68"/>
    <d v="1899-12-30T00:00:00"/>
    <d v="1899-12-30T00:00:00"/>
    <d v="1899-12-30T00:00:00"/>
    <n v="0"/>
    <n v="0"/>
    <n v="0"/>
    <n v="0"/>
    <n v="273.5"/>
    <n v="273.45"/>
    <s v=""/>
    <s v=""/>
    <s v=""/>
    <s v=""/>
    <s v=""/>
    <n v="0"/>
    <n v="0"/>
    <s v="Scheme E TIER I"/>
    <e v="#N/A"/>
  </r>
  <r>
    <s v="BIRLA"/>
    <x v="2"/>
    <x v="0"/>
    <d v="2022-06-30T00:00:00"/>
    <s v="INE001A01036"/>
    <s v="HOUSING DEVELOPMENT FINANCE CORPORATION"/>
    <s v="HOUSING DEVELOPMENT FINANCE CORPORA"/>
    <s v="64192"/>
    <s v="Activities of specialized institutions granting credit for house purchases"/>
    <n v="0"/>
    <x v="5"/>
    <n v="40271"/>
    <n v="87422300.349999994"/>
    <n v="3.8378971561739299E-2"/>
    <n v="0"/>
    <s v=""/>
    <n v="89326251.040000007"/>
    <n v="89331697.230000004"/>
    <d v="1899-12-30T00:00:00"/>
    <d v="1899-12-30T00:00:00"/>
    <d v="1899-12-30T00:00:00"/>
    <n v="0"/>
    <n v="0"/>
    <n v="0"/>
    <n v="0"/>
    <n v="2170.85"/>
    <n v="2163.5500000000002"/>
    <s v=""/>
    <s v=""/>
    <s v=""/>
    <s v=""/>
    <s v=""/>
    <n v="0"/>
    <n v="0"/>
    <s v="Scheme E TIER I"/>
    <e v="#N/A"/>
  </r>
  <r>
    <s v="BIRLA"/>
    <x v="2"/>
    <x v="0"/>
    <d v="2022-06-30T00:00:00"/>
    <s v="INE044A01036"/>
    <s v="SUN PHARMACEUTICALS INDUSTRIES LTD"/>
    <s v="SUN PHARMACEUTICAL INDS LTD"/>
    <s v="21001"/>
    <s v="Manufacture of medicinal substances used in the manufacture of pharmaceuticals:"/>
    <n v="0"/>
    <x v="5"/>
    <n v="37505"/>
    <n v="31151653"/>
    <n v="1.3675782950135685E-2"/>
    <n v="0"/>
    <s v=""/>
    <n v="22813096.129999999"/>
    <n v="22810639.57"/>
    <d v="1899-12-30T00:00:00"/>
    <d v="1899-12-30T00:00:00"/>
    <d v="1899-12-30T00:00:00"/>
    <n v="0"/>
    <n v="0"/>
    <n v="0"/>
    <n v="0"/>
    <n v="830.6"/>
    <n v="830.8"/>
    <s v=""/>
    <s v=""/>
    <s v=""/>
    <s v=""/>
    <s v=""/>
    <n v="0"/>
    <n v="0"/>
    <s v="Scheme E TIER I"/>
    <e v="#N/A"/>
  </r>
  <r>
    <s v="BIRLA"/>
    <x v="2"/>
    <x v="0"/>
    <d v="2022-06-30T00:00:00"/>
    <s v="INE239A01016"/>
    <s v="NESTLE INDIA LTD"/>
    <s v="NESTLE INDIA LTD"/>
    <s v="10502"/>
    <s v="Manufacture of milk-powder, ice-cream powder and condensed milk except"/>
    <n v="0"/>
    <x v="5"/>
    <n v="1152"/>
    <n v="20125440"/>
    <n v="8.835202074701419E-3"/>
    <n v="0"/>
    <s v=""/>
    <n v="20358168.370000001"/>
    <n v="20358168.370000001"/>
    <d v="1899-12-30T00:00:00"/>
    <d v="1899-12-30T00:00:00"/>
    <d v="1899-12-30T00:00:00"/>
    <n v="0"/>
    <n v="0"/>
    <n v="0"/>
    <n v="0"/>
    <n v="17470"/>
    <n v="17493.150000000001"/>
    <s v=""/>
    <s v=""/>
    <s v=""/>
    <s v=""/>
    <s v=""/>
    <n v="0"/>
    <n v="0"/>
    <s v="Scheme E TIER I"/>
    <e v="#N/A"/>
  </r>
  <r>
    <s v="BIRLA"/>
    <x v="2"/>
    <x v="0"/>
    <d v="2022-06-30T00:00:00"/>
    <s v="INE752E01010"/>
    <s v="POWER GRID CORPORATION OF INDIA LIMITED"/>
    <s v="POWER GRID CORPN OF INDIA LTD"/>
    <s v="35107"/>
    <s v="Transmission of electric energy"/>
    <n v="0"/>
    <x v="5"/>
    <n v="89320"/>
    <n v="18926908"/>
    <n v="8.3090385516680822E-3"/>
    <n v="0"/>
    <s v=""/>
    <n v="12215273.65"/>
    <n v="12215273.65"/>
    <d v="1899-12-30T00:00:00"/>
    <d v="1899-12-30T00:00:00"/>
    <d v="1899-12-30T00:00:00"/>
    <n v="0"/>
    <n v="0"/>
    <n v="0"/>
    <n v="0"/>
    <n v="211.9"/>
    <n v="211.85"/>
    <s v=""/>
    <s v=""/>
    <s v=""/>
    <s v=""/>
    <s v=""/>
    <n v="0"/>
    <n v="0"/>
    <s v="Scheme E TIER I"/>
    <e v="#N/A"/>
  </r>
  <r>
    <s v="BIRLA"/>
    <x v="2"/>
    <x v="0"/>
    <d v="2022-06-30T00:00:00"/>
    <s v="INE101A01026"/>
    <s v="MAHINDRA AND MAHINDRA LTD"/>
    <s v="MAHINDRA AND MAHINDRA LTD"/>
    <s v="28211"/>
    <s v="Manufacture of tractors used in agriculture and forestry"/>
    <n v="0"/>
    <x v="5"/>
    <n v="27698"/>
    <n v="30278068.699999999"/>
    <n v="1.3292273629604725E-2"/>
    <n v="0"/>
    <s v=""/>
    <n v="21415541.940000001"/>
    <n v="21418604.600000001"/>
    <d v="1899-12-30T00:00:00"/>
    <d v="1899-12-30T00:00:00"/>
    <d v="1899-12-30T00:00:00"/>
    <n v="0"/>
    <n v="0"/>
    <n v="0"/>
    <n v="0"/>
    <n v="1093.1500000000001"/>
    <n v="1095.05"/>
    <s v=""/>
    <s v=""/>
    <s v=""/>
    <s v=""/>
    <s v=""/>
    <n v="0"/>
    <n v="0"/>
    <s v="Scheme E TIER I"/>
    <e v="#N/A"/>
  </r>
  <r>
    <s v="BIRLA"/>
    <x v="2"/>
    <x v="0"/>
    <d v="2022-06-30T00:00:00"/>
    <s v="INE238A01034"/>
    <s v="AXIS BANK"/>
    <s v="AXIS BANK LTD."/>
    <s v="64191"/>
    <s v="Monetary intermediation of commercial banks, saving banks. postal savings"/>
    <n v="0"/>
    <x v="5"/>
    <n v="79110"/>
    <n v="50377248"/>
    <n v="2.2115947082267415E-2"/>
    <n v="0"/>
    <s v=""/>
    <n v="56152571.979999997"/>
    <n v="56152571.979999997"/>
    <d v="1899-12-30T00:00:00"/>
    <d v="1899-12-30T00:00:00"/>
    <d v="1899-12-30T00:00:00"/>
    <n v="0"/>
    <n v="0"/>
    <n v="0"/>
    <n v="0"/>
    <n v="636.79999999999995"/>
    <n v="636.70000000000005"/>
    <s v=""/>
    <s v=""/>
    <s v=""/>
    <s v=""/>
    <s v=""/>
    <n v="0"/>
    <n v="0"/>
    <s v="Scheme E TIER I"/>
    <e v="#N/A"/>
  </r>
  <r>
    <s v="BIRLA"/>
    <x v="2"/>
    <x v="0"/>
    <d v="2022-06-30T00:00:00"/>
    <s v="INE018A01030"/>
    <s v="LARSEN AND TOUBRO LIMITED"/>
    <s v="LARSEN AND TOUBRO LTD"/>
    <s v="42909"/>
    <s v="Other civil engineering projects n.e.c."/>
    <n v="0"/>
    <x v="5"/>
    <n v="42836"/>
    <n v="66749197"/>
    <n v="2.9303341632235309E-2"/>
    <n v="0"/>
    <s v=""/>
    <n v="57921370.960000001"/>
    <n v="57923734.490000002"/>
    <d v="1899-12-30T00:00:00"/>
    <d v="1899-12-30T00:00:00"/>
    <d v="1899-12-30T00:00:00"/>
    <n v="0"/>
    <n v="0"/>
    <n v="0"/>
    <n v="0"/>
    <n v="1558.25"/>
    <n v="1557.05"/>
    <s v=""/>
    <s v=""/>
    <s v=""/>
    <s v=""/>
    <s v=""/>
    <n v="0"/>
    <n v="0"/>
    <s v="Scheme E TIER I"/>
    <e v="#N/A"/>
  </r>
  <r>
    <s v="BIRLA"/>
    <x v="2"/>
    <x v="0"/>
    <d v="2022-06-30T00:00:00"/>
    <s v="INE090A01021"/>
    <s v="ICICI BANK LTD"/>
    <s v="ICICI BANK LTD"/>
    <s v="64191"/>
    <s v="Monetary intermediation of commercial banks, saving banks. postal savings"/>
    <n v="0"/>
    <x v="5"/>
    <n v="231816"/>
    <n v="163940275.19999999"/>
    <n v="7.1970871671583905E-2"/>
    <n v="0"/>
    <s v=""/>
    <n v="119887243.63"/>
    <n v="119890706.97"/>
    <d v="1899-12-30T00:00:00"/>
    <d v="1899-12-30T00:00:00"/>
    <d v="1899-12-30T00:00:00"/>
    <n v="0"/>
    <n v="0"/>
    <n v="0"/>
    <n v="0"/>
    <n v="707.2"/>
    <n v="706.85"/>
    <s v=""/>
    <s v=""/>
    <s v=""/>
    <s v=""/>
    <s v=""/>
    <n v="0"/>
    <n v="0"/>
    <s v="Scheme E TIER I"/>
    <e v="#N/A"/>
  </r>
  <r>
    <s v="BIRLA"/>
    <x v="2"/>
    <x v="0"/>
    <d v="2022-06-30T00:00:00"/>
    <s v="INE467B01029"/>
    <s v="TATA CONSULTANCY SERVICES LIMITED"/>
    <s v="TATA CONSULTANCY SERVICES LIMITED"/>
    <s v="62020"/>
    <s v="Computer consultancy"/>
    <n v="0"/>
    <x v="5"/>
    <n v="28929"/>
    <n v="94513935.900000006"/>
    <n v="4.1492246755940591E-2"/>
    <n v="0"/>
    <s v=""/>
    <n v="76218925.989999995"/>
    <n v="76218925.989999995"/>
    <d v="1899-12-30T00:00:00"/>
    <d v="1899-12-30T00:00:00"/>
    <d v="1899-12-30T00:00:00"/>
    <n v="0"/>
    <n v="0"/>
    <n v="0"/>
    <n v="0"/>
    <n v="3267.1"/>
    <n v="3265.25"/>
    <s v=""/>
    <s v=""/>
    <s v=""/>
    <s v=""/>
    <s v=""/>
    <n v="0"/>
    <n v="0"/>
    <s v="Scheme E TIER I"/>
    <e v="#N/A"/>
  </r>
  <r>
    <s v="BIRLA"/>
    <x v="2"/>
    <x v="0"/>
    <d v="2022-06-30T00:00:00"/>
    <s v="INE129A01019"/>
    <s v="GAIL (INDIA) LIMITED"/>
    <s v="G A I L (INDIA) LTD"/>
    <s v="35202"/>
    <s v="Disrtibution and sale of gaseous fuels through mains"/>
    <n v="0"/>
    <x v="5"/>
    <n v="58588"/>
    <n v="7921097.5999999996"/>
    <n v="3.4774145533927421E-3"/>
    <n v="0"/>
    <s v=""/>
    <n v="8338638.1299999999"/>
    <n v="8337502.5099999998"/>
    <d v="1899-12-30T00:00:00"/>
    <d v="1899-12-30T00:00:00"/>
    <d v="1899-12-30T00:00:00"/>
    <n v="0"/>
    <n v="0"/>
    <n v="0"/>
    <n v="0"/>
    <n v="135.19999999999999"/>
    <n v="135.1"/>
    <s v=""/>
    <s v=""/>
    <s v=""/>
    <s v=""/>
    <s v=""/>
    <n v="0"/>
    <n v="0"/>
    <s v="Scheme E TIER I"/>
    <e v="#N/A"/>
  </r>
  <r>
    <s v="BIRLA"/>
    <x v="2"/>
    <x v="0"/>
    <d v="2022-06-30T00:00:00"/>
    <s v="INE066A01021"/>
    <s v="EICHER MOTORS LTD"/>
    <s v="EICHER MOTORS LTD"/>
    <s v="30911"/>
    <s v="Manufacture of motorcycles, scooters, mopeds etc. and their"/>
    <n v="0"/>
    <x v="5"/>
    <n v="3790"/>
    <n v="10590586.5"/>
    <n v="4.6493379432750214E-3"/>
    <n v="0"/>
    <s v=""/>
    <n v="7248050.2199999997"/>
    <n v="7248050.2199999997"/>
    <d v="1899-12-30T00:00:00"/>
    <d v="1899-12-30T00:00:00"/>
    <d v="1899-12-30T00:00:00"/>
    <n v="0"/>
    <n v="0"/>
    <n v="0"/>
    <n v="0"/>
    <n v="2794.35"/>
    <n v="2793.8"/>
    <s v=""/>
    <s v=""/>
    <s v=""/>
    <s v=""/>
    <s v=""/>
    <n v="0"/>
    <n v="0"/>
    <s v="Scheme E TIER I"/>
    <e v="#N/A"/>
  </r>
  <r>
    <s v="BIRLA"/>
    <x v="2"/>
    <x v="0"/>
    <d v="2022-06-30T00:00:00"/>
    <s v="INE397D01024"/>
    <s v="BHARTI AIRTEL LTD"/>
    <s v="BHARTI AIRTEL LTD"/>
    <s v="61202"/>
    <s v="Activities of maintaining and operating pageing"/>
    <n v="0"/>
    <x v="5"/>
    <n v="83482"/>
    <n v="57180995.899999999"/>
    <n v="2.5102837682513941E-2"/>
    <n v="0"/>
    <s v=""/>
    <n v="42684315.07"/>
    <n v="42684315.07"/>
    <d v="1899-12-30T00:00:00"/>
    <d v="1899-12-30T00:00:00"/>
    <d v="1899-12-30T00:00:00"/>
    <n v="0"/>
    <n v="0"/>
    <n v="0"/>
    <n v="0"/>
    <n v="684.95"/>
    <n v="683.9"/>
    <s v=""/>
    <s v=""/>
    <s v=""/>
    <s v=""/>
    <s v=""/>
    <n v="0"/>
    <n v="0"/>
    <s v="Scheme E TIER I"/>
    <e v="#N/A"/>
  </r>
  <r>
    <s v="BIRLA"/>
    <x v="2"/>
    <x v="0"/>
    <d v="2022-06-30T00:00:00"/>
    <s v="INE481G01011"/>
    <s v="UltraTech Cement Limited"/>
    <s v="ULTRATECH CEMENT LIMITED"/>
    <s v="23941"/>
    <s v="Manufacture of clinkers and cement"/>
    <n v="0"/>
    <x v="5"/>
    <n v="6450"/>
    <n v="36167085"/>
    <n v="1.5877590970826107E-2"/>
    <n v="0"/>
    <s v=""/>
    <n v="33392973.920000002"/>
    <n v="33392973.920000002"/>
    <d v="1899-12-30T00:00:00"/>
    <d v="1899-12-30T00:00:00"/>
    <d v="1899-12-30T00:00:00"/>
    <n v="0"/>
    <n v="0"/>
    <n v="0"/>
    <n v="0"/>
    <n v="5607.3"/>
    <n v="5599.95"/>
    <s v=""/>
    <s v=""/>
    <s v=""/>
    <s v=""/>
    <s v=""/>
    <n v="0"/>
    <n v="0"/>
    <s v="Scheme E TIER I"/>
    <e v="#N/A"/>
  </r>
  <r>
    <s v="BIRLA"/>
    <x v="2"/>
    <x v="0"/>
    <d v="2022-06-30T00:00:00"/>
    <s v="INE155A01022"/>
    <s v="TATA MOTORS LTD"/>
    <s v="TATA MOTORS LTD"/>
    <s v="29102"/>
    <s v="Manufacture of commercial vehicles such as vans, lorries, over-the-road"/>
    <n v="0"/>
    <x v="5"/>
    <n v="48550"/>
    <n v="19992890"/>
    <n v="8.7770117427135638E-3"/>
    <n v="0"/>
    <s v=""/>
    <n v="15449576.27"/>
    <n v="15449576.27"/>
    <d v="1899-12-30T00:00:00"/>
    <d v="1899-12-30T00:00:00"/>
    <d v="1899-12-30T00:00:00"/>
    <n v="0"/>
    <n v="0"/>
    <n v="0"/>
    <n v="0"/>
    <n v="411.8"/>
    <n v="411.7"/>
    <s v=""/>
    <s v=""/>
    <s v=""/>
    <s v=""/>
    <s v=""/>
    <n v="0"/>
    <n v="0"/>
    <s v="Scheme E TIER I"/>
    <e v="#N/A"/>
  </r>
  <r>
    <s v="BIRLA"/>
    <x v="2"/>
    <x v="0"/>
    <d v="2022-06-30T00:00:00"/>
    <s v="INE245A01021"/>
    <s v="TATA POWER COMPANY LIMITED"/>
    <s v="TATA POWER COMPANY LIMITED"/>
    <s v="35102"/>
    <s v="Electric power generation by coal based thermal power plants"/>
    <n v="0"/>
    <x v="5"/>
    <n v="43000"/>
    <n v="8694600"/>
    <n v="3.8169872538786212E-3"/>
    <n v="0"/>
    <s v=""/>
    <n v="5584129.8600000003"/>
    <n v="5584129.8600000003"/>
    <d v="1899-12-30T00:00:00"/>
    <d v="1899-12-30T00:00:00"/>
    <d v="1899-12-30T00:00:00"/>
    <n v="0"/>
    <n v="0"/>
    <n v="0"/>
    <n v="0"/>
    <n v="202.2"/>
    <n v="202.35"/>
    <s v=""/>
    <s v=""/>
    <s v=""/>
    <s v=""/>
    <s v=""/>
    <n v="0"/>
    <n v="0"/>
    <s v="Scheme E TIER I"/>
    <e v="#N/A"/>
  </r>
  <r>
    <s v="BIRLA"/>
    <x v="2"/>
    <x v="0"/>
    <d v="2022-06-30T00:00:00"/>
    <s v="INE849A01020"/>
    <s v="TRENT LTD"/>
    <s v="TRENT LTD"/>
    <s v="47711"/>
    <s v="Retail sale of readymade garments, hosiery goods, other articles"/>
    <n v="0"/>
    <x v="5"/>
    <n v="10500"/>
    <n v="11278575"/>
    <n v="4.9513694726513093E-3"/>
    <n v="0"/>
    <s v=""/>
    <n v="11377108.75"/>
    <n v="11377108.75"/>
    <d v="1899-12-30T00:00:00"/>
    <d v="1899-12-30T00:00:00"/>
    <d v="1899-12-30T00:00:00"/>
    <n v="0"/>
    <n v="0"/>
    <n v="0"/>
    <n v="0"/>
    <n v="1074.1500000000001"/>
    <n v="1074.45"/>
    <s v=""/>
    <s v=""/>
    <s v=""/>
    <s v=""/>
    <s v=""/>
    <n v="0"/>
    <n v="0"/>
    <s v="Scheme E TIER I"/>
    <e v="#N/A"/>
  </r>
  <r>
    <s v="BIRLA"/>
    <x v="2"/>
    <x v="0"/>
    <d v="2022-06-30T00:00:00"/>
    <s v="INE121A01024"/>
    <s v="CHOLAMANDALAM INVESTMENT AND FINANCE COMPANY"/>
    <s v="CHOLAMANDALAM INVESTMENT AND FIN. C"/>
    <s v="64920"/>
    <s v="Other credit granting"/>
    <n v="0"/>
    <x v="5"/>
    <n v="17860"/>
    <n v="11064270"/>
    <n v="4.8572881516655867E-3"/>
    <n v="0"/>
    <s v=""/>
    <n v="11180403.75"/>
    <n v="11180403.75"/>
    <d v="1899-12-30T00:00:00"/>
    <d v="1899-12-30T00:00:00"/>
    <d v="1899-12-30T00:00:00"/>
    <n v="0"/>
    <n v="0"/>
    <n v="0"/>
    <n v="0"/>
    <n v="619.5"/>
    <n v="619.70000000000005"/>
    <s v=""/>
    <s v=""/>
    <s v=""/>
    <s v=""/>
    <s v=""/>
    <n v="0"/>
    <n v="0"/>
    <s v="Scheme E TIER I"/>
    <e v="#N/A"/>
  </r>
  <r>
    <s v="BIRLA"/>
    <x v="2"/>
    <x v="0"/>
    <d v="2022-06-30T00:00:00"/>
    <s v="INE361B01024"/>
    <s v="DIVI'S LABORATORIES LTD"/>
    <s v="DIVIS LABORATORIES LTD"/>
    <s v="21002"/>
    <s v="Manufacture of allopathic pharmaceutical preparations"/>
    <n v="0"/>
    <x v="5"/>
    <n v="3990"/>
    <n v="14485296"/>
    <n v="6.3591413291766126E-3"/>
    <n v="0"/>
    <s v=""/>
    <n v="18052060.530000001"/>
    <n v="18052060.530000001"/>
    <d v="1899-12-30T00:00:00"/>
    <d v="1899-12-30T00:00:00"/>
    <d v="1899-12-30T00:00:00"/>
    <n v="0"/>
    <n v="0"/>
    <n v="0"/>
    <n v="0"/>
    <n v="3630.4"/>
    <n v="3631"/>
    <s v=""/>
    <s v=""/>
    <s v=""/>
    <s v=""/>
    <s v=""/>
    <n v="0"/>
    <n v="0"/>
    <s v="Scheme E TIER I"/>
    <e v="#N/A"/>
  </r>
  <r>
    <s v="BIRLA"/>
    <x v="2"/>
    <x v="0"/>
    <d v="2022-06-30T00:00:00"/>
    <s v="INE299U01018"/>
    <s v="Crompton Greaves Consumer Electricals"/>
    <s v="CROMPTON GREAVES CONSUMER ELECTRICA"/>
    <s v="27400"/>
    <s v="Manufacture of electric lighting equipment"/>
    <n v="0"/>
    <x v="5"/>
    <n v="19850"/>
    <n v="6751977.5"/>
    <n v="2.9641630501662224E-3"/>
    <n v="0"/>
    <s v=""/>
    <n v="8464882.1899999995"/>
    <n v="8464882.1899999995"/>
    <d v="1899-12-30T00:00:00"/>
    <d v="1899-12-30T00:00:00"/>
    <d v="1899-12-30T00:00:00"/>
    <n v="0"/>
    <n v="0"/>
    <n v="0"/>
    <n v="0"/>
    <n v="340.15"/>
    <n v="340.4"/>
    <s v=""/>
    <s v=""/>
    <s v=""/>
    <s v=""/>
    <s v=""/>
    <n v="0"/>
    <n v="0"/>
    <s v="Scheme E TIER I"/>
    <e v="#N/A"/>
  </r>
  <r>
    <s v="BIRLA"/>
    <x v="2"/>
    <x v="0"/>
    <d v="2022-06-30T00:00:00"/>
    <s v="INE203G01027"/>
    <s v="INDRAPRASTHA GAS"/>
    <s v="INDRAPRASTHA GAS LIMITED"/>
    <s v="35202"/>
    <s v="Disrtibution and sale of gaseous fuels through mains"/>
    <n v="0"/>
    <x v="5"/>
    <n v="29820"/>
    <n v="10612938"/>
    <n v="4.6591504005019284E-3"/>
    <n v="0"/>
    <s v=""/>
    <n v="10690502.800000001"/>
    <n v="10690502.800000001"/>
    <d v="1899-12-30T00:00:00"/>
    <d v="1899-12-30T00:00:00"/>
    <d v="1899-12-30T00:00:00"/>
    <n v="0"/>
    <n v="0"/>
    <n v="0"/>
    <n v="0"/>
    <n v="355.9"/>
    <n v="356.1"/>
    <s v=""/>
    <s v=""/>
    <s v=""/>
    <s v=""/>
    <s v=""/>
    <n v="0"/>
    <n v="0"/>
    <s v="Scheme E TIER I"/>
    <e v="#N/A"/>
  </r>
  <r>
    <s v="BIRLA"/>
    <x v="2"/>
    <x v="0"/>
    <d v="2022-06-30T00:00:00"/>
    <s v="IN9397D01014"/>
    <s v="Bharti Airtel partly Paid(14:1)"/>
    <s v="BHARTI AIRTEL LTD"/>
    <s v="61202"/>
    <s v="Activities of maintaining and operating pageing"/>
    <n v="0"/>
    <x v="5"/>
    <n v="5748"/>
    <n v="1738195.2"/>
    <n v="7.6307925875290425E-4"/>
    <n v="0"/>
    <s v=""/>
    <n v="768795"/>
    <n v="768795"/>
    <d v="1899-12-30T00:00:00"/>
    <d v="1899-12-30T00:00:00"/>
    <d v="1899-12-30T00:00:00"/>
    <n v="0"/>
    <n v="0"/>
    <n v="0"/>
    <n v="0"/>
    <n v="302.39999999999998"/>
    <n v="302.2"/>
    <s v=""/>
    <s v=""/>
    <s v=""/>
    <s v=""/>
    <s v=""/>
    <n v="0"/>
    <n v="0"/>
    <s v="Scheme E TIER I"/>
    <e v="#N/A"/>
  </r>
  <r>
    <s v="BIRLA"/>
    <x v="2"/>
    <x v="0"/>
    <d v="2022-06-30T00:00:00"/>
    <s v="INE271C01023"/>
    <s v="DLF Ltd"/>
    <s v="DLF LTD"/>
    <s v="68100"/>
    <s v="Real estate activities with own or leased property"/>
    <n v="0"/>
    <x v="5"/>
    <n v="37200"/>
    <n v="11632440"/>
    <n v="5.1067185622694347E-3"/>
    <n v="0"/>
    <s v=""/>
    <n v="12544605.460000001"/>
    <n v="12544605.460000001"/>
    <d v="1899-12-30T00:00:00"/>
    <d v="1899-12-30T00:00:00"/>
    <d v="1899-12-30T00:00:00"/>
    <n v="0"/>
    <n v="0"/>
    <n v="0"/>
    <n v="0"/>
    <n v="312.7"/>
    <n v="312.39999999999998"/>
    <s v=""/>
    <s v=""/>
    <s v=""/>
    <s v=""/>
    <s v=""/>
    <n v="0"/>
    <n v="0"/>
    <s v="Scheme E TIER I"/>
    <e v="#N/A"/>
  </r>
  <r>
    <s v="BIRLA"/>
    <x v="2"/>
    <x v="0"/>
    <d v="2022-06-30T00:00:00"/>
    <s v="INE075A01022"/>
    <s v="WIPRO LTD"/>
    <s v="WIPRO LTD"/>
    <s v="62011"/>
    <s v="Writing , modifying, testing of computer program"/>
    <n v="0"/>
    <x v="5"/>
    <n v="35000"/>
    <n v="14561750"/>
    <n v="6.3927051439016192E-3"/>
    <n v="0"/>
    <s v=""/>
    <n v="17113380.809999999"/>
    <n v="17113380.809999999"/>
    <d v="1899-12-30T00:00:00"/>
    <d v="1899-12-30T00:00:00"/>
    <d v="1899-12-30T00:00:00"/>
    <n v="0"/>
    <n v="0"/>
    <n v="0"/>
    <n v="0"/>
    <n v="416.05"/>
    <n v="416.05"/>
    <s v=""/>
    <s v=""/>
    <s v=""/>
    <s v=""/>
    <s v=""/>
    <n v="0"/>
    <n v="0"/>
    <s v="Scheme E TIER I"/>
    <e v="#N/A"/>
  </r>
  <r>
    <s v="BIRLA"/>
    <x v="2"/>
    <x v="0"/>
    <d v="2022-06-30T00:00:00"/>
    <s v="INE073K01018"/>
    <s v="Sona BLW Precision Forgings Limited"/>
    <s v="SONA BLW PRECISION FORGINGS LTD"/>
    <s v="28140"/>
    <s v="Manufacture of bearings, gears, gearing and driving elements"/>
    <n v="0"/>
    <x v="5"/>
    <n v="14767"/>
    <n v="8177964.5999999996"/>
    <n v="3.5901808755860621E-3"/>
    <n v="0"/>
    <s v=""/>
    <n v="8589887.8200000003"/>
    <n v="8589887.8200000003"/>
    <d v="1899-12-30T00:00:00"/>
    <d v="1899-12-30T00:00:00"/>
    <d v="1899-12-30T00:00:00"/>
    <n v="0"/>
    <n v="0"/>
    <n v="0"/>
    <n v="0"/>
    <n v="553.79999999999995"/>
    <n v="554.25"/>
    <s v=""/>
    <s v=""/>
    <s v=""/>
    <s v=""/>
    <s v=""/>
    <n v="0"/>
    <n v="0"/>
    <s v="Scheme E TIER I"/>
    <e v="#N/A"/>
  </r>
  <r>
    <s v="BIRLA"/>
    <x v="2"/>
    <x v="0"/>
    <d v="2022-06-30T00:00:00"/>
    <s v="INE765G01017"/>
    <s v="ICICI LOMBARD GENERAL INSURANCE CO LTD"/>
    <s v="ICICI LOMBARD GENERAL INSURANCE CO"/>
    <s v="65120"/>
    <s v="Non-life insurance"/>
    <n v="0"/>
    <x v="5"/>
    <n v="7100"/>
    <n v="7958745"/>
    <n v="3.4939420124985862E-3"/>
    <n v="0"/>
    <s v=""/>
    <n v="9671820.9800000004"/>
    <n v="9671820.9800000004"/>
    <d v="1899-12-30T00:00:00"/>
    <d v="1899-12-30T00:00:00"/>
    <d v="1899-12-30T00:00:00"/>
    <n v="0"/>
    <n v="0"/>
    <n v="0"/>
    <n v="0"/>
    <n v="1120.95"/>
    <n v="1121.9000000000001"/>
    <s v=""/>
    <s v=""/>
    <s v=""/>
    <s v=""/>
    <s v=""/>
    <n v="0"/>
    <n v="0"/>
    <s v="Scheme E TIER I"/>
    <e v="#N/A"/>
  </r>
  <r>
    <s v="BIRLA"/>
    <x v="2"/>
    <x v="0"/>
    <d v="2022-06-30T00:00:00"/>
    <s v="INE414G01012"/>
    <s v="MUTHOOT FINANCE LIMITED"/>
    <s v="MUTHOOT FINANCE LTD"/>
    <s v="64920"/>
    <s v="Other credit granting"/>
    <n v="0"/>
    <x v="5"/>
    <n v="5989"/>
    <n v="5847060.7000000002"/>
    <n v="2.5668985536487715E-3"/>
    <n v="0"/>
    <s v=""/>
    <n v="7888609.1500000004"/>
    <n v="7888609.1500000004"/>
    <d v="1899-12-30T00:00:00"/>
    <d v="1899-12-30T00:00:00"/>
    <d v="1899-12-30T00:00:00"/>
    <n v="0"/>
    <n v="0"/>
    <n v="0"/>
    <n v="0"/>
    <n v="976.3"/>
    <n v="976.35"/>
    <s v=""/>
    <s v=""/>
    <s v=""/>
    <s v=""/>
    <s v=""/>
    <n v="0"/>
    <n v="0"/>
    <s v="Scheme E TIER I"/>
    <e v="#N/A"/>
  </r>
  <r>
    <s v="BIRLA"/>
    <x v="2"/>
    <x v="0"/>
    <d v="2022-06-30T00:00:00"/>
    <s v="INE795G01014"/>
    <s v="HDFC LIFE INSURANCE COMPANY LTD"/>
    <s v="HDFC STANDARD LIFE INSURANCE CO. LT"/>
    <s v="65110"/>
    <s v="Life insurance"/>
    <n v="0"/>
    <x v="5"/>
    <n v="27175"/>
    <n v="14946250"/>
    <n v="6.5615032023650707E-3"/>
    <n v="0"/>
    <s v=""/>
    <n v="17716872.07"/>
    <n v="17716872.07"/>
    <d v="1899-12-30T00:00:00"/>
    <d v="1899-12-30T00:00:00"/>
    <d v="1899-12-30T00:00:00"/>
    <n v="0"/>
    <n v="0"/>
    <n v="0"/>
    <n v="0"/>
    <n v="550"/>
    <n v="550.20000000000005"/>
    <s v=""/>
    <s v=""/>
    <s v=""/>
    <s v=""/>
    <s v=""/>
    <n v="0"/>
    <n v="0"/>
    <s v="Scheme E TIER I"/>
    <e v="#N/A"/>
  </r>
  <r>
    <s v="BIRLA"/>
    <x v="2"/>
    <x v="0"/>
    <d v="2022-06-30T00:00:00"/>
    <s v="INF846K01N65"/>
    <s v="AXIS OVERNIGHT FUND - DIRECT PLAN- GROWTH OPTION"/>
    <s v="AXIS MUTUAL FUND"/>
    <s v="66301"/>
    <s v="Management of mutual funds"/>
    <n v="0"/>
    <x v="1"/>
    <n v="83865.521999999997"/>
    <n v="95188038.390000001"/>
    <n v="4.1788182234529347E-2"/>
    <n v="0"/>
    <s v=""/>
    <n v="95188532.599999994"/>
    <n v="95188532.599999994"/>
    <d v="1899-12-30T00:00:00"/>
    <d v="1899-12-30T00:00:00"/>
    <d v="1899-12-30T00:00:00"/>
    <n v="0"/>
    <n v="0"/>
    <n v="0"/>
    <n v="0"/>
    <n v="0"/>
    <n v="0"/>
    <s v=""/>
    <s v=""/>
    <s v=""/>
    <s v=""/>
    <s v=""/>
    <n v="0"/>
    <n v="0"/>
    <s v="Scheme E TIER I"/>
    <e v="#N/A"/>
  </r>
  <r>
    <s v="BIRLA"/>
    <x v="2"/>
    <x v="0"/>
    <d v="2022-06-30T00:00:00"/>
    <s v="INE918I01018"/>
    <s v="BAJAJ FINSERV LTD"/>
    <s v="BAJAJ FINANCE LIMITED"/>
    <s v="64920"/>
    <s v="Other credit granting"/>
    <n v="0"/>
    <x v="5"/>
    <n v="1829"/>
    <n v="19994170.75"/>
    <n v="8.7775740004856755E-3"/>
    <n v="0"/>
    <s v=""/>
    <n v="29290870.440000001"/>
    <n v="29290870.440000001"/>
    <d v="1899-12-30T00:00:00"/>
    <d v="1899-12-30T00:00:00"/>
    <d v="1899-12-30T00:00:00"/>
    <n v="0"/>
    <n v="0"/>
    <n v="0"/>
    <n v="0"/>
    <n v="10931.75"/>
    <n v="10929.3"/>
    <s v=""/>
    <s v=""/>
    <s v=""/>
    <s v=""/>
    <s v=""/>
    <n v="0"/>
    <n v="0"/>
    <s v="Scheme E TIER I"/>
    <e v="#N/A"/>
  </r>
  <r>
    <s v="BIRLA"/>
    <x v="2"/>
    <x v="0"/>
    <d v="2022-06-30T00:00:00"/>
    <s v="INE628A01036"/>
    <s v="UPL LIMITED"/>
    <s v="UPL LIMITED"/>
    <s v="20211"/>
    <s v="Manufacture of insecticides, rodenticides, fungicides, herbicides"/>
    <n v="0"/>
    <x v="5"/>
    <n v="17400"/>
    <n v="11003760"/>
    <n v="4.8307238590319761E-3"/>
    <n v="0"/>
    <s v=""/>
    <n v="13142693.32"/>
    <n v="13142693.32"/>
    <d v="1899-12-30T00:00:00"/>
    <d v="1899-12-30T00:00:00"/>
    <d v="1899-12-30T00:00:00"/>
    <n v="0"/>
    <n v="0"/>
    <n v="0"/>
    <n v="0"/>
    <n v="632.4"/>
    <n v="631.95000000000005"/>
    <s v=""/>
    <s v=""/>
    <s v=""/>
    <s v=""/>
    <s v=""/>
    <n v="0"/>
    <n v="0"/>
    <s v="Scheme E TIER I"/>
    <e v="#N/A"/>
  </r>
  <r>
    <s v="BIRLA"/>
    <x v="2"/>
    <x v="0"/>
    <d v="2022-06-30T00:00:00"/>
    <s v=""/>
    <s v="Net Current Asset"/>
    <s v=""/>
    <s v=""/>
    <s v=""/>
    <n v="0"/>
    <x v="4"/>
    <n v="0"/>
    <n v="15257907.449999999"/>
    <n v="6.6983228966841094E-3"/>
    <n v="0"/>
    <s v=""/>
    <n v="0"/>
    <n v="15257907.449999999"/>
    <d v="1899-12-30T00:00:00"/>
    <d v="1899-12-30T00:00:00"/>
    <d v="1899-12-30T00:00:00"/>
    <n v="0"/>
    <n v="0"/>
    <n v="0"/>
    <n v="0"/>
    <n v="0"/>
    <n v="0"/>
    <s v=""/>
    <s v=""/>
    <s v=""/>
    <s v=""/>
    <s v=""/>
    <n v="0"/>
    <n v="0"/>
    <s v="Scheme E TIER I"/>
    <e v="#N/A"/>
  </r>
  <r>
    <s v="BIRLA"/>
    <x v="2"/>
    <x v="0"/>
    <d v="2022-06-30T00:00:00"/>
    <s v="INE208A01029"/>
    <s v="ASHOK LEYLAND LTD"/>
    <s v="ASHOK LEYLAND LIMITED"/>
    <s v="29102"/>
    <s v="Manufacture of commercial vehicles such as vans, lorries, over-the-road"/>
    <n v="0"/>
    <x v="5"/>
    <n v="86200"/>
    <n v="12740360"/>
    <n v="5.5931028143704174E-3"/>
    <n v="0"/>
    <s v=""/>
    <n v="11039521.800000001"/>
    <n v="11039521.800000001"/>
    <d v="1899-12-30T00:00:00"/>
    <d v="1899-12-30T00:00:00"/>
    <d v="1899-12-30T00:00:00"/>
    <n v="0"/>
    <n v="0"/>
    <n v="0"/>
    <n v="0"/>
    <n v="147.80000000000001"/>
    <n v="147.85"/>
    <s v=""/>
    <s v=""/>
    <s v=""/>
    <s v=""/>
    <s v=""/>
    <n v="0"/>
    <n v="0"/>
    <s v="Scheme E TIER I"/>
    <e v="#N/A"/>
  </r>
  <r>
    <s v="BIRLA"/>
    <x v="2"/>
    <x v="1"/>
    <d v="2022-06-30T00:00:00"/>
    <s v="INE669C01036"/>
    <s v="TECH MAHINDRA LIMITED"/>
    <s v="TECH MAHINDRA  LIMITED"/>
    <s v="62020"/>
    <s v="Computer consultancy"/>
    <n v="0"/>
    <x v="5"/>
    <n v="1945"/>
    <n v="1945000"/>
    <n v="1.0510349439853631E-2"/>
    <n v="0"/>
    <s v=""/>
    <n v="2688369.26"/>
    <n v="2688369.26"/>
    <d v="1899-12-30T00:00:00"/>
    <d v="1899-12-30T00:00:00"/>
    <d v="1899-12-30T00:00:00"/>
    <n v="0"/>
    <n v="0"/>
    <n v="0"/>
    <n v="0"/>
    <n v="1000"/>
    <n v="999.7"/>
    <s v=""/>
    <s v=""/>
    <s v=""/>
    <s v=""/>
    <s v=""/>
    <n v="0"/>
    <n v="0"/>
    <s v="Scheme E TIER II"/>
    <e v="#N/A"/>
  </r>
  <r>
    <s v="BIRLA"/>
    <x v="2"/>
    <x v="1"/>
    <d v="2022-06-30T00:00:00"/>
    <s v="INE002A01018"/>
    <s v="RELIANCE INDUSTRIES LIMITED"/>
    <s v="RELIANCE INDUSTRIES LTD."/>
    <s v="19209"/>
    <s v="Manufacture of other petroleum n.e.c."/>
    <n v="0"/>
    <x v="5"/>
    <n v="6732"/>
    <n v="17473915.800000001"/>
    <n v="9.4425172822920067E-2"/>
    <n v="0"/>
    <s v=""/>
    <n v="10334637.09"/>
    <n v="10334729.07"/>
    <d v="1899-12-30T00:00:00"/>
    <d v="1899-12-30T00:00:00"/>
    <d v="1899-12-30T00:00:00"/>
    <n v="0"/>
    <n v="0"/>
    <n v="0"/>
    <n v="0"/>
    <n v="2595.65"/>
    <n v="2594.0500000000002"/>
    <s v=""/>
    <s v=""/>
    <s v=""/>
    <s v=""/>
    <s v=""/>
    <n v="0"/>
    <n v="0"/>
    <s v="Scheme E TIER II"/>
    <e v="#N/A"/>
  </r>
  <r>
    <s v="BIRLA"/>
    <x v="2"/>
    <x v="1"/>
    <d v="2022-06-30T00:00:00"/>
    <s v="INE860A01027"/>
    <s v="HCL Technologies Limited"/>
    <s v="HCL TECHNOLOGIES LTD"/>
    <s v="62011"/>
    <s v="Writing , modifying, testing of computer program"/>
    <n v="0"/>
    <x v="5"/>
    <n v="2370"/>
    <n v="2306602.5"/>
    <n v="1.2464369302745495E-2"/>
    <n v="0"/>
    <s v=""/>
    <n v="1776001.09"/>
    <n v="1776001.09"/>
    <d v="1899-12-30T00:00:00"/>
    <d v="1899-12-30T00:00:00"/>
    <d v="1899-12-30T00:00:00"/>
    <n v="0"/>
    <n v="0"/>
    <n v="0"/>
    <n v="0"/>
    <n v="973.25"/>
    <n v="973.05"/>
    <s v=""/>
    <s v=""/>
    <s v=""/>
    <s v=""/>
    <s v=""/>
    <n v="0"/>
    <n v="0"/>
    <s v="Scheme E TIER II"/>
    <e v="#N/A"/>
  </r>
  <r>
    <s v="BIRLA"/>
    <x v="2"/>
    <x v="1"/>
    <d v="2022-06-30T00:00:00"/>
    <s v="INE481G01011"/>
    <s v="UltraTech Cement Limited"/>
    <s v="ULTRATECH CEMENT LIMITED"/>
    <s v="23941"/>
    <s v="Manufacture of clinkers and cement"/>
    <n v="0"/>
    <x v="5"/>
    <n v="520"/>
    <n v="2915796"/>
    <n v="1.5756316120990981E-2"/>
    <n v="0"/>
    <s v=""/>
    <n v="2526234.29"/>
    <n v="2526234.29"/>
    <d v="1899-12-30T00:00:00"/>
    <d v="1899-12-30T00:00:00"/>
    <d v="1899-12-30T00:00:00"/>
    <n v="0"/>
    <n v="0"/>
    <n v="0"/>
    <n v="0"/>
    <n v="5607.3"/>
    <n v="5599.95"/>
    <s v=""/>
    <s v=""/>
    <s v=""/>
    <s v=""/>
    <s v=""/>
    <n v="0"/>
    <n v="0"/>
    <s v="Scheme E TIER II"/>
    <e v="#N/A"/>
  </r>
  <r>
    <s v="BIRLA"/>
    <x v="2"/>
    <x v="1"/>
    <d v="2022-06-30T00:00:00"/>
    <s v="INE245A01021"/>
    <s v="TATA POWER COMPANY LIMITED"/>
    <s v="TATA POWER COMPANY LIMITED"/>
    <s v="35102"/>
    <s v="Electric power generation by coal based thermal power plants"/>
    <n v="0"/>
    <x v="5"/>
    <n v="3315"/>
    <n v="670293"/>
    <n v="3.6221149907906479E-3"/>
    <n v="0"/>
    <s v=""/>
    <n v="423491.25"/>
    <n v="423491.25"/>
    <d v="1899-12-30T00:00:00"/>
    <d v="1899-12-30T00:00:00"/>
    <d v="1899-12-30T00:00:00"/>
    <n v="0"/>
    <n v="0"/>
    <n v="0"/>
    <n v="0"/>
    <n v="202.2"/>
    <n v="202.35"/>
    <s v=""/>
    <s v=""/>
    <s v=""/>
    <s v=""/>
    <s v=""/>
    <n v="0"/>
    <n v="0"/>
    <s v="Scheme E TIER II"/>
    <e v="#N/A"/>
  </r>
  <r>
    <s v="BIRLA"/>
    <x v="2"/>
    <x v="1"/>
    <d v="2022-06-30T00:00:00"/>
    <s v="INE079A01024"/>
    <s v="AMBUJA CEMENTS LTD"/>
    <s v="AMBUJA CEMENTS LTD."/>
    <s v="23941"/>
    <s v="Manufacture of clinkers and cement"/>
    <n v="0"/>
    <x v="5"/>
    <n v="3060"/>
    <n v="1110780"/>
    <n v="6.0024092292034021E-3"/>
    <n v="0"/>
    <s v=""/>
    <n v="1068002.8999999999"/>
    <n v="1068002.8999999999"/>
    <d v="1899-12-30T00:00:00"/>
    <d v="1899-12-30T00:00:00"/>
    <d v="1899-12-30T00:00:00"/>
    <n v="0"/>
    <n v="0"/>
    <n v="0"/>
    <n v="0"/>
    <n v="363"/>
    <n v="362.95"/>
    <s v=""/>
    <s v=""/>
    <s v=""/>
    <s v=""/>
    <s v=""/>
    <n v="0"/>
    <n v="0"/>
    <s v="Scheme E TIER II"/>
    <e v="#N/A"/>
  </r>
  <r>
    <s v="BIRLA"/>
    <x v="2"/>
    <x v="1"/>
    <d v="2022-06-30T00:00:00"/>
    <s v=""/>
    <s v="Net Current Asset"/>
    <s v=""/>
    <s v=""/>
    <s v=""/>
    <n v="0"/>
    <x v="4"/>
    <n v="0"/>
    <n v="1064872.23"/>
    <n v="5.7543338026201478E-3"/>
    <n v="0"/>
    <s v=""/>
    <n v="0"/>
    <n v="1064872.23"/>
    <d v="1899-12-30T00:00:00"/>
    <d v="1899-12-30T00:00:00"/>
    <d v="1899-12-30T00:00:00"/>
    <n v="0"/>
    <n v="0"/>
    <n v="0"/>
    <n v="0"/>
    <n v="0"/>
    <n v="0"/>
    <s v=""/>
    <s v=""/>
    <s v=""/>
    <s v=""/>
    <s v=""/>
    <n v="0"/>
    <n v="0"/>
    <s v="Scheme E TIER II"/>
    <e v="#N/A"/>
  </r>
  <r>
    <s v="BIRLA"/>
    <x v="2"/>
    <x v="1"/>
    <d v="2022-06-30T00:00:00"/>
    <s v="INE121A01024"/>
    <s v="CHOLAMANDALAM INVESTMENT AND FINANCE COMPANY"/>
    <s v="CHOLAMANDALAM INVESTMENT AND FIN. C"/>
    <s v="64920"/>
    <s v="Other credit granting"/>
    <n v="0"/>
    <x v="5"/>
    <n v="1471"/>
    <n v="911284.5"/>
    <n v="4.9243797090603066E-3"/>
    <n v="0"/>
    <s v=""/>
    <n v="909888.63"/>
    <n v="909888.63"/>
    <d v="1899-12-30T00:00:00"/>
    <d v="1899-12-30T00:00:00"/>
    <d v="1899-12-30T00:00:00"/>
    <n v="0"/>
    <n v="0"/>
    <n v="0"/>
    <n v="0"/>
    <n v="619.5"/>
    <n v="619.70000000000005"/>
    <s v=""/>
    <s v=""/>
    <s v=""/>
    <s v=""/>
    <s v=""/>
    <n v="0"/>
    <n v="0"/>
    <s v="Scheme E TIER II"/>
    <e v="#N/A"/>
  </r>
  <r>
    <s v="BIRLA"/>
    <x v="2"/>
    <x v="1"/>
    <d v="2022-06-30T00:00:00"/>
    <s v="INE009A01021"/>
    <s v="INFOSYS LTD EQ"/>
    <s v="INFOSYS  LIMITED"/>
    <s v="62011"/>
    <s v="Writing , modifying, testing of computer program"/>
    <n v="0"/>
    <x v="5"/>
    <n v="9107"/>
    <n v="13313523.300000001"/>
    <n v="7.1943332729374435E-2"/>
    <n v="0"/>
    <s v=""/>
    <n v="9122634.5399999991"/>
    <n v="9122634.5399999991"/>
    <d v="1899-12-30T00:00:00"/>
    <d v="1899-12-30T00:00:00"/>
    <d v="1899-12-30T00:00:00"/>
    <n v="0"/>
    <n v="0"/>
    <n v="0"/>
    <n v="0"/>
    <n v="1461.9"/>
    <n v="1461.2"/>
    <s v=""/>
    <s v=""/>
    <s v=""/>
    <s v=""/>
    <s v=""/>
    <n v="0"/>
    <n v="0"/>
    <s v="Scheme E TIER II"/>
    <e v="#N/A"/>
  </r>
  <r>
    <s v="BIRLA"/>
    <x v="2"/>
    <x v="1"/>
    <d v="2022-06-30T00:00:00"/>
    <s v="INE397D01024"/>
    <s v="BHARTI AIRTEL LTD"/>
    <s v="BHARTI AIRTEL LTD"/>
    <s v="61202"/>
    <s v="Activities of maintaining and operating pageing"/>
    <n v="0"/>
    <x v="5"/>
    <n v="6753"/>
    <n v="4625467.3499999996"/>
    <n v="2.4995001630402962E-2"/>
    <n v="0"/>
    <s v=""/>
    <n v="3376534.25"/>
    <n v="3376534.25"/>
    <d v="1899-12-30T00:00:00"/>
    <d v="1899-12-30T00:00:00"/>
    <d v="1899-12-30T00:00:00"/>
    <n v="0"/>
    <n v="0"/>
    <n v="0"/>
    <n v="0"/>
    <n v="684.95"/>
    <n v="683.9"/>
    <s v=""/>
    <s v=""/>
    <s v=""/>
    <s v=""/>
    <s v=""/>
    <n v="0"/>
    <n v="0"/>
    <s v="Scheme E TIER II"/>
    <e v="#N/A"/>
  </r>
  <r>
    <s v="BIRLA"/>
    <x v="2"/>
    <x v="1"/>
    <d v="2022-06-30T00:00:00"/>
    <s v="INE066A01021"/>
    <s v="EICHER MOTORS LTD"/>
    <s v="EICHER MOTORS LTD"/>
    <s v="30911"/>
    <s v="Manufacture of motorcycles, scooters, mopeds etc. and their"/>
    <n v="0"/>
    <x v="5"/>
    <n v="285"/>
    <n v="796389.75"/>
    <n v="4.3035139140450767E-3"/>
    <n v="0"/>
    <s v=""/>
    <n v="539768.17000000004"/>
    <n v="539768.17000000004"/>
    <d v="1899-12-30T00:00:00"/>
    <d v="1899-12-30T00:00:00"/>
    <d v="1899-12-30T00:00:00"/>
    <n v="0"/>
    <n v="0"/>
    <n v="0"/>
    <n v="0"/>
    <n v="2794.35"/>
    <n v="2793.8"/>
    <s v=""/>
    <s v=""/>
    <s v=""/>
    <s v=""/>
    <s v=""/>
    <n v="0"/>
    <n v="0"/>
    <s v="Scheme E TIER II"/>
    <e v="#N/A"/>
  </r>
  <r>
    <s v="BIRLA"/>
    <x v="2"/>
    <x v="1"/>
    <d v="2022-06-30T00:00:00"/>
    <s v="INE467B01029"/>
    <s v="TATA CONSULTANCY SERVICES LIMITED"/>
    <s v="TATA CONSULTANCY SERVICES LIMITED"/>
    <s v="62020"/>
    <s v="Computer consultancy"/>
    <n v="0"/>
    <x v="5"/>
    <n v="2362"/>
    <n v="7716890.2000000002"/>
    <n v="4.1700366370684826E-2"/>
    <n v="0"/>
    <s v=""/>
    <n v="5860151.8399999999"/>
    <n v="5860151.8399999999"/>
    <d v="1899-12-30T00:00:00"/>
    <d v="1899-12-30T00:00:00"/>
    <d v="1899-12-30T00:00:00"/>
    <n v="0"/>
    <n v="0"/>
    <n v="0"/>
    <n v="0"/>
    <n v="3267.1"/>
    <n v="3265.25"/>
    <s v=""/>
    <s v=""/>
    <s v=""/>
    <s v=""/>
    <s v=""/>
    <n v="0"/>
    <n v="0"/>
    <s v="Scheme E TIER II"/>
    <e v="#N/A"/>
  </r>
  <r>
    <s v="BIRLA"/>
    <x v="2"/>
    <x v="1"/>
    <d v="2022-06-30T00:00:00"/>
    <s v="INE299U01018"/>
    <s v="Crompton Greaves Consumer Electricals"/>
    <s v="CROMPTON GREAVES CONSUMER ELECTRICA"/>
    <s v="27400"/>
    <s v="Manufacture of electric lighting equipment"/>
    <n v="0"/>
    <x v="5"/>
    <n v="1640"/>
    <n v="557846"/>
    <n v="3.0144762949226678E-3"/>
    <n v="0"/>
    <s v=""/>
    <n v="694790.48"/>
    <n v="694790.48"/>
    <d v="1899-12-30T00:00:00"/>
    <d v="1899-12-30T00:00:00"/>
    <d v="1899-12-30T00:00:00"/>
    <n v="0"/>
    <n v="0"/>
    <n v="0"/>
    <n v="0"/>
    <n v="340.15"/>
    <n v="340.4"/>
    <s v=""/>
    <s v=""/>
    <s v=""/>
    <s v=""/>
    <s v=""/>
    <n v="0"/>
    <n v="0"/>
    <s v="Scheme E TIER II"/>
    <e v="#N/A"/>
  </r>
  <r>
    <s v="BIRLA"/>
    <x v="2"/>
    <x v="1"/>
    <d v="2022-06-30T00:00:00"/>
    <s v="INE733E01010"/>
    <s v="NTPC LIMITED"/>
    <s v="NTPC LIMITED"/>
    <s v="35102"/>
    <s v="Electric power generation by coal based thermal power plants"/>
    <n v="0"/>
    <x v="5"/>
    <n v="15600"/>
    <n v="2229240"/>
    <n v="1.2046319478302987E-2"/>
    <n v="0"/>
    <s v=""/>
    <n v="1926155.12"/>
    <n v="1926155.12"/>
    <d v="1899-12-30T00:00:00"/>
    <d v="1899-12-30T00:00:00"/>
    <d v="1899-12-30T00:00:00"/>
    <n v="0"/>
    <n v="0"/>
    <n v="0"/>
    <n v="0"/>
    <n v="142.9"/>
    <n v="143.15"/>
    <s v=""/>
    <s v=""/>
    <s v=""/>
    <s v=""/>
    <s v=""/>
    <n v="0"/>
    <n v="0"/>
    <s v="Scheme E TIER II"/>
    <e v="#N/A"/>
  </r>
  <r>
    <s v="BIRLA"/>
    <x v="2"/>
    <x v="1"/>
    <d v="2022-06-30T00:00:00"/>
    <s v="INE129A01019"/>
    <s v="GAIL (INDIA) LIMITED"/>
    <s v="G A I L (INDIA) LTD"/>
    <s v="35202"/>
    <s v="Disrtibution and sale of gaseous fuels through mains"/>
    <n v="0"/>
    <x v="5"/>
    <n v="4698"/>
    <n v="635169.6"/>
    <n v="3.432315912376378E-3"/>
    <n v="0"/>
    <s v=""/>
    <n v="641956.65"/>
    <n v="641943.41"/>
    <d v="1899-12-30T00:00:00"/>
    <d v="1899-12-30T00:00:00"/>
    <d v="1899-12-30T00:00:00"/>
    <n v="0"/>
    <n v="0"/>
    <n v="0"/>
    <n v="0"/>
    <n v="135.19999999999999"/>
    <n v="135.1"/>
    <s v=""/>
    <s v=""/>
    <s v=""/>
    <s v=""/>
    <s v=""/>
    <n v="0"/>
    <n v="0"/>
    <s v="Scheme E TIER II"/>
    <e v="#N/A"/>
  </r>
  <r>
    <s v="BIRLA"/>
    <x v="2"/>
    <x v="1"/>
    <d v="2022-06-30T00:00:00"/>
    <s v="IN9397D01014"/>
    <s v="Bharti Airtel partly Paid(14:1)"/>
    <s v="BHARTI AIRTEL LTD"/>
    <s v="61202"/>
    <s v="Activities of maintaining and operating pageing"/>
    <n v="0"/>
    <x v="5"/>
    <n v="441"/>
    <n v="133358.39999999999"/>
    <n v="7.2063927235978221E-4"/>
    <n v="0"/>
    <s v=""/>
    <n v="58983.75"/>
    <n v="58983.75"/>
    <d v="1899-12-30T00:00:00"/>
    <d v="1899-12-30T00:00:00"/>
    <d v="1899-12-30T00:00:00"/>
    <n v="0"/>
    <n v="0"/>
    <n v="0"/>
    <n v="0"/>
    <n v="302.39999999999998"/>
    <n v="302.2"/>
    <s v=""/>
    <s v=""/>
    <s v=""/>
    <s v=""/>
    <s v=""/>
    <n v="0"/>
    <n v="0"/>
    <s v="Scheme E TIER II"/>
    <e v="#N/A"/>
  </r>
  <r>
    <s v="BIRLA"/>
    <x v="2"/>
    <x v="1"/>
    <d v="2022-06-30T00:00:00"/>
    <s v="INE090A01021"/>
    <s v="ICICI BANK LTD"/>
    <s v="ICICI BANK LTD"/>
    <s v="64191"/>
    <s v="Monetary intermediation of commercial banks, saving banks. postal savings"/>
    <n v="0"/>
    <x v="5"/>
    <n v="18782"/>
    <n v="13282630.4"/>
    <n v="7.1776394336464169E-2"/>
    <n v="0"/>
    <s v=""/>
    <n v="8697399.9399999995"/>
    <n v="8697878.0600000005"/>
    <d v="1899-12-30T00:00:00"/>
    <d v="1899-12-30T00:00:00"/>
    <d v="1899-12-30T00:00:00"/>
    <n v="0"/>
    <n v="0"/>
    <n v="0"/>
    <n v="0"/>
    <n v="707.2"/>
    <n v="706.85"/>
    <s v=""/>
    <s v=""/>
    <s v=""/>
    <s v=""/>
    <s v=""/>
    <n v="0"/>
    <n v="0"/>
    <s v="Scheme E TIER II"/>
    <e v="#N/A"/>
  </r>
  <r>
    <s v="BIRLA"/>
    <x v="2"/>
    <x v="1"/>
    <d v="2022-06-30T00:00:00"/>
    <s v="INE238A01034"/>
    <s v="AXIS BANK"/>
    <s v="AXIS BANK LTD."/>
    <s v="64191"/>
    <s v="Monetary intermediation of commercial banks, saving banks. postal savings"/>
    <n v="0"/>
    <x v="5"/>
    <n v="6420"/>
    <n v="4088256"/>
    <n v="2.2092030416235604E-2"/>
    <n v="0"/>
    <s v=""/>
    <n v="4037071.86"/>
    <n v="4037071.86"/>
    <d v="1899-12-30T00:00:00"/>
    <d v="1899-12-30T00:00:00"/>
    <d v="1899-12-30T00:00:00"/>
    <n v="0"/>
    <n v="0"/>
    <n v="0"/>
    <n v="0"/>
    <n v="636.79999999999995"/>
    <n v="636.70000000000005"/>
    <s v=""/>
    <s v=""/>
    <s v=""/>
    <s v=""/>
    <s v=""/>
    <n v="0"/>
    <n v="0"/>
    <s v="Scheme E TIER II"/>
    <e v="#N/A"/>
  </r>
  <r>
    <s v="BIRLA"/>
    <x v="2"/>
    <x v="1"/>
    <d v="2022-06-30T00:00:00"/>
    <s v="INE018A01030"/>
    <s v="LARSEN AND TOUBRO LIMITED"/>
    <s v="LARSEN AND TOUBRO LTD"/>
    <s v="42909"/>
    <s v="Other civil engineering projects n.e.c."/>
    <n v="0"/>
    <x v="5"/>
    <n v="3451"/>
    <n v="5377520.75"/>
    <n v="2.9058931723683179E-2"/>
    <n v="0"/>
    <s v=""/>
    <n v="3977852.91"/>
    <n v="3977551.7"/>
    <d v="1899-12-30T00:00:00"/>
    <d v="1899-12-30T00:00:00"/>
    <d v="1899-12-30T00:00:00"/>
    <n v="0"/>
    <n v="0"/>
    <n v="0"/>
    <n v="0"/>
    <n v="1558.25"/>
    <n v="1557.05"/>
    <s v=""/>
    <s v=""/>
    <s v=""/>
    <s v=""/>
    <s v=""/>
    <n v="0"/>
    <n v="0"/>
    <s v="Scheme E TIER II"/>
    <e v="#N/A"/>
  </r>
  <r>
    <s v="BIRLA"/>
    <x v="2"/>
    <x v="1"/>
    <d v="2022-06-30T00:00:00"/>
    <s v="INE040A01034"/>
    <s v="HDFC BANK LTD"/>
    <s v="HDFC BANK LTD"/>
    <s v="64191"/>
    <s v="Monetary intermediation of commercial banks, saving banks. postal savings"/>
    <n v="0"/>
    <x v="5"/>
    <n v="10130"/>
    <n v="13655240"/>
    <n v="7.3789894131139802E-2"/>
    <n v="0"/>
    <s v=""/>
    <n v="12101463.15"/>
    <n v="12101463.15"/>
    <d v="1899-12-30T00:00:00"/>
    <d v="1899-12-30T00:00:00"/>
    <d v="1899-12-30T00:00:00"/>
    <n v="0"/>
    <n v="0"/>
    <n v="0"/>
    <n v="0"/>
    <n v="1348"/>
    <n v="1347.5"/>
    <s v=""/>
    <s v=""/>
    <s v=""/>
    <s v=""/>
    <s v=""/>
    <n v="0"/>
    <n v="0"/>
    <s v="Scheme E TIER II"/>
    <e v="#N/A"/>
  </r>
  <r>
    <s v="BIRLA"/>
    <x v="2"/>
    <x v="1"/>
    <d v="2022-06-30T00:00:00"/>
    <s v="INE038A01020"/>
    <s v="HINDALCO INDUSTRIES LTD."/>
    <s v="HINDALCO INDUSTRIES LTD."/>
    <s v="24202"/>
    <s v="Manufacture of Aluminium from alumina and by other methods and products"/>
    <n v="0"/>
    <x v="5"/>
    <n v="2800"/>
    <n v="948220"/>
    <n v="5.1239709747341955E-3"/>
    <n v="0"/>
    <s v=""/>
    <n v="1238943.33"/>
    <n v="1238943.33"/>
    <d v="1899-12-30T00:00:00"/>
    <d v="1899-12-30T00:00:00"/>
    <d v="1899-12-30T00:00:00"/>
    <n v="0"/>
    <n v="0"/>
    <n v="0"/>
    <n v="0"/>
    <n v="338.65"/>
    <n v="338.8"/>
    <s v=""/>
    <s v=""/>
    <s v=""/>
    <s v=""/>
    <s v=""/>
    <n v="0"/>
    <n v="0"/>
    <s v="Scheme E TIER II"/>
    <e v="#N/A"/>
  </r>
  <r>
    <s v="BIRLA"/>
    <x v="2"/>
    <x v="1"/>
    <d v="2022-06-30T00:00:00"/>
    <s v="INE271C01023"/>
    <s v="DLF Ltd"/>
    <s v="DLF LTD"/>
    <s v="68100"/>
    <s v="Real estate activities with own or leased property"/>
    <n v="0"/>
    <x v="5"/>
    <n v="3040"/>
    <n v="950608"/>
    <n v="5.1368751981081652E-3"/>
    <n v="0"/>
    <s v=""/>
    <n v="1024909.53"/>
    <n v="1024909.53"/>
    <d v="1899-12-30T00:00:00"/>
    <d v="1899-12-30T00:00:00"/>
    <d v="1899-12-30T00:00:00"/>
    <n v="0"/>
    <n v="0"/>
    <n v="0"/>
    <n v="0"/>
    <n v="312.7"/>
    <n v="312.39999999999998"/>
    <s v=""/>
    <s v=""/>
    <s v=""/>
    <s v=""/>
    <s v=""/>
    <n v="0"/>
    <n v="0"/>
    <s v="Scheme E TIER II"/>
    <e v="#N/A"/>
  </r>
  <r>
    <s v="BIRLA"/>
    <x v="2"/>
    <x v="1"/>
    <d v="2022-06-30T00:00:00"/>
    <s v="INE101A01026"/>
    <s v="MAHINDRA AND MAHINDRA LTD"/>
    <s v="MAHINDRA AND MAHINDRA LTD"/>
    <s v="28211"/>
    <s v="Manufacture of tractors used in agriculture and forestry"/>
    <n v="0"/>
    <x v="5"/>
    <n v="2335"/>
    <n v="2552505.25"/>
    <n v="1.3793173328823112E-2"/>
    <n v="0"/>
    <s v=""/>
    <n v="1850575.88"/>
    <n v="1851056.77"/>
    <d v="1899-12-30T00:00:00"/>
    <d v="1899-12-30T00:00:00"/>
    <d v="1899-12-30T00:00:00"/>
    <n v="0"/>
    <n v="0"/>
    <n v="0"/>
    <n v="0"/>
    <n v="1093.1500000000001"/>
    <n v="1095.05"/>
    <s v=""/>
    <s v=""/>
    <s v=""/>
    <s v=""/>
    <s v=""/>
    <n v="0"/>
    <n v="0"/>
    <s v="Scheme E TIER II"/>
    <e v="#N/A"/>
  </r>
  <r>
    <s v="BIRLA"/>
    <x v="2"/>
    <x v="1"/>
    <d v="2022-06-30T00:00:00"/>
    <s v="INE239A01016"/>
    <s v="NESTLE INDIA LTD"/>
    <s v="NESTLE INDIA LTD"/>
    <s v="10502"/>
    <s v="Manufacture of milk-powder, ice-cream powder and condensed milk except"/>
    <n v="0"/>
    <x v="5"/>
    <n v="96"/>
    <n v="1677120"/>
    <n v="9.0627852198289574E-3"/>
    <n v="0"/>
    <s v=""/>
    <n v="1669976.7"/>
    <n v="1669976.7"/>
    <d v="1899-12-30T00:00:00"/>
    <d v="1899-12-30T00:00:00"/>
    <d v="1899-12-30T00:00:00"/>
    <n v="0"/>
    <n v="0"/>
    <n v="0"/>
    <n v="0"/>
    <n v="17470"/>
    <n v="17493.150000000001"/>
    <s v=""/>
    <s v=""/>
    <s v=""/>
    <s v=""/>
    <s v=""/>
    <n v="0"/>
    <n v="0"/>
    <s v="Scheme E TIER II"/>
    <e v="#N/A"/>
  </r>
  <r>
    <s v="BIRLA"/>
    <x v="2"/>
    <x v="1"/>
    <d v="2022-06-30T00:00:00"/>
    <s v="INE081A01012"/>
    <s v="TATA STEEL LIMITED."/>
    <s v="TATA STEEL LTD"/>
    <s v="24319"/>
    <s v="Manufacture of other iron and steel casting and products thereof"/>
    <n v="0"/>
    <x v="5"/>
    <n v="2128"/>
    <n v="1845082.4"/>
    <n v="9.9704168479813841E-3"/>
    <n v="0"/>
    <s v=""/>
    <n v="2309847.19"/>
    <n v="2309847.19"/>
    <d v="1899-12-30T00:00:00"/>
    <d v="1899-12-30T00:00:00"/>
    <d v="1899-12-30T00:00:00"/>
    <n v="0"/>
    <n v="0"/>
    <n v="0"/>
    <n v="0"/>
    <n v="867.05"/>
    <n v="866.95"/>
    <s v=""/>
    <s v=""/>
    <s v=""/>
    <s v=""/>
    <s v=""/>
    <n v="0"/>
    <n v="0"/>
    <s v="Scheme E TIER II"/>
    <e v="#N/A"/>
  </r>
  <r>
    <s v="BIRLA"/>
    <x v="2"/>
    <x v="1"/>
    <d v="2022-06-30T00:00:00"/>
    <s v="INE752E01010"/>
    <s v="POWER GRID CORPORATION OF INDIA LIMITED"/>
    <s v="POWER GRID CORPN OF INDIA LTD"/>
    <s v="35107"/>
    <s v="Transmission of electric energy"/>
    <n v="0"/>
    <x v="5"/>
    <n v="7231"/>
    <n v="1532248.9"/>
    <n v="8.2799338652089164E-3"/>
    <n v="0"/>
    <s v=""/>
    <n v="1014161.4"/>
    <n v="1014161.4"/>
    <d v="1899-12-30T00:00:00"/>
    <d v="1899-12-30T00:00:00"/>
    <d v="1899-12-30T00:00:00"/>
    <n v="0"/>
    <n v="0"/>
    <n v="0"/>
    <n v="0"/>
    <n v="211.9"/>
    <n v="211.85"/>
    <s v=""/>
    <s v=""/>
    <s v=""/>
    <s v=""/>
    <s v=""/>
    <n v="0"/>
    <n v="0"/>
    <s v="Scheme E TIER II"/>
    <e v="#N/A"/>
  </r>
  <r>
    <s v="BIRLA"/>
    <x v="2"/>
    <x v="1"/>
    <d v="2022-06-30T00:00:00"/>
    <s v="INE073K01018"/>
    <s v="Sona BLW Precision Forgings Limited"/>
    <s v="SONA BLW PRECISION FORGINGS LTD"/>
    <s v="28140"/>
    <s v="Manufacture of bearings, gears, gearing and driving elements"/>
    <n v="0"/>
    <x v="5"/>
    <n v="1281"/>
    <n v="709417.8"/>
    <n v="3.8335367490242652E-3"/>
    <n v="0"/>
    <s v=""/>
    <n v="736844.6"/>
    <n v="736844.6"/>
    <d v="1899-12-30T00:00:00"/>
    <d v="1899-12-30T00:00:00"/>
    <d v="1899-12-30T00:00:00"/>
    <n v="0"/>
    <n v="0"/>
    <n v="0"/>
    <n v="0"/>
    <n v="553.79999999999995"/>
    <n v="554.25"/>
    <s v=""/>
    <s v=""/>
    <s v=""/>
    <s v=""/>
    <s v=""/>
    <n v="0"/>
    <n v="0"/>
    <s v="Scheme E TIER II"/>
    <e v="#N/A"/>
  </r>
  <r>
    <s v="BIRLA"/>
    <x v="2"/>
    <x v="1"/>
    <d v="2022-06-30T00:00:00"/>
    <s v="INE059A01026"/>
    <s v="CIPLA LIMITED"/>
    <s v="CIPLA  LIMITED"/>
    <s v="21001"/>
    <s v="Manufacture of medicinal substances used in the manufacture of pharmaceuticals:"/>
    <n v="0"/>
    <x v="5"/>
    <n v="1425"/>
    <n v="1307010"/>
    <n v="7.0627927102226706E-3"/>
    <n v="0"/>
    <s v=""/>
    <n v="819785.36"/>
    <n v="819785.36"/>
    <d v="1899-12-30T00:00:00"/>
    <d v="1899-12-30T00:00:00"/>
    <d v="1899-12-30T00:00:00"/>
    <n v="0"/>
    <n v="0"/>
    <n v="0"/>
    <n v="0"/>
    <n v="917.2"/>
    <n v="915.2"/>
    <s v=""/>
    <s v=""/>
    <s v=""/>
    <s v=""/>
    <s v=""/>
    <n v="0"/>
    <n v="0"/>
    <s v="Scheme E TIER II"/>
    <e v="#N/A"/>
  </r>
  <r>
    <s v="BIRLA"/>
    <x v="2"/>
    <x v="1"/>
    <d v="2022-06-30T00:00:00"/>
    <s v="INE044A01036"/>
    <s v="SUN PHARMACEUTICALS INDUSTRIES LTD"/>
    <s v="SUN PHARMACEUTICAL INDS LTD"/>
    <s v="21001"/>
    <s v="Manufacture of medicinal substances used in the manufacture of pharmaceuticals:"/>
    <n v="0"/>
    <x v="5"/>
    <n v="3038"/>
    <n v="2523362.7999999998"/>
    <n v="1.3635693980219788E-2"/>
    <n v="0"/>
    <s v=""/>
    <n v="1722961.3"/>
    <n v="1722961.3"/>
    <d v="1899-12-30T00:00:00"/>
    <d v="1899-12-30T00:00:00"/>
    <d v="1899-12-30T00:00:00"/>
    <n v="0"/>
    <n v="0"/>
    <n v="0"/>
    <n v="0"/>
    <n v="830.6"/>
    <n v="830.8"/>
    <s v=""/>
    <s v=""/>
    <s v=""/>
    <s v=""/>
    <s v=""/>
    <n v="0"/>
    <n v="0"/>
    <s v="Scheme E TIER II"/>
    <e v="#N/A"/>
  </r>
  <r>
    <s v="BIRLA"/>
    <x v="2"/>
    <x v="1"/>
    <d v="2022-06-30T00:00:00"/>
    <s v="INE062A01020"/>
    <s v="STATE BANK OF INDIA"/>
    <s v="STATE BANK OF INDIA"/>
    <s v="64191"/>
    <s v="Monetary intermediation of commercial banks, saving banks. postal savings"/>
    <n v="0"/>
    <x v="5"/>
    <n v="12768"/>
    <n v="5948611.2000000002"/>
    <n v="3.2144978094512618E-2"/>
    <n v="0"/>
    <s v=""/>
    <n v="4696506.59"/>
    <n v="4696500.0999999996"/>
    <d v="1899-12-30T00:00:00"/>
    <d v="1899-12-30T00:00:00"/>
    <d v="1899-12-30T00:00:00"/>
    <n v="0"/>
    <n v="0"/>
    <n v="0"/>
    <n v="0"/>
    <n v="465.9"/>
    <n v="465.8"/>
    <s v=""/>
    <s v=""/>
    <s v=""/>
    <s v=""/>
    <s v=""/>
    <n v="0"/>
    <n v="0"/>
    <s v="Scheme E TIER II"/>
    <e v="#N/A"/>
  </r>
  <r>
    <s v="BIRLA"/>
    <x v="2"/>
    <x v="1"/>
    <d v="2022-06-30T00:00:00"/>
    <s v="INE414G01012"/>
    <s v="MUTHOOT FINANCE LIMITED"/>
    <s v="MUTHOOT FINANCE LTD"/>
    <s v="64920"/>
    <s v="Other credit granting"/>
    <n v="0"/>
    <x v="5"/>
    <n v="524"/>
    <n v="511581.2"/>
    <n v="2.7644715572543183E-3"/>
    <n v="0"/>
    <s v=""/>
    <n v="684354.03"/>
    <n v="684354.03"/>
    <d v="1899-12-30T00:00:00"/>
    <d v="1899-12-30T00:00:00"/>
    <d v="1899-12-30T00:00:00"/>
    <n v="0"/>
    <n v="0"/>
    <n v="0"/>
    <n v="0"/>
    <n v="976.3"/>
    <n v="976.35"/>
    <s v=""/>
    <s v=""/>
    <s v=""/>
    <s v=""/>
    <s v=""/>
    <n v="0"/>
    <n v="0"/>
    <s v="Scheme E TIER II"/>
    <e v="#N/A"/>
  </r>
  <r>
    <s v="BIRLA"/>
    <x v="2"/>
    <x v="1"/>
    <d v="2022-06-30T00:00:00"/>
    <s v="INE001A01036"/>
    <s v="HOUSING DEVELOPMENT FINANCE CORPORATION"/>
    <s v="HOUSING DEVELOPMENT FINANCE CORPORA"/>
    <s v="64192"/>
    <s v="Activities of specialized institutions granting credit for house purchases"/>
    <n v="0"/>
    <x v="5"/>
    <n v="3222"/>
    <n v="6994478.7000000002"/>
    <n v="3.7796614543245843E-2"/>
    <n v="0"/>
    <s v=""/>
    <n v="6667694.3200000003"/>
    <n v="6668450.0899999999"/>
    <d v="1899-12-30T00:00:00"/>
    <d v="1899-12-30T00:00:00"/>
    <d v="1899-12-30T00:00:00"/>
    <n v="0"/>
    <n v="0"/>
    <n v="0"/>
    <n v="0"/>
    <n v="2170.85"/>
    <n v="2163.5500000000002"/>
    <s v=""/>
    <s v=""/>
    <s v=""/>
    <s v=""/>
    <s v=""/>
    <n v="0"/>
    <n v="0"/>
    <s v="Scheme E TIER II"/>
    <e v="#N/A"/>
  </r>
  <r>
    <s v="BIRLA"/>
    <x v="2"/>
    <x v="1"/>
    <d v="2022-06-30T00:00:00"/>
    <s v="INE095A01012"/>
    <s v="IndusInd Bank Limited"/>
    <s v="INDUS IND BANK LTD"/>
    <s v="64191"/>
    <s v="Monetary intermediation of commercial banks, saving banks. postal savings"/>
    <n v="0"/>
    <x v="5"/>
    <n v="1008"/>
    <n v="800704.8"/>
    <n v="4.3268314890324497E-3"/>
    <n v="0"/>
    <s v=""/>
    <n v="891840.74"/>
    <n v="891840.74"/>
    <d v="1899-12-30T00:00:00"/>
    <d v="1899-12-30T00:00:00"/>
    <d v="1899-12-30T00:00:00"/>
    <n v="0"/>
    <n v="0"/>
    <n v="0"/>
    <n v="0"/>
    <n v="794.35"/>
    <n v="794.55"/>
    <s v=""/>
    <s v=""/>
    <s v=""/>
    <s v=""/>
    <s v=""/>
    <n v="0"/>
    <n v="0"/>
    <s v="Scheme E TIER II"/>
    <e v="#N/A"/>
  </r>
  <r>
    <s v="BIRLA"/>
    <x v="2"/>
    <x v="1"/>
    <d v="2022-06-30T00:00:00"/>
    <s v="INF846K01N65"/>
    <s v="AXIS OVERNIGHT FUND - DIRECT PLAN- GROWTH OPTION"/>
    <s v="AXIS MUTUAL FUND"/>
    <s v="66301"/>
    <s v="Management of mutual funds"/>
    <n v="0"/>
    <x v="1"/>
    <n v="7419.0540000000001"/>
    <n v="8420685.6400000006"/>
    <n v="4.5503521130877904E-2"/>
    <n v="0"/>
    <s v=""/>
    <n v="8420798.0299999993"/>
    <n v="8420798.0299999993"/>
    <d v="1899-12-30T00:00:00"/>
    <d v="1899-12-30T00:00:00"/>
    <d v="1899-12-30T00:00:00"/>
    <n v="0"/>
    <n v="0"/>
    <n v="0"/>
    <n v="0"/>
    <n v="0"/>
    <n v="0"/>
    <s v=""/>
    <s v=""/>
    <s v=""/>
    <s v=""/>
    <s v=""/>
    <n v="0"/>
    <n v="0"/>
    <s v="Scheme E TIER II"/>
    <e v="#N/A"/>
  </r>
  <r>
    <s v="BIRLA"/>
    <x v="2"/>
    <x v="1"/>
    <d v="2022-06-30T00:00:00"/>
    <s v="INE154A01025"/>
    <s v="ITC LTD"/>
    <s v="ITC LTD"/>
    <s v="12003"/>
    <s v="Manufacture of cigarettes, cigarette tobacco"/>
    <n v="0"/>
    <x v="5"/>
    <n v="19468"/>
    <n v="5324498"/>
    <n v="2.8772408520206572E-2"/>
    <n v="0"/>
    <s v=""/>
    <n v="4762019.78"/>
    <n v="4762199.45"/>
    <d v="1899-12-30T00:00:00"/>
    <d v="1899-12-30T00:00:00"/>
    <d v="1899-12-30T00:00:00"/>
    <n v="0"/>
    <n v="0"/>
    <n v="0"/>
    <n v="0"/>
    <n v="273.5"/>
    <n v="273.45"/>
    <s v=""/>
    <s v=""/>
    <s v=""/>
    <s v=""/>
    <s v=""/>
    <n v="0"/>
    <n v="0"/>
    <s v="Scheme E TIER II"/>
    <e v="#N/A"/>
  </r>
  <r>
    <s v="BIRLA"/>
    <x v="2"/>
    <x v="1"/>
    <d v="2022-06-30T00:00:00"/>
    <s v="INE263A01024"/>
    <s v="BHARAT ELECTRONICS LIMITED"/>
    <s v="BHARAT ELECTRONICS LTD"/>
    <s v="26515"/>
    <s v="Manufacture of radar equipment, GPS devices, search, detection, navig"/>
    <n v="0"/>
    <x v="5"/>
    <n v="4940"/>
    <n v="1156454"/>
    <n v="6.2492214144557797E-3"/>
    <n v="0"/>
    <s v=""/>
    <n v="694776.42"/>
    <n v="694776.42"/>
    <d v="1899-12-30T00:00:00"/>
    <d v="1899-12-30T00:00:00"/>
    <d v="1899-12-30T00:00:00"/>
    <n v="0"/>
    <n v="0"/>
    <n v="0"/>
    <n v="0"/>
    <n v="234.1"/>
    <n v="234.1"/>
    <s v=""/>
    <s v=""/>
    <s v=""/>
    <s v=""/>
    <s v=""/>
    <n v="0"/>
    <n v="0"/>
    <s v="Scheme E TIER II"/>
    <e v="#N/A"/>
  </r>
  <r>
    <s v="BIRLA"/>
    <x v="2"/>
    <x v="1"/>
    <d v="2022-06-30T00:00:00"/>
    <s v="INE155A01022"/>
    <s v="TATA MOTORS LTD"/>
    <s v="TATA MOTORS LTD"/>
    <s v="29102"/>
    <s v="Manufacture of commercial vehicles such as vans, lorries, over-the-road"/>
    <n v="0"/>
    <x v="5"/>
    <n v="3920"/>
    <n v="1614256"/>
    <n v="8.7230820798870762E-3"/>
    <n v="0"/>
    <s v=""/>
    <n v="1289595.48"/>
    <n v="1289595.48"/>
    <d v="1899-12-30T00:00:00"/>
    <d v="1899-12-30T00:00:00"/>
    <d v="1899-12-30T00:00:00"/>
    <n v="0"/>
    <n v="0"/>
    <n v="0"/>
    <n v="0"/>
    <n v="411.8"/>
    <n v="411.7"/>
    <s v=""/>
    <s v=""/>
    <s v=""/>
    <s v=""/>
    <s v=""/>
    <n v="0"/>
    <n v="0"/>
    <s v="Scheme E TIER II"/>
    <e v="#N/A"/>
  </r>
  <r>
    <s v="BIRLA"/>
    <x v="2"/>
    <x v="1"/>
    <d v="2022-06-30T00:00:00"/>
    <s v="INE298A01020"/>
    <s v="CUMMINS INDIA LIMITED"/>
    <s v="CUMMINS INDIA LIMITED FV 2"/>
    <s v="28110"/>
    <s v="Manufacture of engines and turbines, except aircraft, vehicle"/>
    <n v="0"/>
    <x v="5"/>
    <n v="1298"/>
    <n v="1329411.6000000001"/>
    <n v="7.1838459976323503E-3"/>
    <n v="0"/>
    <s v=""/>
    <n v="1248790.5900000001"/>
    <n v="1248790.5900000001"/>
    <d v="1899-12-30T00:00:00"/>
    <d v="1899-12-30T00:00:00"/>
    <d v="1899-12-30T00:00:00"/>
    <n v="0"/>
    <n v="0"/>
    <n v="0"/>
    <n v="0"/>
    <n v="1024.2"/>
    <n v="1021.55"/>
    <s v=""/>
    <s v=""/>
    <s v=""/>
    <s v=""/>
    <s v=""/>
    <n v="0"/>
    <n v="0"/>
    <s v="Scheme E TIER II"/>
    <e v="#N/A"/>
  </r>
  <r>
    <s v="BIRLA"/>
    <x v="2"/>
    <x v="1"/>
    <d v="2022-06-30T00:00:00"/>
    <s v="INE070A01015"/>
    <s v="Shree CEMENT LIMITED"/>
    <s v="SHREE CEMENT LIMITED"/>
    <s v="23949"/>
    <s v="Manufacture of other cement and plaster n.e.c."/>
    <n v="0"/>
    <x v="5"/>
    <n v="25"/>
    <n v="475242.5"/>
    <n v="2.5681052666681951E-3"/>
    <n v="0"/>
    <s v=""/>
    <n v="584870.36"/>
    <n v="584870.36"/>
    <d v="1899-12-30T00:00:00"/>
    <d v="1899-12-30T00:00:00"/>
    <d v="1899-12-30T00:00:00"/>
    <n v="0"/>
    <n v="0"/>
    <n v="0"/>
    <n v="0"/>
    <n v="19009.7"/>
    <n v="19119.8"/>
    <s v=""/>
    <s v=""/>
    <s v=""/>
    <s v=""/>
    <s v=""/>
    <n v="0"/>
    <n v="0"/>
    <s v="Scheme E TIER II"/>
    <e v="#N/A"/>
  </r>
  <r>
    <s v="BIRLA"/>
    <x v="2"/>
    <x v="1"/>
    <d v="2022-06-30T00:00:00"/>
    <s v="INE016A01026"/>
    <s v="Dabur India Limited"/>
    <s v="DABUR INDIA LIMITED"/>
    <s v="20236"/>
    <s v="Manufacture of hair oil, shampoo, hair dye etc."/>
    <n v="0"/>
    <x v="5"/>
    <n v="2325"/>
    <n v="1153083.75"/>
    <n v="6.2310093295202184E-3"/>
    <n v="0"/>
    <s v=""/>
    <n v="1197019.21"/>
    <n v="1197019.21"/>
    <d v="1899-12-30T00:00:00"/>
    <d v="1899-12-30T00:00:00"/>
    <d v="1899-12-30T00:00:00"/>
    <n v="0"/>
    <n v="0"/>
    <n v="0"/>
    <n v="0"/>
    <n v="495.95"/>
    <n v="495.95"/>
    <s v=""/>
    <s v=""/>
    <s v=""/>
    <s v=""/>
    <s v=""/>
    <n v="0"/>
    <n v="0"/>
    <s v="Scheme E TIER II"/>
    <e v="#N/A"/>
  </r>
  <r>
    <s v="BIRLA"/>
    <x v="2"/>
    <x v="1"/>
    <d v="2022-06-30T00:00:00"/>
    <s v="INE208A01029"/>
    <s v="ASHOK LEYLAND LTD"/>
    <s v="ASHOK LEYLAND LIMITED"/>
    <s v="29102"/>
    <s v="Manufacture of commercial vehicles such as vans, lorries, over-the-road"/>
    <n v="0"/>
    <x v="5"/>
    <n v="6720"/>
    <n v="993216"/>
    <n v="5.3671193980738639E-3"/>
    <n v="0"/>
    <s v=""/>
    <n v="860838.09"/>
    <n v="860838.09"/>
    <d v="1899-12-30T00:00:00"/>
    <d v="1899-12-30T00:00:00"/>
    <d v="1899-12-30T00:00:00"/>
    <n v="0"/>
    <n v="0"/>
    <n v="0"/>
    <n v="0"/>
    <n v="147.80000000000001"/>
    <n v="147.85"/>
    <s v=""/>
    <s v=""/>
    <s v=""/>
    <s v=""/>
    <s v=""/>
    <n v="0"/>
    <n v="0"/>
    <s v="Scheme E TIER II"/>
    <e v="#N/A"/>
  </r>
  <r>
    <s v="BIRLA"/>
    <x v="2"/>
    <x v="1"/>
    <d v="2022-06-30T00:00:00"/>
    <s v="INE192A01025"/>
    <s v="Tata Consumer Products Limited"/>
    <s v="TATA CONSUMER PRODUCTS LIMITED"/>
    <s v="10791"/>
    <s v="Processing and blending of tea including manufacture of instant tea"/>
    <n v="0"/>
    <x v="5"/>
    <n v="875"/>
    <n v="618056.25"/>
    <n v="3.3398391573190417E-3"/>
    <n v="0"/>
    <s v=""/>
    <n v="567860.64"/>
    <n v="567860.64"/>
    <d v="1899-12-30T00:00:00"/>
    <d v="1899-12-30T00:00:00"/>
    <d v="1899-12-30T00:00:00"/>
    <n v="0"/>
    <n v="0"/>
    <n v="0"/>
    <n v="0"/>
    <n v="706.35"/>
    <n v="707.25"/>
    <s v=""/>
    <s v=""/>
    <s v=""/>
    <s v=""/>
    <s v=""/>
    <n v="0"/>
    <n v="0"/>
    <s v="Scheme E TIER II"/>
    <e v="#N/A"/>
  </r>
  <r>
    <s v="BIRLA"/>
    <x v="2"/>
    <x v="1"/>
    <d v="2022-06-30T00:00:00"/>
    <s v="INE465A01025"/>
    <s v="Bharat Forge Limited"/>
    <s v="BHARAT FORGE LIMITED"/>
    <s v="25910"/>
    <s v="Forging, pressing, stamping and roll-forming of metal; powder metallurgy"/>
    <n v="0"/>
    <x v="5"/>
    <n v="1545"/>
    <n v="1007031"/>
    <n v="5.4417725998793017E-3"/>
    <n v="0"/>
    <s v=""/>
    <n v="780867.78"/>
    <n v="780867.78"/>
    <d v="1899-12-30T00:00:00"/>
    <d v="1899-12-30T00:00:00"/>
    <d v="1899-12-30T00:00:00"/>
    <n v="0"/>
    <n v="0"/>
    <n v="0"/>
    <n v="0"/>
    <n v="651.79999999999995"/>
    <n v="651.75"/>
    <s v=""/>
    <s v=""/>
    <s v=""/>
    <s v=""/>
    <s v=""/>
    <n v="0"/>
    <n v="0"/>
    <s v="Scheme E TIER II"/>
    <e v="#N/A"/>
  </r>
  <r>
    <s v="BIRLA"/>
    <x v="2"/>
    <x v="1"/>
    <d v="2022-06-30T00:00:00"/>
    <s v="INE628A01036"/>
    <s v="UPL LIMITED"/>
    <s v="UPL LIMITED"/>
    <s v="20211"/>
    <s v="Manufacture of insecticides, rodenticides, fungicides, herbicides"/>
    <n v="0"/>
    <x v="5"/>
    <n v="1425"/>
    <n v="901170"/>
    <n v="4.869723190083752E-3"/>
    <n v="0"/>
    <s v=""/>
    <n v="1051452.58"/>
    <n v="1051452.58"/>
    <d v="1899-12-30T00:00:00"/>
    <d v="1899-12-30T00:00:00"/>
    <d v="1899-12-30T00:00:00"/>
    <n v="0"/>
    <n v="0"/>
    <n v="0"/>
    <n v="0"/>
    <n v="632.4"/>
    <n v="631.95000000000005"/>
    <s v=""/>
    <s v=""/>
    <s v=""/>
    <s v=""/>
    <s v=""/>
    <n v="0"/>
    <n v="0"/>
    <s v="Scheme E TIER II"/>
    <e v="#N/A"/>
  </r>
  <r>
    <s v="BIRLA"/>
    <x v="2"/>
    <x v="1"/>
    <d v="2022-06-30T00:00:00"/>
    <s v="INE216A01030"/>
    <s v="Britannia Industries Limited"/>
    <s v="BRITANNIA INDUSTRIES LIMITED"/>
    <s v="10712"/>
    <s v="Manufacture of biscuits, cakes, pastries, rusks etc."/>
    <n v="0"/>
    <x v="5"/>
    <n v="307"/>
    <n v="1064184.8"/>
    <n v="5.7506190830749352E-3"/>
    <n v="0"/>
    <s v=""/>
    <n v="1051034.76"/>
    <n v="1051034.76"/>
    <d v="1899-12-30T00:00:00"/>
    <d v="1899-12-30T00:00:00"/>
    <d v="1899-12-30T00:00:00"/>
    <n v="0"/>
    <n v="0"/>
    <n v="0"/>
    <n v="0"/>
    <n v="3466.4"/>
    <n v="3465.65"/>
    <s v=""/>
    <s v=""/>
    <s v=""/>
    <s v=""/>
    <s v=""/>
    <n v="0"/>
    <n v="0"/>
    <s v="Scheme E TIER II"/>
    <e v="#N/A"/>
  </r>
  <r>
    <s v="BIRLA"/>
    <x v="2"/>
    <x v="1"/>
    <d v="2022-06-30T00:00:00"/>
    <s v="INE123W01016"/>
    <s v="SBI LIFE INSURANCE COMPANY LIMITED"/>
    <s v="SBI LIFE INSURANCE CO. LTD."/>
    <s v="65110"/>
    <s v="Life insurance"/>
    <n v="0"/>
    <x v="5"/>
    <n v="1615"/>
    <n v="1746784"/>
    <n v="9.4392340544705838E-3"/>
    <n v="0"/>
    <s v=""/>
    <n v="1368688.58"/>
    <n v="1368688.58"/>
    <d v="1899-12-30T00:00:00"/>
    <d v="1899-12-30T00:00:00"/>
    <d v="1899-12-30T00:00:00"/>
    <n v="0"/>
    <n v="0"/>
    <n v="0"/>
    <n v="0"/>
    <n v="1081.5999999999999"/>
    <n v="1082.9000000000001"/>
    <s v=""/>
    <s v=""/>
    <s v=""/>
    <s v=""/>
    <s v=""/>
    <n v="0"/>
    <n v="0"/>
    <s v="Scheme E TIER II"/>
    <e v="#N/A"/>
  </r>
  <r>
    <s v="BIRLA"/>
    <x v="2"/>
    <x v="1"/>
    <d v="2022-06-30T00:00:00"/>
    <s v="INE918I01018"/>
    <s v="BAJAJ FINSERV LTD"/>
    <s v="BAJAJ FINANCE LIMITED"/>
    <s v="64920"/>
    <s v="Other credit granting"/>
    <n v="0"/>
    <x v="5"/>
    <n v="147"/>
    <n v="1606967.25"/>
    <n v="8.6836952883807862E-3"/>
    <n v="0"/>
    <s v=""/>
    <n v="2357977.29"/>
    <n v="2357977.29"/>
    <d v="1899-12-30T00:00:00"/>
    <d v="1899-12-30T00:00:00"/>
    <d v="1899-12-30T00:00:00"/>
    <n v="0"/>
    <n v="0"/>
    <n v="0"/>
    <n v="0"/>
    <n v="10931.75"/>
    <n v="10929.3"/>
    <s v=""/>
    <s v=""/>
    <s v=""/>
    <s v=""/>
    <s v=""/>
    <n v="0"/>
    <n v="0"/>
    <s v="Scheme E TIER II"/>
    <e v="#N/A"/>
  </r>
  <r>
    <s v="BIRLA"/>
    <x v="2"/>
    <x v="1"/>
    <d v="2022-06-30T00:00:00"/>
    <s v="INE797F01020"/>
    <s v="Jubilant Foodworks Limited."/>
    <s v="JUBILANT FOODWORKS LIMITED"/>
    <s v="56101"/>
    <s v="Restaurants without bars"/>
    <n v="0"/>
    <x v="5"/>
    <n v="1785"/>
    <n v="914366.25"/>
    <n v="4.9410328038604449E-3"/>
    <n v="0"/>
    <s v=""/>
    <n v="1015976.27"/>
    <n v="1015976.27"/>
    <d v="1899-12-30T00:00:00"/>
    <d v="1899-12-30T00:00:00"/>
    <d v="1899-12-30T00:00:00"/>
    <n v="0"/>
    <n v="0"/>
    <n v="0"/>
    <n v="0"/>
    <n v="512.25"/>
    <n v="511.75"/>
    <s v=""/>
    <s v=""/>
    <s v=""/>
    <s v=""/>
    <s v=""/>
    <n v="0"/>
    <n v="0"/>
    <s v="Scheme E TIER II"/>
    <e v="#N/A"/>
  </r>
  <r>
    <s v="BIRLA"/>
    <x v="2"/>
    <x v="1"/>
    <d v="2022-06-30T00:00:00"/>
    <s v="INE854D01024"/>
    <s v="United Spirits Limited"/>
    <s v="UNITED SPIRITS LIMITED"/>
    <s v="11011"/>
    <s v="Manufacture of distilled, potable, alcoholic beverages"/>
    <n v="0"/>
    <x v="5"/>
    <n v="1210"/>
    <n v="919297.5"/>
    <n v="4.9676801872410511E-3"/>
    <n v="0"/>
    <s v=""/>
    <n v="1018865.35"/>
    <n v="1018865.35"/>
    <d v="1899-12-30T00:00:00"/>
    <d v="1899-12-30T00:00:00"/>
    <d v="1899-12-30T00:00:00"/>
    <n v="0"/>
    <n v="0"/>
    <n v="0"/>
    <n v="0"/>
    <n v="759.75"/>
    <n v="760.1"/>
    <s v=""/>
    <s v=""/>
    <s v=""/>
    <s v=""/>
    <s v=""/>
    <n v="0"/>
    <n v="0"/>
    <s v="Scheme E TIER II"/>
    <e v="#N/A"/>
  </r>
  <r>
    <s v="BIRLA"/>
    <x v="2"/>
    <x v="1"/>
    <d v="2022-06-30T00:00:00"/>
    <s v="INE795G01014"/>
    <s v="HDFC LIFE INSURANCE COMPANY LTD"/>
    <s v="HDFC STANDARD LIFE INSURANCE CO. LT"/>
    <s v="65110"/>
    <s v="Life insurance"/>
    <n v="0"/>
    <x v="5"/>
    <n v="2145"/>
    <n v="1179750"/>
    <n v="6.3751078414742016E-3"/>
    <n v="0"/>
    <s v=""/>
    <n v="1323246.1399999999"/>
    <n v="1323246.1399999999"/>
    <d v="1899-12-30T00:00:00"/>
    <d v="1899-12-30T00:00:00"/>
    <d v="1899-12-30T00:00:00"/>
    <n v="0"/>
    <n v="0"/>
    <n v="0"/>
    <n v="0"/>
    <n v="550"/>
    <n v="550.20000000000005"/>
    <s v=""/>
    <s v=""/>
    <s v=""/>
    <s v=""/>
    <s v=""/>
    <n v="0"/>
    <n v="0"/>
    <s v="Scheme E TIER II"/>
    <e v="#N/A"/>
  </r>
  <r>
    <s v="BIRLA"/>
    <x v="2"/>
    <x v="1"/>
    <d v="2022-06-30T00:00:00"/>
    <s v="INE012A01025"/>
    <s v="ACC Limited."/>
    <s v="ACC LIMITED"/>
    <s v="23941"/>
    <s v="Manufacture of clinkers and cement"/>
    <n v="0"/>
    <x v="5"/>
    <n v="200"/>
    <n v="424390"/>
    <n v="2.2933096137683715E-3"/>
    <n v="0"/>
    <s v=""/>
    <n v="447144.1"/>
    <n v="447144.1"/>
    <d v="1899-12-30T00:00:00"/>
    <d v="1899-12-30T00:00:00"/>
    <d v="1899-12-30T00:00:00"/>
    <n v="0"/>
    <n v="0"/>
    <n v="0"/>
    <n v="0"/>
    <n v="2121.9499999999998"/>
    <n v="2122.4"/>
    <s v=""/>
    <s v=""/>
    <s v=""/>
    <s v=""/>
    <s v=""/>
    <n v="0"/>
    <n v="0"/>
    <s v="Scheme E TIER II"/>
    <e v="#N/A"/>
  </r>
  <r>
    <s v="BIRLA"/>
    <x v="2"/>
    <x v="1"/>
    <d v="2022-06-30T00:00:00"/>
    <s v="INE917I01010"/>
    <s v="Bajaj Auto Limited"/>
    <s v="BAJAJ AUTO LIMITED"/>
    <s v="30911"/>
    <s v="Manufacture of motorcycles, scooters, mopeds etc. and their"/>
    <n v="0"/>
    <x v="5"/>
    <n v="297"/>
    <n v="1100860.2"/>
    <n v="5.9488048259265583E-3"/>
    <n v="0"/>
    <s v=""/>
    <n v="1043537.81"/>
    <n v="1043537.81"/>
    <d v="1899-12-30T00:00:00"/>
    <d v="1899-12-30T00:00:00"/>
    <d v="1899-12-30T00:00:00"/>
    <n v="0"/>
    <n v="0"/>
    <n v="0"/>
    <n v="0"/>
    <n v="3706.6"/>
    <n v="3705.65"/>
    <s v=""/>
    <s v=""/>
    <s v=""/>
    <s v=""/>
    <s v=""/>
    <n v="0"/>
    <n v="0"/>
    <s v="Scheme E TIER II"/>
    <e v="#N/A"/>
  </r>
  <r>
    <s v="BIRLA"/>
    <x v="2"/>
    <x v="1"/>
    <d v="2022-06-30T00:00:00"/>
    <s v="INE765G01017"/>
    <s v="ICICI LOMBARD GENERAL INSURANCE CO LTD"/>
    <s v="ICICI LOMBARD GENERAL INSURANCE CO"/>
    <s v="65120"/>
    <s v="Non-life insurance"/>
    <n v="0"/>
    <x v="5"/>
    <n v="580"/>
    <n v="650151"/>
    <n v="3.5132720815785495E-3"/>
    <n v="0"/>
    <s v=""/>
    <n v="790450.55"/>
    <n v="790450.55"/>
    <d v="1899-12-30T00:00:00"/>
    <d v="1899-12-30T00:00:00"/>
    <d v="1899-12-30T00:00:00"/>
    <n v="0"/>
    <n v="0"/>
    <n v="0"/>
    <n v="0"/>
    <n v="1120.95"/>
    <n v="1121.9000000000001"/>
    <s v=""/>
    <s v=""/>
    <s v=""/>
    <s v=""/>
    <s v=""/>
    <n v="0"/>
    <n v="0"/>
    <s v="Scheme E TIER II"/>
    <e v="#N/A"/>
  </r>
  <r>
    <s v="BIRLA"/>
    <x v="2"/>
    <x v="1"/>
    <d v="2022-06-30T00:00:00"/>
    <s v="INE111A01025"/>
    <s v="Container Corporation of India Limited"/>
    <s v="CONTAINER CORPORATION OF INDIA LTD"/>
    <s v="49120"/>
    <s v="Freight rail transport"/>
    <n v="0"/>
    <x v="5"/>
    <n v="1430"/>
    <n v="849849"/>
    <n v="4.5923958668946888E-3"/>
    <n v="0"/>
    <s v=""/>
    <n v="935925.25"/>
    <n v="935925.25"/>
    <d v="1899-12-30T00:00:00"/>
    <d v="1899-12-30T00:00:00"/>
    <d v="1899-12-30T00:00:00"/>
    <n v="0"/>
    <n v="0"/>
    <n v="0"/>
    <n v="0"/>
    <n v="594.29999999999995"/>
    <n v="593.35"/>
    <s v=""/>
    <s v=""/>
    <s v=""/>
    <s v=""/>
    <s v=""/>
    <n v="0"/>
    <n v="0"/>
    <s v="Scheme E TIER II"/>
    <e v="#N/A"/>
  </r>
  <r>
    <s v="BIRLA"/>
    <x v="2"/>
    <x v="1"/>
    <d v="2022-06-30T00:00:00"/>
    <s v="INE029A01011"/>
    <s v="Bharat Petroleum Corporation Limited"/>
    <s v="BHARAT PETROLIUM CORPORATION LIMITE"/>
    <s v="19201"/>
    <s v="Production of liquid and gaseous fuels, illuminating oils, lubricating"/>
    <n v="0"/>
    <x v="5"/>
    <n v="5115"/>
    <n v="1577466"/>
    <n v="8.5242770640041893E-3"/>
    <n v="0"/>
    <s v=""/>
    <n v="2042428.91"/>
    <n v="2042428.91"/>
    <d v="1899-12-30T00:00:00"/>
    <d v="1899-12-30T00:00:00"/>
    <d v="1899-12-30T00:00:00"/>
    <n v="0"/>
    <n v="0"/>
    <n v="0"/>
    <n v="0"/>
    <n v="308.39999999999998"/>
    <n v="308.7"/>
    <s v=""/>
    <s v=""/>
    <s v=""/>
    <s v=""/>
    <s v=""/>
    <n v="0"/>
    <n v="0"/>
    <s v="Scheme E TIER II"/>
    <e v="#N/A"/>
  </r>
  <r>
    <s v="BIRLA"/>
    <x v="2"/>
    <x v="1"/>
    <d v="2022-06-30T00:00:00"/>
    <s v="INE030A01027"/>
    <s v="HINDUSTAN UNILEVER LIMITED"/>
    <s v="HINDUSTAN LEVER LTD."/>
    <s v="20231"/>
    <s v="Manufacture of soap all forms"/>
    <n v="0"/>
    <x v="5"/>
    <n v="2559"/>
    <n v="5708105.4000000004"/>
    <n v="3.0845337991524675E-2"/>
    <n v="0"/>
    <s v=""/>
    <n v="4973551.24"/>
    <n v="4974069.97"/>
    <d v="1899-12-30T00:00:00"/>
    <d v="1899-12-30T00:00:00"/>
    <d v="1899-12-30T00:00:00"/>
    <n v="0"/>
    <n v="0"/>
    <n v="0"/>
    <n v="0"/>
    <n v="2230.6"/>
    <n v="2230.5500000000002"/>
    <s v=""/>
    <s v=""/>
    <s v=""/>
    <s v=""/>
    <s v=""/>
    <n v="0"/>
    <n v="0"/>
    <s v="Scheme E TIER II"/>
    <e v="#N/A"/>
  </r>
  <r>
    <s v="BIRLA"/>
    <x v="2"/>
    <x v="1"/>
    <d v="2022-06-30T00:00:00"/>
    <s v="INE021A01026"/>
    <s v="ASIAN PAINTS LTD."/>
    <s v="ASIAN PAINT LIMITED"/>
    <s v="20221"/>
    <s v="Manufacture of paints and varnishes, enamels or lacquers"/>
    <n v="0"/>
    <x v="5"/>
    <n v="863"/>
    <n v="2325957.6"/>
    <n v="1.2568959978551824E-2"/>
    <n v="0"/>
    <s v=""/>
    <n v="1673235.8"/>
    <n v="1673196.22"/>
    <d v="1899-12-30T00:00:00"/>
    <d v="1899-12-30T00:00:00"/>
    <d v="1899-12-30T00:00:00"/>
    <n v="0"/>
    <n v="0"/>
    <n v="0"/>
    <n v="0"/>
    <n v="2695.2"/>
    <n v="2697.5"/>
    <s v=""/>
    <s v=""/>
    <s v=""/>
    <s v=""/>
    <s v=""/>
    <n v="0"/>
    <n v="0"/>
    <s v="Scheme E TIER II"/>
    <e v="#N/A"/>
  </r>
  <r>
    <s v="BIRLA"/>
    <x v="2"/>
    <x v="1"/>
    <d v="2022-06-30T00:00:00"/>
    <s v="INE361B01024"/>
    <s v="DIVI'S LABORATORIES LTD"/>
    <s v="DIVIS LABORATORIES LTD"/>
    <s v="21002"/>
    <s v="Manufacture of allopathic pharmaceutical preparations"/>
    <n v="0"/>
    <x v="5"/>
    <n v="324"/>
    <n v="1176249.6000000001"/>
    <n v="6.3561924547496452E-3"/>
    <n v="0"/>
    <s v=""/>
    <n v="1458789.01"/>
    <n v="1458789.01"/>
    <d v="1899-12-30T00:00:00"/>
    <d v="1899-12-30T00:00:00"/>
    <d v="1899-12-30T00:00:00"/>
    <n v="0"/>
    <n v="0"/>
    <n v="0"/>
    <n v="0"/>
    <n v="3630.4"/>
    <n v="3631"/>
    <s v=""/>
    <s v=""/>
    <s v=""/>
    <s v=""/>
    <s v=""/>
    <n v="0"/>
    <n v="0"/>
    <s v="Scheme E TIER II"/>
    <e v="#N/A"/>
  </r>
  <r>
    <s v="BIRLA"/>
    <x v="2"/>
    <x v="1"/>
    <d v="2022-06-30T00:00:00"/>
    <s v="INE203G01027"/>
    <s v="INDRAPRASTHA GAS"/>
    <s v="INDRAPRASTHA GAS LIMITED"/>
    <s v="35202"/>
    <s v="Disrtibution and sale of gaseous fuels through mains"/>
    <n v="0"/>
    <x v="5"/>
    <n v="2470"/>
    <n v="879073"/>
    <n v="4.7503158936454759E-3"/>
    <n v="0"/>
    <s v=""/>
    <n v="891535.53"/>
    <n v="891535.53"/>
    <d v="1899-12-30T00:00:00"/>
    <d v="1899-12-30T00:00:00"/>
    <d v="1899-12-30T00:00:00"/>
    <n v="0"/>
    <n v="0"/>
    <n v="0"/>
    <n v="0"/>
    <n v="355.9"/>
    <n v="356.1"/>
    <s v=""/>
    <s v=""/>
    <s v=""/>
    <s v=""/>
    <s v=""/>
    <n v="0"/>
    <n v="0"/>
    <s v="Scheme E TIER II"/>
    <e v="#N/A"/>
  </r>
  <r>
    <s v="BIRLA"/>
    <x v="2"/>
    <x v="1"/>
    <d v="2022-06-30T00:00:00"/>
    <s v="INE280A01028"/>
    <s v="Titan Company Limited"/>
    <s v="TITAN COMPANY LIMITED"/>
    <s v="32111"/>
    <s v="Manufacture of jewellery of gold, silver and other precious or base metal"/>
    <n v="0"/>
    <x v="5"/>
    <n v="425"/>
    <n v="825031.25"/>
    <n v="4.4582862397425406E-3"/>
    <n v="0"/>
    <s v=""/>
    <n v="738792.03"/>
    <n v="738792.03"/>
    <d v="1899-12-30T00:00:00"/>
    <d v="1899-12-30T00:00:00"/>
    <d v="1899-12-30T00:00:00"/>
    <n v="0"/>
    <n v="0"/>
    <n v="0"/>
    <n v="0"/>
    <n v="1941.25"/>
    <n v="1942.45"/>
    <s v=""/>
    <s v=""/>
    <s v=""/>
    <s v=""/>
    <s v=""/>
    <n v="0"/>
    <n v="0"/>
    <s v="Scheme E TIER II"/>
    <e v="#N/A"/>
  </r>
  <r>
    <s v="BIRLA"/>
    <x v="2"/>
    <x v="1"/>
    <d v="2022-06-30T00:00:00"/>
    <s v="INE237A01028"/>
    <s v="KOTAK MAHINDRA BANK LIMITED"/>
    <s v="KOTAK MAHINDRA BANK LTD"/>
    <s v="64191"/>
    <s v="Monetary intermediation of commercial banks, saving banks. postal savings"/>
    <n v="0"/>
    <x v="5"/>
    <n v="3079"/>
    <n v="5114526.9000000004"/>
    <n v="2.7637771176622795E-2"/>
    <n v="0"/>
    <s v=""/>
    <n v="4791916.2"/>
    <n v="4792012.8499999996"/>
    <d v="1899-12-30T00:00:00"/>
    <d v="1899-12-30T00:00:00"/>
    <d v="1899-12-30T00:00:00"/>
    <n v="0"/>
    <n v="0"/>
    <n v="0"/>
    <n v="0"/>
    <n v="1661.1"/>
    <n v="1660.8"/>
    <s v=""/>
    <s v=""/>
    <s v=""/>
    <s v=""/>
    <s v=""/>
    <n v="0"/>
    <n v="0"/>
    <s v="Scheme E TIER II"/>
    <e v="#N/A"/>
  </r>
  <r>
    <s v="BIRLA"/>
    <x v="2"/>
    <x v="1"/>
    <d v="2022-06-30T00:00:00"/>
    <s v="INE089A01023"/>
    <s v="Dr. Reddy's Laboratories Limited"/>
    <s v="DR REDDY LABORATORIES"/>
    <s v="21002"/>
    <s v="Manufacture of allopathic pharmaceutical preparations"/>
    <n v="0"/>
    <x v="5"/>
    <n v="360"/>
    <n v="1581768"/>
    <n v="8.5475241196804105E-3"/>
    <n v="0"/>
    <s v=""/>
    <n v="1320324.02"/>
    <n v="1320324.02"/>
    <d v="1899-12-30T00:00:00"/>
    <d v="1899-12-30T00:00:00"/>
    <d v="1899-12-30T00:00:00"/>
    <n v="0"/>
    <n v="0"/>
    <n v="0"/>
    <n v="0"/>
    <n v="4393.8"/>
    <n v="4399.8999999999996"/>
    <s v=""/>
    <s v=""/>
    <s v=""/>
    <s v=""/>
    <s v=""/>
    <n v="0"/>
    <n v="0"/>
    <s v="Scheme E TIER II"/>
    <e v="#N/A"/>
  </r>
  <r>
    <s v="BIRLA"/>
    <x v="2"/>
    <x v="1"/>
    <d v="2022-06-30T00:00:00"/>
    <s v="INE296A01024"/>
    <s v="Bajaj Finance Limited"/>
    <s v="BAJAJ FINANCE LIMITED"/>
    <s v="64920"/>
    <s v="Other credit granting"/>
    <n v="0"/>
    <x v="5"/>
    <n v="651"/>
    <n v="3515725.5"/>
    <n v="1.8998202333986698E-2"/>
    <n v="0"/>
    <s v=""/>
    <n v="2548120.44"/>
    <n v="2548120.44"/>
    <d v="1899-12-30T00:00:00"/>
    <d v="1899-12-30T00:00:00"/>
    <d v="1899-12-30T00:00:00"/>
    <n v="0"/>
    <n v="0"/>
    <n v="0"/>
    <n v="0"/>
    <n v="5400.5"/>
    <n v="5400.45"/>
    <s v=""/>
    <s v=""/>
    <s v=""/>
    <s v=""/>
    <s v=""/>
    <n v="0"/>
    <n v="0"/>
    <s v="Scheme E TIER II"/>
    <e v="#N/A"/>
  </r>
  <r>
    <s v="BIRLA"/>
    <x v="2"/>
    <x v="1"/>
    <d v="2022-06-30T00:00:00"/>
    <s v="INE585B01010"/>
    <s v="MARUTI SUZUKI INDIA LTD."/>
    <s v="MARUTI SUZUKI INDIA LTD."/>
    <s v="29101"/>
    <s v="Manufacture of passenger cars"/>
    <n v="0"/>
    <x v="5"/>
    <n v="372"/>
    <n v="3151119"/>
    <n v="1.7027949520083359E-2"/>
    <n v="0"/>
    <s v=""/>
    <n v="2728393.45"/>
    <n v="2728575.1"/>
    <d v="1899-12-30T00:00:00"/>
    <d v="1899-12-30T00:00:00"/>
    <d v="1899-12-30T00:00:00"/>
    <n v="0"/>
    <n v="0"/>
    <n v="0"/>
    <n v="0"/>
    <n v="8470.75"/>
    <n v="8470.2000000000007"/>
    <s v=""/>
    <s v=""/>
    <s v=""/>
    <s v=""/>
    <s v=""/>
    <n v="0"/>
    <n v="0"/>
    <s v="Scheme E TIER II"/>
    <e v="#N/A"/>
  </r>
  <r>
    <s v="BIRLA"/>
    <x v="2"/>
    <x v="1"/>
    <d v="2022-06-30T00:00:00"/>
    <s v="INE686F01025"/>
    <s v="United Breweries Limited"/>
    <s v="UNITED BREWERIES LIMITED"/>
    <s v="11031"/>
    <s v="Manufacture of beer"/>
    <n v="0"/>
    <x v="5"/>
    <n v="375"/>
    <n v="544800"/>
    <n v="2.9439785988854801E-3"/>
    <n v="0"/>
    <s v=""/>
    <n v="557299.18000000005"/>
    <n v="557299.18000000005"/>
    <d v="1899-12-30T00:00:00"/>
    <d v="1899-12-30T00:00:00"/>
    <d v="1899-12-30T00:00:00"/>
    <n v="0"/>
    <n v="0"/>
    <n v="0"/>
    <n v="0"/>
    <n v="1452.8"/>
    <n v="1458.1"/>
    <s v=""/>
    <s v=""/>
    <s v=""/>
    <s v=""/>
    <s v=""/>
    <n v="0"/>
    <n v="0"/>
    <s v="Scheme E TIER II"/>
    <e v="#N/A"/>
  </r>
  <r>
    <s v="BIRLA"/>
    <x v="2"/>
    <x v="1"/>
    <d v="2022-06-30T00:00:00"/>
    <s v="INE849A01020"/>
    <s v="TRENT LTD"/>
    <s v="TRENT LTD"/>
    <s v="47711"/>
    <s v="Retail sale of readymade garments, hosiery goods, other articles"/>
    <n v="0"/>
    <x v="5"/>
    <n v="835"/>
    <n v="896915.25"/>
    <n v="4.8467314629479074E-3"/>
    <n v="0"/>
    <s v=""/>
    <n v="903426.88"/>
    <n v="903426.88"/>
    <d v="1899-12-30T00:00:00"/>
    <d v="1899-12-30T00:00:00"/>
    <d v="1899-12-30T00:00:00"/>
    <n v="0"/>
    <n v="0"/>
    <n v="0"/>
    <n v="0"/>
    <n v="1074.1500000000001"/>
    <n v="1074.45"/>
    <s v=""/>
    <s v=""/>
    <s v=""/>
    <s v=""/>
    <s v=""/>
    <n v="0"/>
    <n v="0"/>
    <s v="Scheme E TIER II"/>
    <e v="#N/A"/>
  </r>
  <r>
    <s v="BIRLA"/>
    <x v="2"/>
    <x v="1"/>
    <d v="2022-06-30T00:00:00"/>
    <s v="INE075A01022"/>
    <s v="WIPRO LTD"/>
    <s v="WIPRO LTD"/>
    <s v="62011"/>
    <s v="Writing , modifying, testing of computer program"/>
    <n v="0"/>
    <x v="5"/>
    <n v="2880"/>
    <n v="1198224"/>
    <n v="6.4749372479275978E-3"/>
    <n v="0"/>
    <s v=""/>
    <n v="1414869.13"/>
    <n v="1414869.13"/>
    <d v="1899-12-30T00:00:00"/>
    <d v="1899-12-30T00:00:00"/>
    <d v="1899-12-30T00:00:00"/>
    <n v="0"/>
    <n v="0"/>
    <n v="0"/>
    <n v="0"/>
    <n v="416.05"/>
    <n v="416.05"/>
    <s v=""/>
    <s v=""/>
    <s v=""/>
    <s v=""/>
    <s v=""/>
    <n v="0"/>
    <n v="0"/>
    <s v="Scheme E TIER II"/>
    <e v="#N/A"/>
  </r>
  <r>
    <s v="BIRLA"/>
    <x v="3"/>
    <x v="0"/>
    <d v="2022-06-30T00:00:00"/>
    <s v="IN0020140052"/>
    <s v="08.24%GOVT 10-NOV-2033"/>
    <s v="GOVERMENT OF INDIA"/>
    <s v=""/>
    <s v=""/>
    <n v="0"/>
    <x v="6"/>
    <n v="500000"/>
    <n v="52680400"/>
    <n v="3.078541110997924E-2"/>
    <n v="8.2400000000000001E-2"/>
    <s v="Half Yly"/>
    <n v="53575000"/>
    <n v="53575000"/>
    <d v="1899-12-30T00:00:00"/>
    <d v="1899-12-30T00:00:00"/>
    <d v="2033-11-10T00:00:00"/>
    <n v="11.372602739726027"/>
    <n v="7.3379039309609322"/>
    <n v="7.3118000000000002E-2"/>
    <n v="7.52762576372588E-2"/>
    <n v="0"/>
    <n v="0"/>
    <s v=""/>
    <s v=""/>
    <s v=""/>
    <s v=""/>
    <s v=""/>
    <n v="0"/>
    <n v="0"/>
    <s v="Scheme G TIER I"/>
    <e v="#N/A"/>
  </r>
  <r>
    <s v="BIRLA"/>
    <x v="3"/>
    <x v="0"/>
    <d v="2022-06-30T00:00:00"/>
    <s v="IN0020210020"/>
    <s v="6.64% GOI 16-june-2035"/>
    <s v="GOVERMENT OF INDIA"/>
    <s v=""/>
    <s v=""/>
    <n v="0"/>
    <x v="6"/>
    <n v="500000"/>
    <n v="46204950"/>
    <n v="2.7001282850282748E-2"/>
    <n v="6.6400000000000001E-2"/>
    <s v="Half Yly"/>
    <n v="49758724.490000002"/>
    <n v="49758724.490000002"/>
    <d v="1899-12-30T00:00:00"/>
    <d v="1899-12-30T00:00:00"/>
    <d v="2035-06-16T00:00:00"/>
    <n v="12.96986301369863"/>
    <n v="8.3646175538387872"/>
    <n v="6.7644418999999997E-2"/>
    <n v="7.5687145414372048E-2"/>
    <n v="0"/>
    <n v="0"/>
    <s v=""/>
    <s v=""/>
    <s v=""/>
    <s v=""/>
    <s v=""/>
    <n v="0"/>
    <n v="0"/>
    <s v="Scheme G TIER I"/>
    <e v="#N/A"/>
  </r>
  <r>
    <s v="BIRLA"/>
    <x v="3"/>
    <x v="0"/>
    <d v="2022-06-30T00:00:00"/>
    <s v="IN0020210152"/>
    <s v="06.67 GOI 15 DEC- 2035"/>
    <s v="GOVERMENT OF INDIA"/>
    <s v=""/>
    <s v=""/>
    <n v="0"/>
    <x v="6"/>
    <n v="1340000"/>
    <n v="123907120"/>
    <n v="7.2408934416852019E-2"/>
    <n v="6.6699999999999995E-2"/>
    <s v="Half Yly"/>
    <n v="126079657.48999999"/>
    <n v="126079657.48999999"/>
    <d v="1899-12-30T00:00:00"/>
    <d v="1899-12-30T00:00:00"/>
    <d v="2035-12-15T00:00:00"/>
    <n v="13.468493150684932"/>
    <n v="8.5436742774146666"/>
    <n v="6.8235039499999997E-2"/>
    <n v="7.5715192911743778E-2"/>
    <n v="0"/>
    <n v="0"/>
    <s v=""/>
    <s v=""/>
    <s v=""/>
    <s v=""/>
    <s v=""/>
    <n v="0"/>
    <n v="0"/>
    <s v="Scheme G TIER I"/>
    <e v="#N/A"/>
  </r>
  <r>
    <s v="BIRLA"/>
    <x v="3"/>
    <x v="0"/>
    <d v="2022-06-30T00:00:00"/>
    <s v="IN0020210244"/>
    <s v="6.54% GOI 17-Jan-2032"/>
    <s v="GOVERMENT OF INDIA"/>
    <s v=""/>
    <s v=""/>
    <n v="0"/>
    <x v="6"/>
    <n v="1350000"/>
    <n v="126775665"/>
    <n v="7.4085256865285873E-2"/>
    <n v="6.54E-2"/>
    <s v="Half Yly"/>
    <n v="128125972.22"/>
    <n v="128125972.22"/>
    <d v="1899-12-30T00:00:00"/>
    <d v="1899-12-30T00:00:00"/>
    <d v="2032-01-17T00:00:00"/>
    <n v="9.5561643835616437"/>
    <n v="6.6962533558873405"/>
    <n v="6.9278000000000006E-2"/>
    <n v="7.4419716107336178E-2"/>
    <n v="0"/>
    <n v="0"/>
    <s v=""/>
    <s v=""/>
    <s v=""/>
    <s v=""/>
    <s v=""/>
    <n v="0"/>
    <n v="0"/>
    <s v="Scheme G TIER I"/>
    <e v="#N/A"/>
  </r>
  <r>
    <s v="BIRLA"/>
    <x v="3"/>
    <x v="0"/>
    <d v="2022-06-30T00:00:00"/>
    <s v="IN0020120062"/>
    <s v="8.30% GOI 31-Dec-2042"/>
    <s v="GOVERMENT OF INDIA"/>
    <s v=""/>
    <s v=""/>
    <n v="0"/>
    <x v="6"/>
    <n v="200000"/>
    <n v="21258400"/>
    <n v="1.2422999512919086E-2"/>
    <n v="8.3000000000000004E-2"/>
    <s v="Half Yly"/>
    <n v="22230000"/>
    <n v="22230000"/>
    <d v="1899-12-30T00:00:00"/>
    <d v="1899-12-30T00:00:00"/>
    <d v="2042-12-31T00:00:00"/>
    <n v="20.517808219178082"/>
    <n v="10.086493237512757"/>
    <n v="7.2503999999999999E-2"/>
    <n v="7.6854762788264447E-2"/>
    <n v="0"/>
    <n v="0"/>
    <s v=""/>
    <s v=""/>
    <s v=""/>
    <s v=""/>
    <s v=""/>
    <n v="0"/>
    <n v="0"/>
    <s v="Scheme G TIER I"/>
    <e v="#N/A"/>
  </r>
  <r>
    <s v="BIRLA"/>
    <x v="3"/>
    <x v="0"/>
    <d v="2022-06-30T00:00:00"/>
    <s v="IN0020200252"/>
    <s v="6.67%GOI 17-Dec-2050"/>
    <s v="GOVERMENT OF INDIA"/>
    <s v=""/>
    <s v=""/>
    <n v="0"/>
    <x v="6"/>
    <n v="28800"/>
    <n v="2540289.6"/>
    <n v="1.4844963150318661E-3"/>
    <n v="6.6699999999999995E-2"/>
    <s v="Half Yly"/>
    <n v="2568960"/>
    <n v="2568960"/>
    <d v="1899-12-30T00:00:00"/>
    <d v="1899-12-30T00:00:00"/>
    <d v="2050-12-17T00:00:00"/>
    <n v="28.484931506849314"/>
    <n v="11.727977792459098"/>
    <n v="7.6002888000000005E-2"/>
    <n v="7.6972939180025901E-2"/>
    <n v="0"/>
    <n v="0"/>
    <s v=""/>
    <s v=""/>
    <s v=""/>
    <s v=""/>
    <s v=""/>
    <n v="0"/>
    <n v="0"/>
    <s v="Scheme G TIER I"/>
    <e v="#N/A"/>
  </r>
  <r>
    <s v="BIRLA"/>
    <x v="3"/>
    <x v="0"/>
    <d v="2022-06-30T00:00:00"/>
    <s v="IN0020190362"/>
    <s v="6.45% GOI 07-Oct-2029"/>
    <s v="GOVERMENT OF INDIA"/>
    <s v=""/>
    <s v=""/>
    <n v="0"/>
    <x v="6"/>
    <n v="500000"/>
    <n v="47428750"/>
    <n v="2.7716447999301976E-2"/>
    <n v="6.4500000000000002E-2"/>
    <s v="Half Yly"/>
    <n v="47650000"/>
    <n v="47650000"/>
    <d v="1899-12-30T00:00:00"/>
    <d v="1899-12-30T00:00:00"/>
    <d v="2029-10-07T00:00:00"/>
    <n v="7.2767123287671236"/>
    <n v="5.5796346715536895"/>
    <n v="7.2826081000000001E-2"/>
    <n v="7.37392289868182E-2"/>
    <n v="0"/>
    <n v="0"/>
    <s v=""/>
    <s v=""/>
    <s v=""/>
    <s v=""/>
    <s v=""/>
    <n v="0"/>
    <n v="0"/>
    <s v="Scheme G TIER I"/>
    <e v="#N/A"/>
  </r>
  <r>
    <s v="BIRLA"/>
    <x v="3"/>
    <x v="0"/>
    <d v="2022-06-30T00:00:00"/>
    <s v="IN0020220029"/>
    <s v="7.54%GOI 23-MAY- 2036"/>
    <s v="GOVERMENT OF INDIA"/>
    <s v=""/>
    <s v=""/>
    <n v="0"/>
    <x v="6"/>
    <n v="480000"/>
    <n v="47644848"/>
    <n v="2.7842731508349827E-2"/>
    <n v="7.5399999999999995E-2"/>
    <s v="Half Yly"/>
    <n v="47436575"/>
    <n v="47436575"/>
    <d v="1899-12-30T00:00:00"/>
    <d v="1899-12-30T00:00:00"/>
    <d v="2036-05-23T00:00:00"/>
    <n v="13.906849315068493"/>
    <n v="8.4349581801973912"/>
    <n v="7.685830166666667E-2"/>
    <n v="7.625912569077857E-2"/>
    <n v="0"/>
    <n v="0"/>
    <s v=""/>
    <s v=""/>
    <s v=""/>
    <s v=""/>
    <s v=""/>
    <n v="0"/>
    <n v="0"/>
    <s v="Scheme G TIER I"/>
    <e v="#N/A"/>
  </r>
  <r>
    <s v="BIRLA"/>
    <x v="3"/>
    <x v="0"/>
    <d v="2022-06-30T00:00:00"/>
    <s v="IN3120150203"/>
    <s v="8.69% Tamil Nadu SDL 24.02.2026"/>
    <s v="TAMIL NADU SDL"/>
    <s v=""/>
    <s v=""/>
    <n v="0"/>
    <x v="7"/>
    <n v="10500"/>
    <n v="1093119.3"/>
    <n v="6.3879786491280878E-4"/>
    <n v="8.6899999999999991E-2"/>
    <s v="Half Yly"/>
    <n v="1108794.55"/>
    <n v="1108794.55"/>
    <d v="1899-12-30T00:00:00"/>
    <d v="1899-12-30T00:00:00"/>
    <d v="2026-02-24T00:00:00"/>
    <n v="3.6575342465753424"/>
    <n v="3.0153854762555596"/>
    <n v="7.7499999999999999E-2"/>
    <n v="7.3807831327437567E-2"/>
    <n v="0"/>
    <n v="0"/>
    <s v=""/>
    <s v=""/>
    <s v=""/>
    <s v=""/>
    <s v=""/>
    <n v="0"/>
    <n v="0"/>
    <s v="Scheme G TIER I"/>
    <e v="#N/A"/>
  </r>
  <r>
    <s v="BIRLA"/>
    <x v="3"/>
    <x v="0"/>
    <d v="2022-06-30T00:00:00"/>
    <s v="IN1920170157"/>
    <s v="8.00% Karnataka SDL 2028 (17-JAN-2028)"/>
    <s v="KARNATAKA SDL"/>
    <s v=""/>
    <s v=""/>
    <n v="0"/>
    <x v="7"/>
    <n v="37000"/>
    <n v="3761172.1"/>
    <n v="2.1979565332435583E-3"/>
    <n v="0.08"/>
    <s v="Half Yly"/>
    <n v="3819262.5"/>
    <n v="3819262.5"/>
    <d v="1899-12-30T00:00:00"/>
    <d v="1899-12-30T00:00:00"/>
    <d v="2028-01-17T00:00:00"/>
    <n v="5.5534246575342463"/>
    <n v="4.2757907393158741"/>
    <n v="7.3566999999999994E-2"/>
    <n v="7.6274632926968747E-2"/>
    <n v="0"/>
    <n v="0"/>
    <s v=""/>
    <s v=""/>
    <s v=""/>
    <s v=""/>
    <s v=""/>
    <n v="0"/>
    <n v="0"/>
    <s v="Scheme G TIER I"/>
    <e v="#N/A"/>
  </r>
  <r>
    <s v="BIRLA"/>
    <x v="3"/>
    <x v="0"/>
    <d v="2022-06-30T00:00:00"/>
    <s v="IN2020170147"/>
    <s v="8.13 % KERALA SDL 21.03.2028"/>
    <s v="KERALA SDL"/>
    <s v=""/>
    <s v=""/>
    <n v="0"/>
    <x v="7"/>
    <n v="183500"/>
    <n v="18774215.300000001"/>
    <n v="1.0971289820839671E-2"/>
    <n v="8.1300000000000011E-2"/>
    <s v="Half Yly"/>
    <n v="19268018"/>
    <n v="19268018"/>
    <d v="1899-12-30T00:00:00"/>
    <d v="1899-12-30T00:00:00"/>
    <d v="2028-03-21T00:00:00"/>
    <n v="5.7287671232876711"/>
    <n v="4.4365992904262406"/>
    <n v="7.5118999999999991E-2"/>
    <n v="7.6200829335329595E-2"/>
    <n v="0"/>
    <n v="0"/>
    <s v=""/>
    <s v=""/>
    <s v=""/>
    <s v=""/>
    <s v=""/>
    <n v="0"/>
    <n v="0"/>
    <s v="Scheme G TIER I"/>
    <e v="#N/A"/>
  </r>
  <r>
    <s v="BIRLA"/>
    <x v="3"/>
    <x v="0"/>
    <d v="2022-06-30T00:00:00"/>
    <s v="IN3120180010"/>
    <s v="SDL TAMIL NADU 8.05% 2028"/>
    <s v="TAMIL NADU SDL"/>
    <s v=""/>
    <s v=""/>
    <n v="0"/>
    <x v="7"/>
    <n v="241000"/>
    <n v="24494107.300000001"/>
    <n v="1.4313884537749212E-2"/>
    <n v="8.0500000000000002E-2"/>
    <s v="Half Yly"/>
    <n v="24227550"/>
    <n v="24227550"/>
    <d v="1899-12-30T00:00:00"/>
    <d v="1899-12-30T00:00:00"/>
    <d v="2028-04-18T00:00:00"/>
    <n v="5.8054794520547945"/>
    <n v="4.5118421642898277"/>
    <n v="8.2015999999999992E-2"/>
    <n v="7.6912542999712952E-2"/>
    <n v="0"/>
    <n v="0"/>
    <s v=""/>
    <s v=""/>
    <s v=""/>
    <s v=""/>
    <s v=""/>
    <n v="0"/>
    <n v="0"/>
    <s v="Scheme G TIER I"/>
    <e v="#N/A"/>
  </r>
  <r>
    <s v="BIRLA"/>
    <x v="3"/>
    <x v="0"/>
    <d v="2022-06-30T00:00:00"/>
    <s v="IN2220180052"/>
    <s v="8.08% Maharashtra SDL 2028"/>
    <s v="MAHARASHTRA SDL"/>
    <s v=""/>
    <s v=""/>
    <n v="0"/>
    <x v="7"/>
    <n v="120000"/>
    <n v="12235716"/>
    <n v="7.1503167645832364E-3"/>
    <n v="8.0799999999999997E-2"/>
    <s v="Half Yly"/>
    <n v="12169200"/>
    <n v="12169200"/>
    <d v="1899-12-30T00:00:00"/>
    <d v="1899-12-30T00:00:00"/>
    <d v="2028-12-26T00:00:00"/>
    <n v="6.4958904109589044"/>
    <n v="4.9934200998986995"/>
    <n v="7.8000676000000005E-2"/>
    <n v="7.6895119898959308E-2"/>
    <n v="0"/>
    <n v="0"/>
    <s v=""/>
    <s v=""/>
    <s v=""/>
    <s v=""/>
    <s v=""/>
    <n v="0"/>
    <n v="0"/>
    <s v="Scheme G TIER I"/>
    <e v="#N/A"/>
  </r>
  <r>
    <s v="BIRLA"/>
    <x v="3"/>
    <x v="0"/>
    <d v="2022-06-30T00:00:00"/>
    <s v="IN1920180156"/>
    <s v="8.22 % KARNATAK 30.01.2031"/>
    <s v="KARNATAKA SDL"/>
    <s v=""/>
    <s v=""/>
    <n v="0"/>
    <x v="7"/>
    <n v="90000"/>
    <n v="9253638"/>
    <n v="5.4076478176499432E-3"/>
    <n v="8.2200000000000009E-2"/>
    <s v="Half Yly"/>
    <n v="9010800"/>
    <n v="9010800"/>
    <d v="1899-12-30T00:00:00"/>
    <d v="1899-12-30T00:00:00"/>
    <d v="2031-01-30T00:00:00"/>
    <n v="8.5917808219178085"/>
    <n v="5.9245268830130966"/>
    <n v="8.2041000000000003E-2"/>
    <n v="7.7623577936221752E-2"/>
    <n v="0"/>
    <n v="0"/>
    <s v=""/>
    <s v=""/>
    <s v=""/>
    <s v=""/>
    <s v=""/>
    <n v="0"/>
    <n v="0"/>
    <s v="Scheme G TIER I"/>
    <e v="#N/A"/>
  </r>
  <r>
    <s v="BIRLA"/>
    <x v="3"/>
    <x v="0"/>
    <d v="2022-06-30T00:00:00"/>
    <s v="IN1020180411"/>
    <s v="8.39% ANDHRA PRADESH SDL 06.02.2031"/>
    <s v="ANDHRA PRADESH SDL"/>
    <s v=""/>
    <s v=""/>
    <n v="0"/>
    <x v="7"/>
    <n v="55000"/>
    <n v="5690322"/>
    <n v="3.3253145784420636E-3"/>
    <n v="8.3900000000000002E-2"/>
    <s v="Half Yly"/>
    <n v="5504950"/>
    <n v="5504950"/>
    <d v="1899-12-30T00:00:00"/>
    <d v="1899-12-30T00:00:00"/>
    <d v="2031-02-06T00:00:00"/>
    <n v="8.6109589041095891"/>
    <n v="5.9098313096341988"/>
    <n v="8.3779000000000006E-2"/>
    <n v="7.8274811893106366E-2"/>
    <n v="0"/>
    <n v="0"/>
    <s v=""/>
    <s v=""/>
    <s v=""/>
    <s v=""/>
    <s v=""/>
    <n v="0"/>
    <n v="0"/>
    <s v="Scheme G TIER I"/>
    <e v="#N/A"/>
  </r>
  <r>
    <s v="BIRLA"/>
    <x v="3"/>
    <x v="0"/>
    <d v="2022-06-30T00:00:00"/>
    <s v="INE261F08AJ5"/>
    <s v="8.65% Nabard (GOI Service) 8 Jun 2028"/>
    <s v="NABARD"/>
    <s v="64199"/>
    <s v="Other monetary intermediation services n.e.c."/>
    <n v="0"/>
    <x v="2"/>
    <n v="3"/>
    <n v="3162480"/>
    <n v="1.8480924011033922E-3"/>
    <n v="8.6500000000000007E-2"/>
    <s v="Half Yly"/>
    <n v="3353400"/>
    <n v="3353400"/>
    <d v="1899-12-30T00:00:00"/>
    <d v="1899-12-30T00:00:00"/>
    <d v="2028-06-08T00:00:00"/>
    <n v="5.9452054794520546"/>
    <n v="4.6005785485980519"/>
    <n v="6.6879999999999995E-2"/>
    <n v="7.6399999999999996E-2"/>
    <n v="0"/>
    <n v="0"/>
    <s v="AAA"/>
    <n v="0"/>
    <n v="0"/>
    <n v="0"/>
    <n v="0"/>
    <n v="0"/>
    <n v="0"/>
    <s v="Scheme G TIER I"/>
    <s v="CRISIL AAA"/>
  </r>
  <r>
    <s v="BIRLA"/>
    <x v="3"/>
    <x v="0"/>
    <d v="2022-06-30T00:00:00"/>
    <s v="IN4520180204"/>
    <s v="8.38% Telangana SDL 2049"/>
    <s v="TELANGANA"/>
    <s v=""/>
    <s v=""/>
    <n v="0"/>
    <x v="7"/>
    <n v="60000"/>
    <n v="6296754"/>
    <n v="3.6797017590680064E-3"/>
    <n v="8.3800000000000013E-2"/>
    <s v="Half Yly"/>
    <n v="6947400"/>
    <n v="6947400"/>
    <d v="1899-12-30T00:00:00"/>
    <d v="1899-12-30T00:00:00"/>
    <d v="2049-03-13T00:00:00"/>
    <n v="26.720547945205478"/>
    <n v="10.681301264498012"/>
    <n v="7.0959000000000008E-2"/>
    <n v="7.929804851799524E-2"/>
    <n v="0"/>
    <n v="0"/>
    <s v=""/>
    <s v=""/>
    <s v=""/>
    <s v=""/>
    <s v=""/>
    <n v="0"/>
    <n v="0"/>
    <s v="Scheme G TIER I"/>
    <e v="#N/A"/>
  </r>
  <r>
    <s v="BIRLA"/>
    <x v="3"/>
    <x v="0"/>
    <d v="2022-06-30T00:00:00"/>
    <s v="IN2220200017"/>
    <s v="7.83% MAHARASHTRA SDL 2030 ( 08-APR-2030 ) 2030"/>
    <s v="MAHARASHTRA SDL"/>
    <s v=""/>
    <s v=""/>
    <n v="0"/>
    <x v="7"/>
    <n v="100000"/>
    <n v="10042470"/>
    <n v="5.868626045163537E-3"/>
    <n v="7.8299999999999995E-2"/>
    <s v="Half Yly"/>
    <n v="10138000"/>
    <n v="10138000"/>
    <d v="1899-12-30T00:00:00"/>
    <d v="1899-12-30T00:00:00"/>
    <d v="2030-04-08T00:00:00"/>
    <n v="7.7780821917808218"/>
    <n v="5.6505066850009023"/>
    <n v="7.6302000000000009E-2"/>
    <n v="7.7530223338940413E-2"/>
    <n v="0"/>
    <n v="0"/>
    <s v=""/>
    <s v=""/>
    <s v=""/>
    <s v=""/>
    <s v=""/>
    <n v="0"/>
    <n v="0"/>
    <s v="Scheme G TIER I"/>
    <e v="#N/A"/>
  </r>
  <r>
    <s v="BIRLA"/>
    <x v="3"/>
    <x v="0"/>
    <d v="2022-06-30T00:00:00"/>
    <s v="IN1520130072"/>
    <s v="9.50% GUJARAT SDL 11-SEP-2023."/>
    <s v="GUJRAT SDL"/>
    <s v=""/>
    <s v=""/>
    <n v="0"/>
    <x v="7"/>
    <n v="65000"/>
    <n v="6704288.5"/>
    <n v="3.9178570715561398E-3"/>
    <n v="9.5000000000000001E-2"/>
    <s v="Half Yly"/>
    <n v="7113925"/>
    <n v="7113925"/>
    <d v="1899-12-30T00:00:00"/>
    <d v="1899-12-30T00:00:00"/>
    <d v="2023-09-11T00:00:00"/>
    <n v="1.2"/>
    <n v="1.0948829919679344"/>
    <n v="6.0004999999999996E-2"/>
    <n v="6.707717356685336E-2"/>
    <n v="0"/>
    <n v="0"/>
    <s v=""/>
    <s v=""/>
    <s v=""/>
    <s v=""/>
    <s v=""/>
    <n v="0"/>
    <n v="0"/>
    <s v="Scheme G TIER I"/>
    <e v="#N/A"/>
  </r>
  <r>
    <s v="BIRLA"/>
    <x v="3"/>
    <x v="0"/>
    <d v="2022-06-30T00:00:00"/>
    <s v="IN2220200264"/>
    <s v="6.63% MAHARASHTRA SDL 14-OCT-2030"/>
    <s v="MAHARASHTRA SDL"/>
    <s v=""/>
    <s v=""/>
    <n v="0"/>
    <x v="7"/>
    <n v="190000"/>
    <n v="17710299"/>
    <n v="1.0349557626662937E-2"/>
    <n v="6.6299999999999998E-2"/>
    <s v="Half Yly"/>
    <n v="19037105.66"/>
    <n v="19037105.66"/>
    <d v="1899-12-30T00:00:00"/>
    <d v="1899-12-30T00:00:00"/>
    <d v="2030-10-14T00:00:00"/>
    <n v="8.2958904109589042"/>
    <n v="6.104667923569747"/>
    <n v="6.6022999999999998E-2"/>
    <n v="7.752731440647094E-2"/>
    <n v="0"/>
    <n v="0"/>
    <s v=""/>
    <s v=""/>
    <s v=""/>
    <s v=""/>
    <s v=""/>
    <n v="0"/>
    <n v="0"/>
    <s v="Scheme G TIER I"/>
    <e v="#N/A"/>
  </r>
  <r>
    <s v="BIRLA"/>
    <x v="3"/>
    <x v="0"/>
    <d v="2022-06-30T00:00:00"/>
    <s v="IN2220150196"/>
    <s v="8.67% Maharashtra SDL 24 Feb 2026"/>
    <s v="MAHARASHTRA SDL"/>
    <s v=""/>
    <s v=""/>
    <n v="0"/>
    <x v="7"/>
    <n v="30000"/>
    <n v="3121311"/>
    <n v="1.8240340304382732E-3"/>
    <n v="8.6699999999999999E-2"/>
    <s v="Half Yly"/>
    <n v="3275400"/>
    <n v="3275400"/>
    <d v="1899-12-30T00:00:00"/>
    <d v="1899-12-30T00:00:00"/>
    <d v="2026-02-24T00:00:00"/>
    <n v="3.6575342465753424"/>
    <n v="3.0162184886888075"/>
    <n v="6.5993999999999997E-2"/>
    <n v="7.3807680492398539E-2"/>
    <n v="0"/>
    <n v="0"/>
    <s v=""/>
    <s v=""/>
    <s v=""/>
    <s v=""/>
    <s v=""/>
    <n v="0"/>
    <n v="0"/>
    <s v="Scheme G TIER I"/>
    <e v="#N/A"/>
  </r>
  <r>
    <s v="BIRLA"/>
    <x v="3"/>
    <x v="0"/>
    <d v="2022-06-30T00:00:00"/>
    <s v="IN1520170169"/>
    <s v="07.75% GUJRAT SDL 10-JAN-2028"/>
    <s v="GUJRAT SDL"/>
    <s v=""/>
    <s v=""/>
    <n v="0"/>
    <x v="7"/>
    <n v="17500"/>
    <n v="1760106.25"/>
    <n v="1.0285721920010838E-3"/>
    <n v="7.7499999999999999E-2"/>
    <s v="Half Yly"/>
    <n v="1828750"/>
    <n v="1828750"/>
    <d v="1899-12-30T00:00:00"/>
    <d v="1899-12-30T00:00:00"/>
    <d v="2028-01-10T00:00:00"/>
    <n v="5.5342465753424657"/>
    <n v="4.2786408216458298"/>
    <n v="6.8964999999999999E-2"/>
    <n v="7.6191782635841462E-2"/>
    <n v="0"/>
    <n v="0"/>
    <s v=""/>
    <s v=""/>
    <s v=""/>
    <s v=""/>
    <s v=""/>
    <n v="0"/>
    <n v="0"/>
    <s v="Scheme G TIER I"/>
    <e v="#N/A"/>
  </r>
  <r>
    <s v="BIRLA"/>
    <x v="3"/>
    <x v="0"/>
    <d v="2022-06-30T00:00:00"/>
    <s v="IN1520170243"/>
    <s v="8.26% Gujarat 14march 2028"/>
    <s v="GUJRAT SDL"/>
    <s v=""/>
    <s v=""/>
    <n v="0"/>
    <x v="7"/>
    <n v="50000"/>
    <n v="5145060"/>
    <n v="3.0066739676522917E-3"/>
    <n v="8.2599999999999993E-2"/>
    <s v="Half Yly"/>
    <n v="5345125"/>
    <n v="5345125"/>
    <d v="1899-12-30T00:00:00"/>
    <d v="1899-12-30T00:00:00"/>
    <d v="2028-03-14T00:00:00"/>
    <n v="5.7095890410958905"/>
    <n v="4.4072185845667651"/>
    <n v="6.9374000000000005E-2"/>
    <n v="7.6194193443536895E-2"/>
    <n v="0"/>
    <n v="0"/>
    <s v=""/>
    <s v=""/>
    <s v=""/>
    <s v=""/>
    <s v=""/>
    <n v="0"/>
    <n v="0"/>
    <s v="Scheme G TIER I"/>
    <e v="#N/A"/>
  </r>
  <r>
    <s v="BIRLA"/>
    <x v="3"/>
    <x v="0"/>
    <d v="2022-06-30T00:00:00"/>
    <s v="IN2020180021"/>
    <s v="8.32% Kerala SDL 25-April-2030"/>
    <s v="KERALA SDL"/>
    <s v=""/>
    <s v=""/>
    <n v="0"/>
    <x v="7"/>
    <n v="130000"/>
    <n v="13393770"/>
    <n v="7.8270612175022711E-3"/>
    <n v="8.3199999999999996E-2"/>
    <s v="Half Yly"/>
    <n v="14062100"/>
    <n v="14062100"/>
    <d v="1899-12-30T00:00:00"/>
    <d v="1899-12-30T00:00:00"/>
    <d v="2030-04-25T00:00:00"/>
    <n v="7.8246575342465752"/>
    <n v="5.6320798704522268"/>
    <n v="7.0453000000000002E-2"/>
    <n v="7.7922621584960633E-2"/>
    <n v="0"/>
    <n v="0"/>
    <s v=""/>
    <s v=""/>
    <s v=""/>
    <s v=""/>
    <s v=""/>
    <n v="0"/>
    <n v="0"/>
    <s v="Scheme G TIER I"/>
    <e v="#N/A"/>
  </r>
  <r>
    <s v="BIRLA"/>
    <x v="3"/>
    <x v="0"/>
    <d v="2022-06-30T00:00:00"/>
    <s v="IN1520180200"/>
    <s v="8.50% GUJARAT SDL 28.11.2028"/>
    <s v="GUJRAT SDL"/>
    <s v=""/>
    <s v=""/>
    <n v="0"/>
    <x v="7"/>
    <n v="30000"/>
    <n v="3120936"/>
    <n v="1.8238148876609549E-3"/>
    <n v="8.5000000000000006E-2"/>
    <s v="Half Yly"/>
    <n v="3276300"/>
    <n v="3276300"/>
    <d v="1899-12-30T00:00:00"/>
    <d v="1899-12-30T00:00:00"/>
    <d v="2028-11-28T00:00:00"/>
    <n v="6.419178082191781"/>
    <n v="4.8801413907979176"/>
    <n v="6.8288083999999999E-2"/>
    <n v="7.6894299749297929E-2"/>
    <n v="0"/>
    <n v="0"/>
    <s v=""/>
    <s v=""/>
    <s v=""/>
    <s v=""/>
    <s v=""/>
    <n v="0"/>
    <n v="0"/>
    <s v="Scheme G TIER I"/>
    <e v="#N/A"/>
  </r>
  <r>
    <s v="BIRLA"/>
    <x v="3"/>
    <x v="0"/>
    <d v="2022-06-30T00:00:00"/>
    <s v="IN3120180184"/>
    <s v="8.36% Tamil Nadu SDL 12.12.2028"/>
    <s v="TAMIL NADU SDL"/>
    <s v=""/>
    <s v=""/>
    <n v="0"/>
    <x v="7"/>
    <n v="400000"/>
    <n v="41337320"/>
    <n v="2.4156733631194277E-2"/>
    <n v="8.3599999999999994E-2"/>
    <s v="Half Yly"/>
    <n v="43411000"/>
    <n v="43411000"/>
    <d v="1899-12-30T00:00:00"/>
    <d v="1899-12-30T00:00:00"/>
    <d v="2028-12-12T00:00:00"/>
    <n v="6.4575342465753423"/>
    <n v="4.9300925464119558"/>
    <n v="6.7999200999999995E-2"/>
    <n v="7.6913818829789579E-2"/>
    <n v="0"/>
    <n v="0"/>
    <s v=""/>
    <s v=""/>
    <s v=""/>
    <s v=""/>
    <s v=""/>
    <n v="0"/>
    <n v="0"/>
    <s v="Scheme G TIER I"/>
    <e v="#N/A"/>
  </r>
  <r>
    <s v="BIRLA"/>
    <x v="3"/>
    <x v="0"/>
    <d v="2022-06-30T00:00:00"/>
    <s v="IN2220190051"/>
    <s v="7.24% Maharashtra SDL 25-Sept-2029"/>
    <s v="MAHARASHTRA SDL"/>
    <s v=""/>
    <s v=""/>
    <n v="0"/>
    <x v="7"/>
    <n v="30000"/>
    <n v="2919336"/>
    <n v="1.7060037305746036E-3"/>
    <n v="7.2400000000000006E-2"/>
    <s v="Half Yly"/>
    <n v="2890800"/>
    <n v="2890800"/>
    <d v="1899-12-30T00:00:00"/>
    <d v="1899-12-30T00:00:00"/>
    <d v="2029-09-25T00:00:00"/>
    <n v="7.2438356164383562"/>
    <n v="5.4174288010639904"/>
    <n v="7.9002766000000002E-2"/>
    <n v="7.728947654886098E-2"/>
    <n v="0"/>
    <n v="0"/>
    <s v=""/>
    <s v=""/>
    <s v=""/>
    <s v=""/>
    <s v=""/>
    <n v="0"/>
    <n v="0"/>
    <s v="Scheme G TIER I"/>
    <e v="#N/A"/>
  </r>
  <r>
    <s v="BIRLA"/>
    <x v="3"/>
    <x v="0"/>
    <d v="2022-06-30T00:00:00"/>
    <s v="IN1520200206"/>
    <s v="6.50% Gujarat SDL 11-Nov-2030"/>
    <s v="GUJRAT SDL"/>
    <s v=""/>
    <s v=""/>
    <n v="0"/>
    <x v="7"/>
    <n v="50000"/>
    <n v="4622870"/>
    <n v="2.7015161892846246E-3"/>
    <n v="6.5000000000000002E-2"/>
    <s v="Half Yly"/>
    <n v="4573500"/>
    <n v="4573500"/>
    <d v="1899-12-30T00:00:00"/>
    <d v="1899-12-30T00:00:00"/>
    <d v="2030-11-11T00:00:00"/>
    <n v="8.3726027397260268"/>
    <n v="6.1990146228755076"/>
    <n v="7.9001283000000005E-2"/>
    <n v="7.7397177708851211E-2"/>
    <n v="0"/>
    <n v="0"/>
    <s v=""/>
    <s v=""/>
    <s v=""/>
    <s v=""/>
    <s v=""/>
    <n v="0"/>
    <n v="0"/>
    <s v="Scheme G TIER I"/>
    <e v="#N/A"/>
  </r>
  <r>
    <s v="BIRLA"/>
    <x v="3"/>
    <x v="0"/>
    <d v="2022-06-30T00:00:00"/>
    <s v="IN0020020247"/>
    <s v="6.01% GOVT 25-March-2028"/>
    <s v="GOVERMENT OF INDIA"/>
    <s v=""/>
    <s v=""/>
    <n v="0"/>
    <x v="6"/>
    <n v="75100"/>
    <n v="7073451.21"/>
    <n v="4.1335886490275336E-3"/>
    <n v="6.0100000000000001E-2"/>
    <s v="Half Yly"/>
    <n v="7299550"/>
    <n v="7299550"/>
    <d v="1899-12-30T00:00:00"/>
    <d v="1899-12-30T00:00:00"/>
    <d v="2028-03-25T00:00:00"/>
    <n v="5.7397260273972606"/>
    <n v="4.6588470530455313"/>
    <n v="6.6502000000000006E-2"/>
    <n v="7.2642865781717497E-2"/>
    <n v="0"/>
    <n v="0"/>
    <s v=""/>
    <s v=""/>
    <s v=""/>
    <s v=""/>
    <s v=""/>
    <n v="0"/>
    <n v="0"/>
    <s v="Scheme G TIER I"/>
    <e v="#N/A"/>
  </r>
  <r>
    <s v="BIRLA"/>
    <x v="3"/>
    <x v="0"/>
    <d v="2022-06-30T00:00:00"/>
    <s v=""/>
    <s v="Net Current Asset"/>
    <s v=""/>
    <s v=""/>
    <s v=""/>
    <n v="0"/>
    <x v="4"/>
    <n v="0"/>
    <n v="31638837.829999998"/>
    <n v="1.8489127448510514E-2"/>
    <n v="0"/>
    <s v=""/>
    <n v="0"/>
    <n v="31638837.829999998"/>
    <d v="1899-12-30T00:00:00"/>
    <d v="1899-12-30T00:00:00"/>
    <d v="1899-12-30T00:00:00"/>
    <n v="0"/>
    <n v="0"/>
    <n v="0"/>
    <n v="0"/>
    <n v="0"/>
    <n v="0"/>
    <s v=""/>
    <s v=""/>
    <s v=""/>
    <s v=""/>
    <s v=""/>
    <n v="0"/>
    <n v="0"/>
    <s v="Scheme G TIER I"/>
    <e v="#N/A"/>
  </r>
  <r>
    <s v="BIRLA"/>
    <x v="3"/>
    <x v="0"/>
    <d v="2022-06-30T00:00:00"/>
    <s v="IN0020160100"/>
    <s v="6.57% GOI 2033 (MD 05/12/2033)"/>
    <s v="GOVERMENT OF INDIA"/>
    <s v=""/>
    <s v=""/>
    <n v="0"/>
    <x v="6"/>
    <n v="1139900"/>
    <n v="105820792.66"/>
    <n v="6.1839633070781039E-2"/>
    <n v="6.5700000000000008E-2"/>
    <s v="Half Yly"/>
    <n v="110547990"/>
    <n v="110547990"/>
    <d v="1899-12-30T00:00:00"/>
    <d v="1899-12-30T00:00:00"/>
    <d v="2033-12-05T00:00:00"/>
    <n v="11.441095890410958"/>
    <n v="7.7446941332809809"/>
    <n v="6.9144999999999998E-2"/>
    <n v="7.5143851300962863E-2"/>
    <n v="0"/>
    <n v="0"/>
    <s v=""/>
    <s v=""/>
    <s v=""/>
    <s v=""/>
    <s v=""/>
    <n v="0"/>
    <n v="0"/>
    <s v="Scheme G TIER I"/>
    <e v="#N/A"/>
  </r>
  <r>
    <s v="BIRLA"/>
    <x v="3"/>
    <x v="0"/>
    <d v="2022-06-30T00:00:00"/>
    <s v="IN0020160118"/>
    <s v="6.79% GS 26.12.2029"/>
    <s v="GOVERMENT OF INDIA"/>
    <s v=""/>
    <s v=""/>
    <n v="0"/>
    <x v="6"/>
    <n v="620000"/>
    <n v="59891814"/>
    <n v="3.4999622556252614E-2"/>
    <n v="6.7900000000000002E-2"/>
    <s v="Half Yly"/>
    <n v="60174075.310000002"/>
    <n v="60174075.310000002"/>
    <d v="1899-12-30T00:00:00"/>
    <d v="1899-12-30T00:00:00"/>
    <d v="2029-12-26T00:00:00"/>
    <n v="7.4958904109589044"/>
    <n v="5.7447617926268677"/>
    <n v="6.7305000000000004E-2"/>
    <n v="7.3890955388790411E-2"/>
    <n v="0"/>
    <n v="0"/>
    <s v=""/>
    <s v=""/>
    <s v=""/>
    <s v=""/>
    <s v=""/>
    <n v="0"/>
    <n v="0"/>
    <s v="Scheme G TIER I"/>
    <e v="#N/A"/>
  </r>
  <r>
    <s v="BIRLA"/>
    <x v="3"/>
    <x v="0"/>
    <d v="2022-06-30T00:00:00"/>
    <s v="IN0020150051"/>
    <s v="7.73% GS  MD 19/12/2034"/>
    <s v="GOVERMENT OF INDIA"/>
    <s v=""/>
    <s v=""/>
    <n v="0"/>
    <x v="6"/>
    <n v="60600"/>
    <n v="6162323.0999999996"/>
    <n v="3.6011429303122546E-3"/>
    <n v="7.7300000000000008E-2"/>
    <s v="Half Yly"/>
    <n v="6073976.4199999999"/>
    <n v="6073976.4199999999"/>
    <d v="1899-12-30T00:00:00"/>
    <d v="1899-12-30T00:00:00"/>
    <d v="2034-12-19T00:00:00"/>
    <n v="12.479452054794521"/>
    <n v="7.9398682646394541"/>
    <n v="7.2104000000000001E-2"/>
    <n v="7.5184746660680216E-2"/>
    <n v="0"/>
    <n v="0"/>
    <s v=""/>
    <s v=""/>
    <s v=""/>
    <s v=""/>
    <s v=""/>
    <n v="0"/>
    <n v="0"/>
    <s v="Scheme G TIER I"/>
    <e v="#N/A"/>
  </r>
  <r>
    <s v="BIRLA"/>
    <x v="3"/>
    <x v="0"/>
    <d v="2022-06-30T00:00:00"/>
    <s v="IN0020170026"/>
    <s v="6.79% GSEC (15/MAY/2027) 2027"/>
    <s v="GOVERMENT OF INDIA"/>
    <s v=""/>
    <s v=""/>
    <n v="0"/>
    <x v="6"/>
    <n v="380000"/>
    <n v="37281762"/>
    <n v="2.1786743648005744E-2"/>
    <n v="6.7900000000000002E-2"/>
    <s v="Half Yly"/>
    <n v="38019000"/>
    <n v="38019000"/>
    <d v="1899-12-30T00:00:00"/>
    <d v="1899-12-30T00:00:00"/>
    <d v="2027-05-15T00:00:00"/>
    <n v="4.8767123287671232"/>
    <n v="4.0428277159908577"/>
    <n v="6.7768999999999996E-2"/>
    <n v="7.2544271737859337E-2"/>
    <n v="0"/>
    <n v="0"/>
    <s v=""/>
    <s v=""/>
    <s v=""/>
    <s v=""/>
    <s v=""/>
    <n v="0"/>
    <n v="0"/>
    <s v="Scheme G TIER I"/>
    <e v="#N/A"/>
  </r>
  <r>
    <s v="BIRLA"/>
    <x v="3"/>
    <x v="0"/>
    <d v="2022-06-30T00:00:00"/>
    <s v="IN0020160019"/>
    <s v="7.61% GSEC 09.05.2030"/>
    <s v="GOVERMENT OF INDIA"/>
    <s v=""/>
    <s v=""/>
    <n v="0"/>
    <x v="6"/>
    <n v="1032000"/>
    <n v="104308884"/>
    <n v="6.0956102769970155E-2"/>
    <n v="7.6100000000000001E-2"/>
    <s v="Half Yly"/>
    <n v="110886866.59999999"/>
    <n v="110886866.59999999"/>
    <d v="1899-12-30T00:00:00"/>
    <d v="1899-12-30T00:00:00"/>
    <d v="2030-05-09T00:00:00"/>
    <n v="7.8630136986301373"/>
    <n v="5.7908824165044148"/>
    <n v="6.8248000000000003E-2"/>
    <n v="7.4246755276218351E-2"/>
    <n v="0"/>
    <n v="0"/>
    <s v=""/>
    <s v=""/>
    <s v=""/>
    <s v=""/>
    <s v=""/>
    <n v="0"/>
    <n v="0"/>
    <s v="Scheme G TIER I"/>
    <e v="#N/A"/>
  </r>
  <r>
    <s v="BIRLA"/>
    <x v="3"/>
    <x v="0"/>
    <d v="2022-06-30T00:00:00"/>
    <s v="IN0020030014"/>
    <s v="6.30% GOI 09.04.2023"/>
    <s v="GOVERMENT OF INDIA"/>
    <s v=""/>
    <s v=""/>
    <n v="0"/>
    <x v="6"/>
    <n v="34400"/>
    <n v="3446192"/>
    <n v="2.013888229472851E-3"/>
    <n v="6.3E-2"/>
    <s v="Half Yly"/>
    <n v="3285225"/>
    <n v="3285225"/>
    <d v="1899-12-30T00:00:00"/>
    <d v="1899-12-30T00:00:00"/>
    <d v="2023-04-09T00:00:00"/>
    <n v="0.77534246575342469"/>
    <n v="0.73746602967096675"/>
    <n v="7.3480000000000004E-2"/>
    <n v="6.043226090231462E-2"/>
    <n v="0"/>
    <n v="0"/>
    <s v=""/>
    <s v=""/>
    <s v=""/>
    <s v=""/>
    <s v=""/>
    <n v="0"/>
    <n v="0"/>
    <s v="Scheme G TIER I"/>
    <e v="#N/A"/>
  </r>
  <r>
    <s v="BIRLA"/>
    <x v="3"/>
    <x v="0"/>
    <d v="2022-06-30T00:00:00"/>
    <s v="IN0020150069"/>
    <s v="7.59% GOI 20.03.2029"/>
    <s v="GOVERMENT OF INDIA"/>
    <s v=""/>
    <s v=""/>
    <n v="0"/>
    <x v="6"/>
    <n v="203000"/>
    <n v="20541367"/>
    <n v="1.2003979238121975E-2"/>
    <n v="7.5899999999999995E-2"/>
    <s v="Half Yly"/>
    <n v="20534110"/>
    <n v="20534110"/>
    <d v="1899-12-30T00:00:00"/>
    <d v="1899-12-30T00:00:00"/>
    <d v="2029-03-20T00:00:00"/>
    <n v="6.7260273972602738"/>
    <n v="5.1017876219944256"/>
    <n v="7.9487000000000002E-2"/>
    <n v="7.3593691773713985E-2"/>
    <n v="0"/>
    <n v="0"/>
    <s v=""/>
    <s v=""/>
    <s v=""/>
    <s v=""/>
    <s v=""/>
    <n v="0"/>
    <n v="0"/>
    <s v="Scheme G TIER I"/>
    <e v="#N/A"/>
  </r>
  <r>
    <s v="BIRLA"/>
    <x v="3"/>
    <x v="0"/>
    <d v="2022-06-30T00:00:00"/>
    <s v="IN0020060086"/>
    <s v="8.28% GOI 15.02.2032"/>
    <s v="GOVERMENT OF INDIA"/>
    <s v=""/>
    <s v=""/>
    <n v="0"/>
    <x v="6"/>
    <n v="1153600"/>
    <n v="121750597.92"/>
    <n v="7.1148704448959835E-2"/>
    <n v="8.2799999999999999E-2"/>
    <s v="Half Yly"/>
    <n v="126036841.8"/>
    <n v="126036841.8"/>
    <d v="1899-12-30T00:00:00"/>
    <d v="1899-12-30T00:00:00"/>
    <d v="2032-02-15T00:00:00"/>
    <n v="9.6356164383561644"/>
    <n v="6.4649477338069854"/>
    <n v="6.8956999999999991E-2"/>
    <n v="7.4609326276456348E-2"/>
    <n v="0"/>
    <n v="0"/>
    <s v=""/>
    <s v=""/>
    <s v=""/>
    <s v=""/>
    <s v=""/>
    <n v="0"/>
    <n v="0"/>
    <s v="Scheme G TIER I"/>
    <e v="#N/A"/>
  </r>
  <r>
    <s v="BIRLA"/>
    <x v="3"/>
    <x v="0"/>
    <d v="2022-06-30T00:00:00"/>
    <s v="IN0020150028"/>
    <s v="7.88% GOI 19.03.2030"/>
    <s v="GOVERMENT OF INDIA"/>
    <s v=""/>
    <s v=""/>
    <n v="0"/>
    <x v="6"/>
    <n v="163000"/>
    <n v="16748233.699999999"/>
    <n v="9.7873451951866093E-3"/>
    <n v="7.8799999999999995E-2"/>
    <s v="Half Yly"/>
    <n v="17744848.050000001"/>
    <n v="17744848.050000001"/>
    <d v="1899-12-30T00:00:00"/>
    <d v="1899-12-30T00:00:00"/>
    <d v="2030-03-19T00:00:00"/>
    <n v="7.7232876712328764"/>
    <n v="5.624460133787009"/>
    <n v="6.7634E-2"/>
    <n v="7.4029186751957368E-2"/>
    <n v="0"/>
    <n v="0"/>
    <s v=""/>
    <s v=""/>
    <s v=""/>
    <s v=""/>
    <s v=""/>
    <n v="0"/>
    <n v="0"/>
    <s v="Scheme G TIER I"/>
    <e v="#N/A"/>
  </r>
  <r>
    <s v="BIRLA"/>
    <x v="3"/>
    <x v="0"/>
    <d v="2022-06-30T00:00:00"/>
    <s v="IN0020060045"/>
    <s v="8.33% GS 7.06.2036"/>
    <s v="GOVERMENT OF INDIA"/>
    <s v=""/>
    <s v=""/>
    <n v="0"/>
    <x v="6"/>
    <n v="222400"/>
    <n v="23516620.48"/>
    <n v="1.3742660067010829E-2"/>
    <n v="8.3299999999999999E-2"/>
    <s v="Half Yly"/>
    <n v="24397558.18"/>
    <n v="24397558.18"/>
    <d v="1899-12-30T00:00:00"/>
    <d v="1899-12-30T00:00:00"/>
    <d v="2036-06-07T00:00:00"/>
    <n v="13.947945205479453"/>
    <n v="8.2938147233066868"/>
    <n v="7.6365999999999989E-2"/>
    <n v="7.6520086394539027E-2"/>
    <n v="0"/>
    <n v="0"/>
    <s v=""/>
    <s v=""/>
    <s v=""/>
    <s v=""/>
    <s v=""/>
    <n v="0"/>
    <n v="0"/>
    <s v="Scheme G TIER I"/>
    <e v="#N/A"/>
  </r>
  <r>
    <s v="BIRLA"/>
    <x v="3"/>
    <x v="0"/>
    <d v="2022-06-30T00:00:00"/>
    <s v="IN0020160068"/>
    <s v="7.06 % GOI 10.10.2046"/>
    <s v="GOVERMENT OF INDIA"/>
    <s v=""/>
    <s v=""/>
    <n v="0"/>
    <x v="6"/>
    <n v="184700"/>
    <n v="17205082.050000001"/>
    <n v="1.0054318571806107E-2"/>
    <n v="7.0599999999999996E-2"/>
    <s v="Half Yly"/>
    <n v="18151528.48"/>
    <n v="18151528.48"/>
    <d v="1899-12-30T00:00:00"/>
    <d v="1899-12-30T00:00:00"/>
    <d v="2046-10-10T00:00:00"/>
    <n v="24.295890410958904"/>
    <n v="10.920964908806011"/>
    <n v="7.4550999999999992E-2"/>
    <n v="7.6852820663440347E-2"/>
    <n v="0"/>
    <n v="0"/>
    <s v=""/>
    <s v=""/>
    <s v=""/>
    <s v=""/>
    <s v=""/>
    <n v="0"/>
    <n v="0"/>
    <s v="Scheme G TIER I"/>
    <e v="#N/A"/>
  </r>
  <r>
    <s v="BIRLA"/>
    <x v="3"/>
    <x v="0"/>
    <d v="2022-06-30T00:00:00"/>
    <s v="IN0020050012"/>
    <s v="7.40% GOI 09.09.2035"/>
    <s v="GOVERMENT OF INDIA"/>
    <s v=""/>
    <s v=""/>
    <n v="0"/>
    <x v="6"/>
    <n v="74600"/>
    <n v="7370450.1600000001"/>
    <n v="4.3071491150638999E-3"/>
    <n v="7.400000000000001E-2"/>
    <s v="Half Yly"/>
    <n v="7528893.8799999999"/>
    <n v="7528893.8799999999"/>
    <d v="1899-12-30T00:00:00"/>
    <d v="1899-12-30T00:00:00"/>
    <d v="2035-09-09T00:00:00"/>
    <n v="13.202739726027398"/>
    <n v="8.1136492494994563"/>
    <n v="7.4230999999999991E-2"/>
    <n v="7.5432713187556455E-2"/>
    <n v="0"/>
    <n v="0"/>
    <s v=""/>
    <s v=""/>
    <s v=""/>
    <s v=""/>
    <s v=""/>
    <n v="0"/>
    <n v="0"/>
    <s v="Scheme G TIER I"/>
    <e v="#N/A"/>
  </r>
  <r>
    <s v="BIRLA"/>
    <x v="3"/>
    <x v="0"/>
    <d v="2022-06-30T00:00:00"/>
    <s v="IN0020150010"/>
    <s v="7.68% GS 15.12.2023"/>
    <s v="GOVERMENT OF INDIA"/>
    <s v=""/>
    <s v=""/>
    <n v="0"/>
    <x v="6"/>
    <n v="55000"/>
    <n v="5588957"/>
    <n v="3.2660788247810615E-3"/>
    <n v="7.6799999999999993E-2"/>
    <s v="Half Yly"/>
    <n v="5452150"/>
    <n v="5452150"/>
    <d v="1899-12-30T00:00:00"/>
    <d v="1899-12-30T00:00:00"/>
    <d v="2023-12-15T00:00:00"/>
    <n v="1.4602739726027398"/>
    <n v="1.3598650155457448"/>
    <n v="7.8792000000000001E-2"/>
    <n v="6.4962520965860374E-2"/>
    <n v="0"/>
    <n v="0"/>
    <s v=""/>
    <s v=""/>
    <s v=""/>
    <s v=""/>
    <s v=""/>
    <n v="0"/>
    <n v="0"/>
    <s v="Scheme G TIER I"/>
    <e v="#N/A"/>
  </r>
  <r>
    <s v="BIRLA"/>
    <x v="3"/>
    <x v="0"/>
    <d v="2022-06-30T00:00:00"/>
    <s v="IN0020040039"/>
    <s v="7.50% GOI 10-Aug-2034"/>
    <s v="GOVERMENT OF INDIA"/>
    <s v=""/>
    <s v=""/>
    <n v="0"/>
    <x v="6"/>
    <n v="600000"/>
    <n v="59786160"/>
    <n v="3.4937880393599831E-2"/>
    <n v="7.4999999999999997E-2"/>
    <s v="Half Yly"/>
    <n v="61074582.670000002"/>
    <n v="61074582.670000002"/>
    <d v="1899-12-30T00:00:00"/>
    <d v="1899-12-30T00:00:00"/>
    <d v="2034-08-10T00:00:00"/>
    <n v="12.12054794520548"/>
    <n v="7.6373851996395627"/>
    <n v="7.6443999999999998E-2"/>
    <n v="7.5438713556293141E-2"/>
    <n v="0"/>
    <n v="0"/>
    <s v=""/>
    <s v=""/>
    <s v=""/>
    <s v=""/>
    <s v=""/>
    <n v="0"/>
    <n v="0"/>
    <s v="Scheme G TIER I"/>
    <e v="#N/A"/>
  </r>
  <r>
    <s v="BIRLA"/>
    <x v="3"/>
    <x v="0"/>
    <d v="2022-06-30T00:00:00"/>
    <s v="IN0020070044"/>
    <s v="8.32% GS 02.08.2032"/>
    <s v="GOVERMENT OF INDIA"/>
    <s v=""/>
    <s v=""/>
    <n v="0"/>
    <x v="6"/>
    <n v="32000"/>
    <n v="3384720"/>
    <n v="1.977965176653346E-3"/>
    <n v="8.3199999999999996E-2"/>
    <s v="Half Yly"/>
    <n v="3472000"/>
    <n v="3472000"/>
    <d v="1899-12-30T00:00:00"/>
    <d v="1899-12-30T00:00:00"/>
    <d v="2032-08-02T00:00:00"/>
    <n v="10.098630136986301"/>
    <n v="6.6435366541304655"/>
    <n v="7.3763999999999996E-2"/>
    <n v="7.4928105107181481E-2"/>
    <n v="0"/>
    <n v="0"/>
    <s v=""/>
    <s v=""/>
    <s v=""/>
    <s v=""/>
    <s v=""/>
    <n v="0"/>
    <n v="0"/>
    <s v="Scheme G TIER I"/>
    <e v="#N/A"/>
  </r>
  <r>
    <s v="BIRLA"/>
    <x v="3"/>
    <x v="0"/>
    <d v="2022-06-30T00:00:00"/>
    <s v="IN0020110063"/>
    <s v="8.83% GOI 12.12.2041"/>
    <s v="GOVERMENT OF INDIA"/>
    <s v=""/>
    <s v=""/>
    <n v="0"/>
    <x v="6"/>
    <n v="59000"/>
    <n v="6582181.5999999996"/>
    <n v="3.8465001510341779E-3"/>
    <n v="8.8300000000000003E-2"/>
    <s v="Half Yly"/>
    <n v="6682222"/>
    <n v="6682222"/>
    <d v="1899-12-30T00:00:00"/>
    <d v="1899-12-30T00:00:00"/>
    <d v="2041-12-12T00:00:00"/>
    <n v="19.465753424657535"/>
    <n v="9.7095162076939676"/>
    <n v="7.2805999999999996E-2"/>
    <n v="7.6750973124765448E-2"/>
    <n v="0"/>
    <n v="0"/>
    <s v=""/>
    <s v=""/>
    <s v=""/>
    <s v=""/>
    <s v=""/>
    <n v="0"/>
    <n v="0"/>
    <s v="Scheme G TIER I"/>
    <e v="#N/A"/>
  </r>
  <r>
    <s v="BIRLA"/>
    <x v="3"/>
    <x v="0"/>
    <d v="2022-06-30T00:00:00"/>
    <s v="IN0020150077"/>
    <s v="7.72% GOI 26.10.2055."/>
    <s v="GOVERMENT OF INDIA"/>
    <s v=""/>
    <s v=""/>
    <n v="0"/>
    <x v="6"/>
    <n v="163000"/>
    <n v="16294735.1"/>
    <n v="9.522329347949306E-3"/>
    <n v="7.7199999999999991E-2"/>
    <s v="Half Yly"/>
    <n v="16258400"/>
    <n v="16258400"/>
    <d v="1899-12-30T00:00:00"/>
    <d v="1899-12-30T00:00:00"/>
    <d v="2055-10-26T00:00:00"/>
    <n v="33.345205479452055"/>
    <n v="11.756774833053582"/>
    <n v="7.5235999999999997E-2"/>
    <n v="7.7213076675248155E-2"/>
    <n v="0"/>
    <n v="0"/>
    <s v=""/>
    <s v=""/>
    <s v=""/>
    <s v=""/>
    <s v=""/>
    <n v="0"/>
    <n v="0"/>
    <s v="Scheme G TIER I"/>
    <e v="#N/A"/>
  </r>
  <r>
    <s v="BIRLA"/>
    <x v="3"/>
    <x v="0"/>
    <d v="2022-06-30T00:00:00"/>
    <s v="IN0020140078"/>
    <s v="8.17% GS 2044 (01-DEC-2044)."/>
    <s v="GOVERMENT OF INDIA"/>
    <s v=""/>
    <s v=""/>
    <n v="0"/>
    <x v="6"/>
    <n v="305500"/>
    <n v="32271370.300000001"/>
    <n v="1.8858767241096766E-2"/>
    <n v="8.1699999999999995E-2"/>
    <s v="Half Yly"/>
    <n v="32368427.5"/>
    <n v="32368427.5"/>
    <d v="1899-12-30T00:00:00"/>
    <d v="1899-12-30T00:00:00"/>
    <d v="2044-12-01T00:00:00"/>
    <n v="22.438356164383563"/>
    <n v="10.455159183886547"/>
    <n v="7.6704999999999995E-2"/>
    <n v="7.640051691571105E-2"/>
    <n v="0"/>
    <n v="0"/>
    <s v=""/>
    <s v=""/>
    <s v=""/>
    <s v=""/>
    <s v=""/>
    <n v="0"/>
    <n v="0"/>
    <s v="Scheme G TIER I"/>
    <e v="#N/A"/>
  </r>
  <r>
    <s v="BIRLA"/>
    <x v="3"/>
    <x v="0"/>
    <d v="2022-06-30T00:00:00"/>
    <s v="IN0020190024"/>
    <s v="7.62% GS 2039 (15-09-2039)"/>
    <s v="GOVERMENT OF INDIA"/>
    <s v=""/>
    <s v=""/>
    <n v="0"/>
    <x v="6"/>
    <n v="28300"/>
    <n v="2818784.71"/>
    <n v="1.647243493365153E-3"/>
    <n v="7.6200000000000004E-2"/>
    <s v="Half Yly"/>
    <n v="2963457.77"/>
    <n v="2963457.77"/>
    <d v="1899-12-30T00:00:00"/>
    <d v="1899-12-30T00:00:00"/>
    <d v="2039-09-15T00:00:00"/>
    <n v="17.221917808219178"/>
    <n v="9.2809467674639716"/>
    <n v="7.0777000000000007E-2"/>
    <n v="7.6599918373225523E-2"/>
    <n v="0"/>
    <n v="0"/>
    <s v=""/>
    <s v=""/>
    <s v=""/>
    <s v=""/>
    <s v=""/>
    <n v="0"/>
    <n v="0"/>
    <s v="Scheme G TIER I"/>
    <e v="#N/A"/>
  </r>
  <r>
    <s v="BIRLA"/>
    <x v="3"/>
    <x v="0"/>
    <d v="2022-06-30T00:00:00"/>
    <s v="IN0020190040"/>
    <s v="7.69% GOI 17.06.2043"/>
    <s v="GOVERMENT OF INDIA"/>
    <s v=""/>
    <s v=""/>
    <n v="0"/>
    <x v="6"/>
    <n v="170000"/>
    <n v="17087278"/>
    <n v="9.9854761539491695E-3"/>
    <n v="7.690000000000001E-2"/>
    <s v="Half Yly"/>
    <n v="18077900"/>
    <n v="18077900"/>
    <d v="1899-12-30T00:00:00"/>
    <d v="1899-12-30T00:00:00"/>
    <d v="2043-06-17T00:00:00"/>
    <n v="20.978082191780821"/>
    <n v="10.330086142194112"/>
    <n v="7.129400000000001E-2"/>
    <n v="7.6400324136208328E-2"/>
    <n v="0"/>
    <n v="0"/>
    <s v=""/>
    <s v=""/>
    <s v=""/>
    <s v=""/>
    <s v=""/>
    <n v="0"/>
    <n v="0"/>
    <s v="Scheme G TIER I"/>
    <e v="#N/A"/>
  </r>
  <r>
    <s v="BIRLA"/>
    <x v="3"/>
    <x v="0"/>
    <d v="2022-06-30T00:00:00"/>
    <s v="IN0020020106"/>
    <s v="7.95% GOI  28-Aug-2032"/>
    <s v="GOVERMENT OF INDIA"/>
    <s v=""/>
    <s v=""/>
    <n v="0"/>
    <x v="6"/>
    <n v="306000"/>
    <n v="31592602.800000001"/>
    <n v="1.8462108587487591E-2"/>
    <n v="7.9500000000000001E-2"/>
    <s v="Half Yly"/>
    <n v="33180663.370000001"/>
    <n v="33180663.370000001"/>
    <d v="1899-12-30T00:00:00"/>
    <d v="1899-12-30T00:00:00"/>
    <d v="2032-08-28T00:00:00"/>
    <n v="10.169863013698631"/>
    <n v="6.7807771488596247"/>
    <n v="6.7817000000000002E-2"/>
    <n v="7.4862873112643058E-2"/>
    <n v="0"/>
    <n v="0"/>
    <s v=""/>
    <s v=""/>
    <s v=""/>
    <s v=""/>
    <s v=""/>
    <n v="0"/>
    <n v="0"/>
    <s v="Scheme G TIER I"/>
    <e v="#N/A"/>
  </r>
  <r>
    <s v="BIRLA"/>
    <x v="3"/>
    <x v="0"/>
    <d v="2022-06-30T00:00:00"/>
    <s v="IN0020060078"/>
    <s v="8.24% GOI 15-Feb-2027"/>
    <s v="GOVERMENT OF INDIA"/>
    <s v=""/>
    <s v=""/>
    <n v="0"/>
    <x v="6"/>
    <n v="316100"/>
    <n v="32874431.609999999"/>
    <n v="1.9211184655407831E-2"/>
    <n v="8.2400000000000001E-2"/>
    <s v="Half Yly"/>
    <n v="34333086.200000003"/>
    <n v="34333086.200000003"/>
    <d v="1899-12-30T00:00:00"/>
    <d v="1899-12-30T00:00:00"/>
    <d v="2027-02-15T00:00:00"/>
    <n v="4.6328767123287671"/>
    <n v="3.70832742464964"/>
    <n v="6.1711000000000002E-2"/>
    <n v="7.2041572874008794E-2"/>
    <n v="0"/>
    <n v="0"/>
    <s v=""/>
    <s v=""/>
    <s v=""/>
    <s v=""/>
    <s v=""/>
    <n v="0"/>
    <n v="0"/>
    <s v="Scheme G TIER I"/>
    <e v="#N/A"/>
  </r>
  <r>
    <s v="BIRLA"/>
    <x v="3"/>
    <x v="0"/>
    <d v="2022-06-30T00:00:00"/>
    <s v="IN0020170174"/>
    <s v="7.17% GOI 08-Jan-2028"/>
    <s v="GOVERMENT OF INDIA"/>
    <s v=""/>
    <s v=""/>
    <n v="0"/>
    <x v="6"/>
    <n v="640000"/>
    <n v="63647936"/>
    <n v="3.7194627908323542E-2"/>
    <n v="7.17E-2"/>
    <s v="Half Yly"/>
    <n v="65513351.350000001"/>
    <n v="65513351.350000001"/>
    <d v="1899-12-30T00:00:00"/>
    <d v="1899-12-30T00:00:00"/>
    <d v="2028-01-08T00:00:00"/>
    <n v="5.5287671232876709"/>
    <n v="4.3403687552231407"/>
    <n v="6.1388000000000005E-2"/>
    <n v="7.2921849232039315E-2"/>
    <n v="0"/>
    <n v="0"/>
    <s v=""/>
    <s v=""/>
    <s v=""/>
    <s v=""/>
    <s v=""/>
    <n v="0"/>
    <n v="0"/>
    <s v="Scheme G TIER I"/>
    <e v="#N/A"/>
  </r>
  <r>
    <s v="BIRLA"/>
    <x v="3"/>
    <x v="0"/>
    <d v="2022-06-30T00:00:00"/>
    <s v="IN0020200153"/>
    <s v="05.77% GOI 03-Aug-2030"/>
    <s v="GOVERMENT OF INDIA"/>
    <s v=""/>
    <s v=""/>
    <n v="0"/>
    <x v="6"/>
    <n v="140000"/>
    <n v="12649000"/>
    <n v="7.3918319741332148E-3"/>
    <n v="5.7699999999999994E-2"/>
    <s v="Half Yly"/>
    <n v="13784800"/>
    <n v="13784800"/>
    <d v="1899-12-30T00:00:00"/>
    <d v="1899-12-30T00:00:00"/>
    <d v="2030-08-03T00:00:00"/>
    <n v="8.0986301369863014"/>
    <n v="6.0959984833948324"/>
    <n v="5.9142000000000007E-2"/>
    <n v="7.3734429735596005E-2"/>
    <n v="0"/>
    <n v="0"/>
    <s v=""/>
    <s v=""/>
    <s v=""/>
    <s v=""/>
    <s v=""/>
    <n v="0"/>
    <n v="0"/>
    <s v="Scheme G TIER I"/>
    <e v="#N/A"/>
  </r>
  <r>
    <s v="BIRLA"/>
    <x v="3"/>
    <x v="0"/>
    <d v="2022-06-30T00:00:00"/>
    <s v="IN0020200245"/>
    <s v="6.22% GOI 2035 (16-Mar-2035)"/>
    <s v="GOVERMENT OF INDIA"/>
    <s v=""/>
    <s v=""/>
    <n v="0"/>
    <x v="6"/>
    <n v="425400"/>
    <n v="38030887.619999997"/>
    <n v="2.2224518231811447E-2"/>
    <n v="6.2199999999999998E-2"/>
    <s v="Half Yly"/>
    <n v="41819580"/>
    <n v="41819580"/>
    <d v="1899-12-30T00:00:00"/>
    <d v="1899-12-30T00:00:00"/>
    <d v="2035-03-16T00:00:00"/>
    <n v="12.717808219178082"/>
    <n v="8.2447026255563127"/>
    <n v="6.3920000000000005E-2"/>
    <n v="7.5283116301179953E-2"/>
    <n v="0"/>
    <n v="0"/>
    <s v=""/>
    <s v=""/>
    <s v=""/>
    <s v=""/>
    <s v=""/>
    <n v="0"/>
    <n v="0"/>
    <s v="Scheme G TIER I"/>
    <e v="#N/A"/>
  </r>
  <r>
    <s v="BIRLA"/>
    <x v="3"/>
    <x v="0"/>
    <d v="2022-06-30T00:00:00"/>
    <s v="IN0020160092"/>
    <s v="6.62% GOI 2051 (28-NOV-2051)  2051."/>
    <s v="GOVERMENT OF INDIA"/>
    <s v=""/>
    <s v=""/>
    <n v="0"/>
    <x v="6"/>
    <n v="300000"/>
    <n v="26237430"/>
    <n v="1.5332648746389599E-2"/>
    <n v="6.6199999999999995E-2"/>
    <s v="Half Yly"/>
    <n v="30447000"/>
    <n v="30447000"/>
    <d v="1899-12-30T00:00:00"/>
    <d v="1899-12-30T00:00:00"/>
    <d v="2051-11-28T00:00:00"/>
    <n v="29.432876712328767"/>
    <n v="11.791263680414318"/>
    <n v="6.5065999999999999E-2"/>
    <n v="7.7025907433629859E-2"/>
    <n v="0"/>
    <n v="0"/>
    <s v=""/>
    <s v=""/>
    <s v=""/>
    <s v=""/>
    <s v=""/>
    <n v="0"/>
    <n v="0"/>
    <s v="Scheme G TIER I"/>
    <e v="#N/A"/>
  </r>
  <r>
    <s v="BIRLA"/>
    <x v="3"/>
    <x v="0"/>
    <d v="2022-06-30T00:00:00"/>
    <s v="IN0020140011"/>
    <s v="8.60% GS 2028 (02-JUN-2028)"/>
    <s v="GOVERMENT OF INDIA"/>
    <s v=""/>
    <s v=""/>
    <n v="0"/>
    <x v="6"/>
    <n v="74000"/>
    <n v="7851977.2000000002"/>
    <n v="4.5885442427958728E-3"/>
    <n v="8.5999999999999993E-2"/>
    <s v="Half Yly"/>
    <n v="8203773.1799999997"/>
    <n v="8203773.1799999997"/>
    <d v="1899-12-30T00:00:00"/>
    <d v="1899-12-30T00:00:00"/>
    <d v="2028-06-02T00:00:00"/>
    <n v="5.9287671232876713"/>
    <n v="4.6048214652835728"/>
    <n v="6.1675000000000008E-2"/>
    <n v="7.3088299302178417E-2"/>
    <n v="0"/>
    <n v="0"/>
    <s v=""/>
    <s v=""/>
    <s v=""/>
    <s v=""/>
    <s v=""/>
    <n v="0"/>
    <n v="0"/>
    <s v="Scheme G TIER I"/>
    <e v="#N/A"/>
  </r>
  <r>
    <s v="BIRLA"/>
    <x v="3"/>
    <x v="0"/>
    <d v="2022-06-30T00:00:00"/>
    <s v="INF846K01N65"/>
    <s v="AXIS OVERNIGHT FUND - DIRECT PLAN- GROWTH OPTION"/>
    <s v="AXIS MUTUAL FUND"/>
    <s v="66301"/>
    <s v="Management of mutual funds"/>
    <n v="0"/>
    <x v="1"/>
    <n v="113372.387"/>
    <n v="128678566.22"/>
    <n v="7.5197275687454671E-2"/>
    <n v="0"/>
    <s v=""/>
    <n v="128685000"/>
    <n v="128685000"/>
    <d v="1899-12-30T00:00:00"/>
    <d v="1899-12-30T00:00:00"/>
    <d v="1899-12-30T00:00:00"/>
    <n v="0"/>
    <n v="0"/>
    <n v="0"/>
    <n v="0"/>
    <n v="0"/>
    <n v="0"/>
    <s v=""/>
    <s v=""/>
    <s v=""/>
    <s v=""/>
    <s v=""/>
    <n v="0"/>
    <n v="0"/>
    <s v="Scheme G TIER I"/>
    <e v="#N/A"/>
  </r>
  <r>
    <s v="BIRLA"/>
    <x v="3"/>
    <x v="1"/>
    <d v="2022-06-30T00:00:00"/>
    <s v="IN3120180010"/>
    <s v="SDL TAMIL NADU 8.05% 2028"/>
    <s v="TAMIL NADU SDL"/>
    <s v=""/>
    <s v=""/>
    <n v="0"/>
    <x v="7"/>
    <n v="10000"/>
    <n v="1016353"/>
    <n v="6.0735360537479167E-3"/>
    <n v="8.0500000000000002E-2"/>
    <s v="Half Yly"/>
    <n v="961900"/>
    <n v="961900"/>
    <d v="1899-12-30T00:00:00"/>
    <d v="1899-12-30T00:00:00"/>
    <d v="2028-04-18T00:00:00"/>
    <n v="5.8054794520547945"/>
    <n v="4.5118421642898277"/>
    <n v="8.2015999999999992E-2"/>
    <n v="7.6912542999712952E-2"/>
    <n v="0"/>
    <n v="0"/>
    <s v=""/>
    <s v=""/>
    <s v=""/>
    <s v=""/>
    <s v=""/>
    <n v="0"/>
    <n v="0"/>
    <s v="Scheme G TIER II"/>
    <e v="#N/A"/>
  </r>
  <r>
    <s v="BIRLA"/>
    <x v="3"/>
    <x v="1"/>
    <d v="2022-06-30T00:00:00"/>
    <s v="IN2020170147"/>
    <s v="8.13 % KERALA SDL 21.03.2028"/>
    <s v="KERALA SDL"/>
    <s v=""/>
    <s v=""/>
    <n v="0"/>
    <x v="7"/>
    <n v="15000"/>
    <n v="1534677"/>
    <n v="9.1709436488677572E-3"/>
    <n v="8.1300000000000011E-2"/>
    <s v="Half Yly"/>
    <n v="1527349"/>
    <n v="1527349"/>
    <d v="1899-12-30T00:00:00"/>
    <d v="1899-12-30T00:00:00"/>
    <d v="2028-03-21T00:00:00"/>
    <n v="5.7287671232876711"/>
    <n v="4.4365992904262406"/>
    <n v="7.5118999999999991E-2"/>
    <n v="7.6200829335329595E-2"/>
    <n v="0"/>
    <n v="0"/>
    <s v=""/>
    <s v=""/>
    <s v=""/>
    <s v=""/>
    <s v=""/>
    <n v="0"/>
    <n v="0"/>
    <s v="Scheme G TIER II"/>
    <e v="#N/A"/>
  </r>
  <r>
    <s v="BIRLA"/>
    <x v="3"/>
    <x v="1"/>
    <d v="2022-06-30T00:00:00"/>
    <s v="IN0020060086"/>
    <s v="8.28% GOI 15.02.2032"/>
    <s v="GOVERMENT OF INDIA"/>
    <s v=""/>
    <s v=""/>
    <n v="0"/>
    <x v="6"/>
    <n v="76900"/>
    <n v="8116002.9299999997"/>
    <n v="4.8499720478690701E-2"/>
    <n v="8.2799999999999999E-2"/>
    <s v="Half Yly"/>
    <n v="8069220.3300000001"/>
    <n v="8069220.3300000001"/>
    <d v="1899-12-30T00:00:00"/>
    <d v="1899-12-30T00:00:00"/>
    <d v="2032-02-15T00:00:00"/>
    <n v="9.6356164383561644"/>
    <n v="6.4649477338069854"/>
    <n v="6.8956999999999991E-2"/>
    <n v="7.4609326276456348E-2"/>
    <n v="0"/>
    <n v="0"/>
    <s v=""/>
    <s v=""/>
    <s v=""/>
    <s v=""/>
    <s v=""/>
    <n v="0"/>
    <n v="0"/>
    <s v="Scheme G TIER II"/>
    <e v="#N/A"/>
  </r>
  <r>
    <s v="BIRLA"/>
    <x v="3"/>
    <x v="1"/>
    <d v="2022-06-30T00:00:00"/>
    <s v="IN3120150203"/>
    <s v="8.69% Tamil Nadu SDL 24.02.2026"/>
    <s v="TAMIL NADU SDL"/>
    <s v=""/>
    <s v=""/>
    <n v="0"/>
    <x v="7"/>
    <n v="3500"/>
    <n v="364373.1"/>
    <n v="2.1774257171139309E-3"/>
    <n v="8.6899999999999991E-2"/>
    <s v="Half Yly"/>
    <n v="369614.85"/>
    <n v="369614.85"/>
    <d v="1899-12-30T00:00:00"/>
    <d v="1899-12-30T00:00:00"/>
    <d v="2026-02-24T00:00:00"/>
    <n v="3.6575342465753424"/>
    <n v="3.0153854762555596"/>
    <n v="7.7499999999999999E-2"/>
    <n v="7.3807831327437567E-2"/>
    <n v="0"/>
    <n v="0"/>
    <s v=""/>
    <s v=""/>
    <s v=""/>
    <s v=""/>
    <s v=""/>
    <n v="0"/>
    <n v="0"/>
    <s v="Scheme G TIER II"/>
    <e v="#N/A"/>
  </r>
  <r>
    <s v="BIRLA"/>
    <x v="3"/>
    <x v="1"/>
    <d v="2022-06-30T00:00:00"/>
    <s v="IN0020220029"/>
    <s v="7.54%GOI 23-MAY- 2036"/>
    <s v="GOVERMENT OF INDIA"/>
    <s v=""/>
    <s v=""/>
    <n v="0"/>
    <x v="6"/>
    <n v="20000"/>
    <n v="1985202"/>
    <n v="1.1863197059459138E-2"/>
    <n v="7.5399999999999995E-2"/>
    <s v="Half Yly"/>
    <n v="1972800"/>
    <n v="1972800"/>
    <d v="1899-12-30T00:00:00"/>
    <d v="1899-12-30T00:00:00"/>
    <d v="2036-05-23T00:00:00"/>
    <n v="13.906849315068493"/>
    <n v="8.4349581801973912"/>
    <n v="7.685830166666667E-2"/>
    <n v="7.625912569077857E-2"/>
    <n v="0"/>
    <n v="0"/>
    <s v=""/>
    <s v=""/>
    <s v=""/>
    <s v=""/>
    <s v=""/>
    <n v="0"/>
    <n v="0"/>
    <s v="Scheme G TIER II"/>
    <e v="#N/A"/>
  </r>
  <r>
    <s v="BIRLA"/>
    <x v="3"/>
    <x v="1"/>
    <d v="2022-06-30T00:00:00"/>
    <s v="IN0020150028"/>
    <s v="7.88% GOI 19.03.2030"/>
    <s v="GOVERMENT OF INDIA"/>
    <s v=""/>
    <s v=""/>
    <n v="0"/>
    <x v="6"/>
    <n v="46200"/>
    <n v="4747045.38"/>
    <n v="2.8367458219936855E-2"/>
    <n v="7.8799999999999995E-2"/>
    <s v="Half Yly"/>
    <n v="5024387"/>
    <n v="5024387"/>
    <d v="1899-12-30T00:00:00"/>
    <d v="1899-12-30T00:00:00"/>
    <d v="2030-03-19T00:00:00"/>
    <n v="7.7232876712328764"/>
    <n v="5.624460133787009"/>
    <n v="6.7634E-2"/>
    <n v="7.4029186751957368E-2"/>
    <n v="0"/>
    <n v="0"/>
    <s v=""/>
    <s v=""/>
    <s v=""/>
    <s v=""/>
    <s v=""/>
    <n v="0"/>
    <n v="0"/>
    <s v="Scheme G TIER II"/>
    <e v="#N/A"/>
  </r>
  <r>
    <s v="BIRLA"/>
    <x v="3"/>
    <x v="1"/>
    <d v="2022-06-30T00:00:00"/>
    <s v="IN0020060045"/>
    <s v="8.33% GS 7.06.2036"/>
    <s v="GOVERMENT OF INDIA"/>
    <s v=""/>
    <s v=""/>
    <n v="0"/>
    <x v="6"/>
    <n v="38000"/>
    <n v="4018127.6"/>
    <n v="2.4011581455615903E-2"/>
    <n v="8.3299999999999999E-2"/>
    <s v="Half Yly"/>
    <n v="4184060.4"/>
    <n v="4184060.4"/>
    <d v="1899-12-30T00:00:00"/>
    <d v="1899-12-30T00:00:00"/>
    <d v="2036-06-07T00:00:00"/>
    <n v="13.947945205479453"/>
    <n v="8.2938147233066868"/>
    <n v="7.6365999999999989E-2"/>
    <n v="7.6520086394539027E-2"/>
    <n v="0"/>
    <n v="0"/>
    <s v=""/>
    <s v=""/>
    <s v=""/>
    <s v=""/>
    <s v=""/>
    <n v="0"/>
    <n v="0"/>
    <s v="Scheme G TIER II"/>
    <e v="#N/A"/>
  </r>
  <r>
    <s v="BIRLA"/>
    <x v="3"/>
    <x v="1"/>
    <d v="2022-06-30T00:00:00"/>
    <s v="IN0020210244"/>
    <s v="6.54% GOI 17-Jan-2032"/>
    <s v="GOVERMENT OF INDIA"/>
    <s v=""/>
    <s v=""/>
    <n v="0"/>
    <x v="6"/>
    <n v="150000"/>
    <n v="14086185"/>
    <n v="8.4176415534035029E-2"/>
    <n v="6.54E-2"/>
    <s v="Half Yly"/>
    <n v="14115000"/>
    <n v="14115000"/>
    <d v="1899-12-30T00:00:00"/>
    <d v="1899-12-30T00:00:00"/>
    <d v="2032-01-17T00:00:00"/>
    <n v="9.5561643835616437"/>
    <n v="6.6962533558873405"/>
    <n v="6.9278000000000006E-2"/>
    <n v="7.4419716107336178E-2"/>
    <n v="0"/>
    <n v="0"/>
    <s v=""/>
    <s v=""/>
    <s v=""/>
    <s v=""/>
    <s v=""/>
    <n v="0"/>
    <n v="0"/>
    <s v="Scheme G TIER II"/>
    <e v="#N/A"/>
  </r>
  <r>
    <s v="BIRLA"/>
    <x v="3"/>
    <x v="1"/>
    <d v="2022-06-30T00:00:00"/>
    <s v="IN0020210152"/>
    <s v="06.67 GOI 15 DEC- 2035"/>
    <s v="GOVERMENT OF INDIA"/>
    <s v=""/>
    <s v=""/>
    <n v="0"/>
    <x v="6"/>
    <n v="160000"/>
    <n v="14794880"/>
    <n v="8.8411444735120553E-2"/>
    <n v="6.6699999999999995E-2"/>
    <s v="Half Yly"/>
    <n v="15183601.09"/>
    <n v="15183601.09"/>
    <d v="1899-12-30T00:00:00"/>
    <d v="1899-12-30T00:00:00"/>
    <d v="2035-12-15T00:00:00"/>
    <n v="13.468493150684932"/>
    <n v="8.5436742774146666"/>
    <n v="6.8235039499999997E-2"/>
    <n v="7.5715192911743778E-2"/>
    <n v="0"/>
    <n v="0"/>
    <s v=""/>
    <s v=""/>
    <s v=""/>
    <s v=""/>
    <s v=""/>
    <n v="0"/>
    <n v="0"/>
    <s v="Scheme G TIER II"/>
    <e v="#N/A"/>
  </r>
  <r>
    <s v="BIRLA"/>
    <x v="3"/>
    <x v="1"/>
    <d v="2022-06-30T00:00:00"/>
    <s v="IN0020210020"/>
    <s v="6.64% GOI 16-june-2035"/>
    <s v="GOVERMENT OF INDIA"/>
    <s v=""/>
    <s v=""/>
    <n v="0"/>
    <x v="6"/>
    <n v="3500"/>
    <n v="323434.65000000002"/>
    <n v="1.9327851718904149E-3"/>
    <n v="6.6400000000000001E-2"/>
    <s v="Half Yly"/>
    <n v="322560"/>
    <n v="322560"/>
    <d v="1899-12-30T00:00:00"/>
    <d v="1899-12-30T00:00:00"/>
    <d v="2035-06-16T00:00:00"/>
    <n v="12.96986301369863"/>
    <n v="8.3646175538387872"/>
    <n v="6.7644418999999997E-2"/>
    <n v="7.5687145414372048E-2"/>
    <n v="0"/>
    <n v="0"/>
    <s v=""/>
    <s v=""/>
    <s v=""/>
    <s v=""/>
    <s v=""/>
    <n v="0"/>
    <n v="0"/>
    <s v="Scheme G TIER II"/>
    <e v="#N/A"/>
  </r>
  <r>
    <s v="BIRLA"/>
    <x v="3"/>
    <x v="1"/>
    <d v="2022-06-30T00:00:00"/>
    <s v="IN0020150010"/>
    <s v="7.68% GS 15.12.2023"/>
    <s v="GOVERMENT OF INDIA"/>
    <s v=""/>
    <s v=""/>
    <n v="0"/>
    <x v="6"/>
    <n v="5000"/>
    <n v="508087"/>
    <n v="3.0362331915590526E-3"/>
    <n v="7.6799999999999993E-2"/>
    <s v="Half Yly"/>
    <n v="495650"/>
    <n v="495650"/>
    <d v="1899-12-30T00:00:00"/>
    <d v="1899-12-30T00:00:00"/>
    <d v="2023-12-15T00:00:00"/>
    <n v="1.4602739726027398"/>
    <n v="1.3598650155457448"/>
    <n v="7.8792000000000001E-2"/>
    <n v="6.4962520965860374E-2"/>
    <n v="0"/>
    <n v="0"/>
    <s v=""/>
    <s v=""/>
    <s v=""/>
    <s v=""/>
    <s v=""/>
    <n v="0"/>
    <n v="0"/>
    <s v="Scheme G TIER II"/>
    <e v="#N/A"/>
  </r>
  <r>
    <s v="BIRLA"/>
    <x v="3"/>
    <x v="1"/>
    <d v="2022-06-30T00:00:00"/>
    <s v="IN0020020247"/>
    <s v="6.01% GOVT 25-March-2028"/>
    <s v="GOVERMENT OF INDIA"/>
    <s v=""/>
    <s v=""/>
    <n v="0"/>
    <x v="6"/>
    <n v="21000"/>
    <n v="1977929.1"/>
    <n v="1.1819735564914129E-2"/>
    <n v="6.0100000000000001E-2"/>
    <s v="Half Yly"/>
    <n v="2014200"/>
    <n v="2014200"/>
    <d v="1899-12-30T00:00:00"/>
    <d v="1899-12-30T00:00:00"/>
    <d v="2028-03-25T00:00:00"/>
    <n v="5.7397260273972606"/>
    <n v="4.6588470530455313"/>
    <n v="6.6502000000000006E-2"/>
    <n v="7.2642865781717497E-2"/>
    <n v="0"/>
    <n v="0"/>
    <s v=""/>
    <s v=""/>
    <s v=""/>
    <s v=""/>
    <s v=""/>
    <n v="0"/>
    <n v="0"/>
    <s v="Scheme G TIER II"/>
    <e v="#N/A"/>
  </r>
  <r>
    <s v="BIRLA"/>
    <x v="3"/>
    <x v="1"/>
    <d v="2022-06-30T00:00:00"/>
    <s v="IN0020070044"/>
    <s v="8.32% GS 02.08.2032"/>
    <s v="GOVERMENT OF INDIA"/>
    <s v=""/>
    <s v=""/>
    <n v="0"/>
    <x v="6"/>
    <n v="56000"/>
    <n v="5923260"/>
    <n v="3.5396297512500959E-2"/>
    <n v="8.3199999999999996E-2"/>
    <s v="Half Yly"/>
    <n v="6211760"/>
    <n v="6211760"/>
    <d v="1899-12-30T00:00:00"/>
    <d v="1899-12-30T00:00:00"/>
    <d v="2032-08-02T00:00:00"/>
    <n v="10.098630136986301"/>
    <n v="6.6435366541304655"/>
    <n v="7.3763999999999996E-2"/>
    <n v="7.4928105107181481E-2"/>
    <n v="0"/>
    <n v="0"/>
    <s v=""/>
    <s v=""/>
    <s v=""/>
    <s v=""/>
    <s v=""/>
    <n v="0"/>
    <n v="0"/>
    <s v="Scheme G TIER II"/>
    <e v="#N/A"/>
  </r>
  <r>
    <s v="BIRLA"/>
    <x v="3"/>
    <x v="1"/>
    <d v="2022-06-30T00:00:00"/>
    <s v="IN0020200245"/>
    <s v="6.22% GOI 2035 (16-Mar-2035)"/>
    <s v="GOVERMENT OF INDIA"/>
    <s v=""/>
    <s v=""/>
    <n v="0"/>
    <x v="6"/>
    <n v="74600"/>
    <n v="6669262.3799999999"/>
    <n v="3.9854268661414526E-2"/>
    <n v="6.2199999999999998E-2"/>
    <s v="Half Yly"/>
    <n v="7416134"/>
    <n v="7416134"/>
    <d v="1899-12-30T00:00:00"/>
    <d v="1899-12-30T00:00:00"/>
    <d v="2035-03-16T00:00:00"/>
    <n v="12.717808219178082"/>
    <n v="8.2447026255563127"/>
    <n v="6.3920000000000005E-2"/>
    <n v="7.5283116301179953E-2"/>
    <n v="0"/>
    <n v="0"/>
    <s v=""/>
    <s v=""/>
    <s v=""/>
    <s v=""/>
    <s v=""/>
    <n v="0"/>
    <n v="0"/>
    <s v="Scheme G TIER II"/>
    <e v="#N/A"/>
  </r>
  <r>
    <s v="BIRLA"/>
    <x v="3"/>
    <x v="1"/>
    <d v="2022-06-30T00:00:00"/>
    <s v="IN0020150077"/>
    <s v="7.72% GOI 26.10.2055."/>
    <s v="GOVERMENT OF INDIA"/>
    <s v=""/>
    <s v=""/>
    <n v="0"/>
    <x v="6"/>
    <n v="7000"/>
    <n v="699773.9"/>
    <n v="4.1817183706072489E-3"/>
    <n v="7.7199999999999991E-2"/>
    <s v="Half Yly"/>
    <n v="698600"/>
    <n v="698600"/>
    <d v="1899-12-30T00:00:00"/>
    <d v="1899-12-30T00:00:00"/>
    <d v="2055-10-26T00:00:00"/>
    <n v="33.345205479452055"/>
    <n v="11.756774833053582"/>
    <n v="7.5235999999999997E-2"/>
    <n v="7.7213076675248155E-2"/>
    <n v="0"/>
    <n v="0"/>
    <s v=""/>
    <s v=""/>
    <s v=""/>
    <s v=""/>
    <s v=""/>
    <n v="0"/>
    <n v="0"/>
    <s v="Scheme G TIER II"/>
    <e v="#N/A"/>
  </r>
  <r>
    <s v="BIRLA"/>
    <x v="3"/>
    <x v="1"/>
    <d v="2022-06-30T00:00:00"/>
    <s v="IN0020200153"/>
    <s v="05.77% GOI 03-Aug-2030"/>
    <s v="GOVERMENT OF INDIA"/>
    <s v=""/>
    <s v=""/>
    <n v="0"/>
    <x v="6"/>
    <n v="30000"/>
    <n v="2710500"/>
    <n v="1.619744269331987E-2"/>
    <n v="5.7699999999999994E-2"/>
    <s v="Half Yly"/>
    <n v="2968200"/>
    <n v="2968200"/>
    <d v="1899-12-30T00:00:00"/>
    <d v="1899-12-30T00:00:00"/>
    <d v="2030-08-03T00:00:00"/>
    <n v="8.0986301369863014"/>
    <n v="6.0959984833948324"/>
    <n v="5.9142000000000007E-2"/>
    <n v="7.3734429735596005E-2"/>
    <n v="0"/>
    <n v="0"/>
    <s v=""/>
    <s v=""/>
    <s v=""/>
    <s v=""/>
    <s v=""/>
    <n v="0"/>
    <n v="0"/>
    <s v="Scheme G TIER II"/>
    <e v="#N/A"/>
  </r>
  <r>
    <s v="BIRLA"/>
    <x v="3"/>
    <x v="1"/>
    <d v="2022-06-30T00:00:00"/>
    <s v="IN0020170174"/>
    <s v="7.17% GOI 08-Jan-2028"/>
    <s v="GOVERMENT OF INDIA"/>
    <s v=""/>
    <s v=""/>
    <n v="0"/>
    <x v="6"/>
    <n v="160000"/>
    <n v="15911984"/>
    <n v="9.5087049982299457E-2"/>
    <n v="7.17E-2"/>
    <s v="Half Yly"/>
    <n v="16718175"/>
    <n v="16718175"/>
    <d v="1899-12-30T00:00:00"/>
    <d v="1899-12-30T00:00:00"/>
    <d v="2028-01-08T00:00:00"/>
    <n v="5.5287671232876709"/>
    <n v="4.3403687552231407"/>
    <n v="6.1388000000000005E-2"/>
    <n v="7.2921849232039315E-2"/>
    <n v="0"/>
    <n v="0"/>
    <s v=""/>
    <s v=""/>
    <s v=""/>
    <s v=""/>
    <s v=""/>
    <n v="0"/>
    <n v="0"/>
    <s v="Scheme G TIER II"/>
    <e v="#N/A"/>
  </r>
  <r>
    <s v="BIRLA"/>
    <x v="3"/>
    <x v="1"/>
    <d v="2022-06-30T00:00:00"/>
    <s v="IN0020140078"/>
    <s v="8.17% GS 2044 (01-DEC-2044)."/>
    <s v="GOVERMENT OF INDIA"/>
    <s v=""/>
    <s v=""/>
    <n v="0"/>
    <x v="6"/>
    <n v="33000"/>
    <n v="3485941.8"/>
    <n v="2.083133832789091E-2"/>
    <n v="8.1699999999999995E-2"/>
    <s v="Half Yly"/>
    <n v="3466610"/>
    <n v="3466610"/>
    <d v="1899-12-30T00:00:00"/>
    <d v="1899-12-30T00:00:00"/>
    <d v="2044-12-01T00:00:00"/>
    <n v="22.438356164383563"/>
    <n v="10.455159183886547"/>
    <n v="7.6704999999999995E-2"/>
    <n v="7.640051691571105E-2"/>
    <n v="0"/>
    <n v="0"/>
    <s v=""/>
    <s v=""/>
    <s v=""/>
    <s v=""/>
    <s v=""/>
    <n v="0"/>
    <n v="0"/>
    <s v="Scheme G TIER II"/>
    <e v="#N/A"/>
  </r>
  <r>
    <s v="BIRLA"/>
    <x v="3"/>
    <x v="1"/>
    <d v="2022-06-30T00:00:00"/>
    <s v="IN0020060078"/>
    <s v="8.24% GOI 15-Feb-2027"/>
    <s v="GOVERMENT OF INDIA"/>
    <s v=""/>
    <s v=""/>
    <n v="0"/>
    <x v="6"/>
    <n v="69900"/>
    <n v="7269606.9900000002"/>
    <n v="4.3441816131150175E-2"/>
    <n v="8.2400000000000001E-2"/>
    <s v="Half Yly"/>
    <n v="7622303"/>
    <n v="7622303"/>
    <d v="1899-12-30T00:00:00"/>
    <d v="1899-12-30T00:00:00"/>
    <d v="2027-02-15T00:00:00"/>
    <n v="4.6328767123287671"/>
    <n v="3.70832742464964"/>
    <n v="6.1711000000000002E-2"/>
    <n v="7.2041572874008794E-2"/>
    <n v="0"/>
    <n v="0"/>
    <s v=""/>
    <s v=""/>
    <s v=""/>
    <s v=""/>
    <s v=""/>
    <n v="0"/>
    <n v="0"/>
    <s v="Scheme G TIER II"/>
    <e v="#N/A"/>
  </r>
  <r>
    <s v="BIRLA"/>
    <x v="3"/>
    <x v="1"/>
    <d v="2022-06-30T00:00:00"/>
    <s v="IN0020190024"/>
    <s v="7.62% GS 2039 (15-09-2039)"/>
    <s v="GOVERMENT OF INDIA"/>
    <s v=""/>
    <s v=""/>
    <n v="0"/>
    <x v="6"/>
    <n v="10000"/>
    <n v="996037"/>
    <n v="5.9521314251710913E-3"/>
    <n v="7.6200000000000004E-2"/>
    <s v="Half Yly"/>
    <n v="1048000"/>
    <n v="1048000"/>
    <d v="1899-12-30T00:00:00"/>
    <d v="1899-12-30T00:00:00"/>
    <d v="2039-09-15T00:00:00"/>
    <n v="17.221917808219178"/>
    <n v="9.2809467674639716"/>
    <n v="7.0777000000000007E-2"/>
    <n v="7.6599918373225523E-2"/>
    <n v="0"/>
    <n v="0"/>
    <s v=""/>
    <s v=""/>
    <s v=""/>
    <s v=""/>
    <s v=""/>
    <n v="0"/>
    <n v="0"/>
    <s v="Scheme G TIER II"/>
    <e v="#N/A"/>
  </r>
  <r>
    <s v="BIRLA"/>
    <x v="3"/>
    <x v="1"/>
    <d v="2022-06-30T00:00:00"/>
    <s v="IN0020100031"/>
    <s v="8.30% GS 02.07.2040"/>
    <s v="GOVERMENT OF INDIA"/>
    <s v=""/>
    <s v=""/>
    <n v="0"/>
    <x v="6"/>
    <n v="41400"/>
    <n v="4393657.8"/>
    <n v="2.6255679922360393E-2"/>
    <n v="8.3000000000000004E-2"/>
    <s v="Half Yly"/>
    <n v="4727378.22"/>
    <n v="4727378.22"/>
    <d v="1899-12-30T00:00:00"/>
    <d v="1899-12-30T00:00:00"/>
    <d v="2040-07-02T00:00:00"/>
    <n v="18.019178082191782"/>
    <n v="9.1693210453411123"/>
    <n v="7.0000000000000007E-2"/>
    <n v="7.6667991008957326E-2"/>
    <n v="0"/>
    <n v="0"/>
    <s v=""/>
    <s v=""/>
    <s v=""/>
    <s v=""/>
    <s v=""/>
    <n v="0"/>
    <n v="0"/>
    <s v="Scheme G TIER II"/>
    <e v="#N/A"/>
  </r>
  <r>
    <s v="BIRLA"/>
    <x v="3"/>
    <x v="1"/>
    <d v="2022-06-30T00:00:00"/>
    <s v="IN0020190040"/>
    <s v="7.69% GOI 17.06.2043"/>
    <s v="GOVERMENT OF INDIA"/>
    <s v=""/>
    <s v=""/>
    <n v="0"/>
    <x v="6"/>
    <n v="10000"/>
    <n v="1005134"/>
    <n v="6.0064934012571012E-3"/>
    <n v="7.690000000000001E-2"/>
    <s v="Half Yly"/>
    <n v="1063700"/>
    <n v="1063700"/>
    <d v="1899-12-30T00:00:00"/>
    <d v="1899-12-30T00:00:00"/>
    <d v="2043-06-17T00:00:00"/>
    <n v="20.978082191780821"/>
    <n v="10.330086142194112"/>
    <n v="7.129400000000001E-2"/>
    <n v="7.6400324136208328E-2"/>
    <n v="0"/>
    <n v="0"/>
    <s v=""/>
    <s v=""/>
    <s v=""/>
    <s v=""/>
    <s v=""/>
    <n v="0"/>
    <n v="0"/>
    <s v="Scheme G TIER II"/>
    <e v="#N/A"/>
  </r>
  <r>
    <s v="BIRLA"/>
    <x v="3"/>
    <x v="1"/>
    <d v="2022-06-30T00:00:00"/>
    <s v="INF846K01N65"/>
    <s v="AXIS OVERNIGHT FUND - DIRECT PLAN- GROWTH OPTION"/>
    <s v="AXIS MUTUAL FUND"/>
    <s v="66301"/>
    <s v="Management of mutual funds"/>
    <n v="0"/>
    <x v="1"/>
    <n v="12392.245000000001"/>
    <n v="14065297.210000001"/>
    <n v="8.4051593995014523E-2"/>
    <n v="0"/>
    <s v=""/>
    <n v="14066000"/>
    <n v="14066000"/>
    <d v="1899-12-30T00:00:00"/>
    <d v="1899-12-30T00:00:00"/>
    <d v="1899-12-30T00:00:00"/>
    <n v="0"/>
    <n v="0"/>
    <n v="0"/>
    <n v="0"/>
    <n v="0"/>
    <n v="0"/>
    <s v=""/>
    <s v=""/>
    <s v=""/>
    <s v=""/>
    <s v=""/>
    <n v="0"/>
    <n v="0"/>
    <s v="Scheme G TIER II"/>
    <e v="#N/A"/>
  </r>
  <r>
    <s v="BIRLA"/>
    <x v="3"/>
    <x v="1"/>
    <d v="2022-06-30T00:00:00"/>
    <s v=""/>
    <s v="Net Current Asset"/>
    <s v=""/>
    <s v=""/>
    <s v=""/>
    <n v="0"/>
    <x v="4"/>
    <n v="0"/>
    <n v="-174831.1"/>
    <n v="-1.0447580606013928E-3"/>
    <n v="0"/>
    <s v=""/>
    <n v="0"/>
    <n v="-174831.1"/>
    <d v="1899-12-30T00:00:00"/>
    <d v="1899-12-30T00:00:00"/>
    <d v="1899-12-30T00:00:00"/>
    <n v="0"/>
    <n v="0"/>
    <n v="0"/>
    <n v="0"/>
    <n v="0"/>
    <n v="0"/>
    <s v=""/>
    <s v=""/>
    <s v=""/>
    <s v=""/>
    <s v=""/>
    <n v="0"/>
    <n v="0"/>
    <s v="Scheme G TIER II"/>
    <e v="#N/A"/>
  </r>
  <r>
    <s v="BIRLA"/>
    <x v="3"/>
    <x v="1"/>
    <d v="2022-06-30T00:00:00"/>
    <s v="IN2220190051"/>
    <s v="7.24% Maharashtra SDL 25-Sept-2029"/>
    <s v="MAHARASHTRA SDL"/>
    <s v=""/>
    <s v=""/>
    <n v="0"/>
    <x v="7"/>
    <n v="30000"/>
    <n v="2919336"/>
    <n v="1.7445407696936231E-2"/>
    <n v="7.2400000000000006E-2"/>
    <s v="Half Yly"/>
    <n v="2890800"/>
    <n v="2890800"/>
    <d v="1899-12-30T00:00:00"/>
    <d v="1899-12-30T00:00:00"/>
    <d v="2029-09-25T00:00:00"/>
    <n v="7.2438356164383562"/>
    <n v="5.4174288010639904"/>
    <n v="7.9002766000000002E-2"/>
    <n v="7.728947654886098E-2"/>
    <n v="0"/>
    <n v="0"/>
    <s v=""/>
    <s v=""/>
    <s v=""/>
    <s v=""/>
    <s v=""/>
    <n v="0"/>
    <n v="0"/>
    <s v="Scheme G TIER II"/>
    <e v="#N/A"/>
  </r>
  <r>
    <s v="BIRLA"/>
    <x v="3"/>
    <x v="1"/>
    <d v="2022-06-30T00:00:00"/>
    <s v="IN0020160100"/>
    <s v="6.57% GOI 2033 (MD 05/12/2033)"/>
    <s v="GOVERMENT OF INDIA"/>
    <s v=""/>
    <s v=""/>
    <n v="0"/>
    <x v="6"/>
    <n v="186000"/>
    <n v="17267012.399999999"/>
    <n v="0.1031844470886713"/>
    <n v="6.5700000000000008E-2"/>
    <s v="Half Yly"/>
    <n v="18610000"/>
    <n v="18610000"/>
    <d v="1899-12-30T00:00:00"/>
    <d v="1899-12-30T00:00:00"/>
    <d v="2033-12-05T00:00:00"/>
    <n v="11.441095890410958"/>
    <n v="7.7446941332809809"/>
    <n v="6.9144999999999998E-2"/>
    <n v="7.5143851300962863E-2"/>
    <n v="0"/>
    <n v="0"/>
    <s v=""/>
    <s v=""/>
    <s v=""/>
    <s v=""/>
    <s v=""/>
    <n v="0"/>
    <n v="0"/>
    <s v="Scheme G TIER II"/>
    <e v="#N/A"/>
  </r>
  <r>
    <s v="BIRLA"/>
    <x v="3"/>
    <x v="1"/>
    <d v="2022-06-30T00:00:00"/>
    <s v="IN2220150196"/>
    <s v="8.67% Maharashtra SDL 24 Feb 2026"/>
    <s v="MAHARASHTRA SDL"/>
    <s v=""/>
    <s v=""/>
    <n v="0"/>
    <x v="7"/>
    <n v="10000"/>
    <n v="1040437"/>
    <n v="6.2174575478729554E-3"/>
    <n v="8.6699999999999999E-2"/>
    <s v="Half Yly"/>
    <n v="1091800"/>
    <n v="1091800"/>
    <d v="1899-12-30T00:00:00"/>
    <d v="1899-12-30T00:00:00"/>
    <d v="2026-02-24T00:00:00"/>
    <n v="3.6575342465753424"/>
    <n v="3.0162184886888075"/>
    <n v="6.5993999999999997E-2"/>
    <n v="7.3807680492398539E-2"/>
    <n v="0"/>
    <n v="0"/>
    <s v=""/>
    <s v=""/>
    <s v=""/>
    <s v=""/>
    <s v=""/>
    <n v="0"/>
    <n v="0"/>
    <s v="Scheme G TIER II"/>
    <e v="#N/A"/>
  </r>
  <r>
    <s v="BIRLA"/>
    <x v="3"/>
    <x v="1"/>
    <d v="2022-06-30T00:00:00"/>
    <s v="IN2220200264"/>
    <s v="6.63% MAHARASHTRA SDL 14-OCT-2030"/>
    <s v="MAHARASHTRA SDL"/>
    <s v=""/>
    <s v=""/>
    <n v="0"/>
    <x v="7"/>
    <n v="20000"/>
    <n v="1864242"/>
    <n v="1.1140362649503788E-2"/>
    <n v="6.6299999999999998E-2"/>
    <s v="Half Yly"/>
    <n v="2006000"/>
    <n v="2006000"/>
    <d v="1899-12-30T00:00:00"/>
    <d v="1899-12-30T00:00:00"/>
    <d v="2030-10-14T00:00:00"/>
    <n v="8.2958904109589042"/>
    <n v="6.104667923569747"/>
    <n v="6.6022999999999998E-2"/>
    <n v="7.752731440647094E-2"/>
    <n v="0"/>
    <n v="0"/>
    <s v=""/>
    <s v=""/>
    <s v=""/>
    <s v=""/>
    <s v=""/>
    <n v="0"/>
    <n v="0"/>
    <s v="Scheme G TIER II"/>
    <e v="#N/A"/>
  </r>
  <r>
    <s v="BIRLA"/>
    <x v="3"/>
    <x v="1"/>
    <d v="2022-06-30T00:00:00"/>
    <s v="IN1520130072"/>
    <s v="9.50% GUJARAT SDL 11-SEP-2023."/>
    <s v="GUJRAT SDL"/>
    <s v=""/>
    <s v=""/>
    <n v="0"/>
    <x v="7"/>
    <n v="20000"/>
    <n v="2062858"/>
    <n v="1.2327254838390127E-2"/>
    <n v="9.5000000000000001E-2"/>
    <s v="Half Yly"/>
    <n v="2188900"/>
    <n v="2188900"/>
    <d v="1899-12-30T00:00:00"/>
    <d v="1899-12-30T00:00:00"/>
    <d v="2023-09-11T00:00:00"/>
    <n v="1.2"/>
    <n v="1.0948829919679344"/>
    <n v="6.0004999999999996E-2"/>
    <n v="6.707717356685336E-2"/>
    <n v="0"/>
    <n v="0"/>
    <s v=""/>
    <s v=""/>
    <s v=""/>
    <s v=""/>
    <s v=""/>
    <n v="0"/>
    <n v="0"/>
    <s v="Scheme G TIER II"/>
    <e v="#N/A"/>
  </r>
  <r>
    <s v="BIRLA"/>
    <x v="3"/>
    <x v="1"/>
    <d v="2022-06-30T00:00:00"/>
    <s v="IN0020150051"/>
    <s v="7.73% GS  MD 19/12/2034"/>
    <s v="GOVERMENT OF INDIA"/>
    <s v=""/>
    <s v=""/>
    <n v="0"/>
    <x v="6"/>
    <n v="39400"/>
    <n v="4006526.9"/>
    <n v="2.394225783508375E-2"/>
    <n v="7.7300000000000008E-2"/>
    <s v="Half Yly"/>
    <n v="4265901.47"/>
    <n v="4265901.47"/>
    <d v="1899-12-30T00:00:00"/>
    <d v="1899-12-30T00:00:00"/>
    <d v="2034-12-19T00:00:00"/>
    <n v="12.479452054794521"/>
    <n v="7.9398682646394541"/>
    <n v="7.2104000000000001E-2"/>
    <n v="7.5184746660680216E-2"/>
    <n v="0"/>
    <n v="0"/>
    <s v=""/>
    <s v=""/>
    <s v=""/>
    <s v=""/>
    <s v=""/>
    <n v="0"/>
    <n v="0"/>
    <s v="Scheme G TIER II"/>
    <e v="#N/A"/>
  </r>
  <r>
    <s v="BIRLA"/>
    <x v="3"/>
    <x v="1"/>
    <d v="2022-06-30T00:00:00"/>
    <s v="IN4520180204"/>
    <s v="8.38% Telangana SDL 2049"/>
    <s v="TELANGANA"/>
    <s v=""/>
    <s v=""/>
    <n v="0"/>
    <x v="7"/>
    <n v="10000"/>
    <n v="1049459"/>
    <n v="6.2713713379408884E-3"/>
    <n v="8.3800000000000013E-2"/>
    <s v="Half Yly"/>
    <n v="1157900"/>
    <n v="1157900"/>
    <d v="1899-12-30T00:00:00"/>
    <d v="1899-12-30T00:00:00"/>
    <d v="2049-03-13T00:00:00"/>
    <n v="26.720547945205478"/>
    <n v="10.681301264498012"/>
    <n v="7.0959000000000008E-2"/>
    <n v="7.929804851799524E-2"/>
    <n v="0"/>
    <n v="0"/>
    <s v=""/>
    <s v=""/>
    <s v=""/>
    <s v=""/>
    <s v=""/>
    <n v="0"/>
    <n v="0"/>
    <s v="Scheme G TIER II"/>
    <e v="#N/A"/>
  </r>
  <r>
    <s v="BIRLA"/>
    <x v="3"/>
    <x v="1"/>
    <d v="2022-06-30T00:00:00"/>
    <s v="IN0020160019"/>
    <s v="7.61% GSEC 09.05.2030"/>
    <s v="GOVERMENT OF INDIA"/>
    <s v=""/>
    <s v=""/>
    <n v="0"/>
    <x v="6"/>
    <n v="68000"/>
    <n v="6873066"/>
    <n v="4.1072161100315523E-2"/>
    <n v="7.6100000000000001E-2"/>
    <s v="Half Yly"/>
    <n v="7331740"/>
    <n v="7331740"/>
    <d v="1899-12-30T00:00:00"/>
    <d v="1899-12-30T00:00:00"/>
    <d v="2030-05-09T00:00:00"/>
    <n v="7.8630136986301373"/>
    <n v="5.7908824165044148"/>
    <n v="6.8248000000000003E-2"/>
    <n v="7.4246755276218351E-2"/>
    <n v="0"/>
    <n v="0"/>
    <s v=""/>
    <s v=""/>
    <s v=""/>
    <s v=""/>
    <s v=""/>
    <n v="0"/>
    <n v="0"/>
    <s v="Scheme G TIER II"/>
    <e v="#N/A"/>
  </r>
  <r>
    <s v="BIRLA"/>
    <x v="3"/>
    <x v="1"/>
    <d v="2022-06-30T00:00:00"/>
    <s v="IN1920180149"/>
    <s v="8.19% Karnataka SDL 2029"/>
    <s v="KARNATAKA SDL"/>
    <s v=""/>
    <s v=""/>
    <n v="0"/>
    <x v="7"/>
    <n v="10000"/>
    <n v="1022581"/>
    <n v="6.1107534206890704E-3"/>
    <n v="8.1900000000000001E-2"/>
    <s v="Half Yly"/>
    <n v="1074200"/>
    <n v="1074200"/>
    <d v="1899-12-30T00:00:00"/>
    <d v="1899-12-30T00:00:00"/>
    <d v="2029-01-23T00:00:00"/>
    <n v="6.5726027397260278"/>
    <n v="4.8599994371342383"/>
    <n v="7.1035000000000001E-2"/>
    <n v="7.742989093779519E-2"/>
    <n v="0"/>
    <n v="0"/>
    <s v=""/>
    <s v=""/>
    <s v=""/>
    <s v=""/>
    <s v=""/>
    <n v="0"/>
    <n v="0"/>
    <s v="Scheme G TIER II"/>
    <e v="#N/A"/>
  </r>
  <r>
    <s v="BIRLA"/>
    <x v="3"/>
    <x v="1"/>
    <d v="2022-06-30T00:00:00"/>
    <s v="IN1020180411"/>
    <s v="8.39% ANDHRA PRADESH SDL 06.02.2031"/>
    <s v="ANDHRA PRADESH SDL"/>
    <s v=""/>
    <s v=""/>
    <n v="0"/>
    <x v="7"/>
    <n v="10000"/>
    <n v="1034604"/>
    <n v="6.1826006272936761E-3"/>
    <n v="8.3900000000000002E-2"/>
    <s v="Half Yly"/>
    <n v="1000900"/>
    <n v="1000900"/>
    <d v="1899-12-30T00:00:00"/>
    <d v="1899-12-30T00:00:00"/>
    <d v="2031-02-06T00:00:00"/>
    <n v="8.6109589041095891"/>
    <n v="5.9098313096341988"/>
    <n v="8.3779000000000006E-2"/>
    <n v="7.8274811893106366E-2"/>
    <n v="0"/>
    <n v="0"/>
    <s v=""/>
    <s v=""/>
    <s v=""/>
    <s v=""/>
    <s v=""/>
    <n v="0"/>
    <n v="0"/>
    <s v="Scheme G TIER II"/>
    <e v="#N/A"/>
  </r>
  <r>
    <s v="BIRLA"/>
    <x v="3"/>
    <x v="1"/>
    <d v="2022-06-30T00:00:00"/>
    <s v="IN0020170026"/>
    <s v="6.79% GSEC (15/MAY/2027) 2027"/>
    <s v="GOVERMENT OF INDIA"/>
    <s v=""/>
    <s v=""/>
    <n v="0"/>
    <x v="6"/>
    <n v="120000"/>
    <n v="11773188"/>
    <n v="7.0354376663966489E-2"/>
    <n v="6.7900000000000002E-2"/>
    <s v="Half Yly"/>
    <n v="12006000"/>
    <n v="12006000"/>
    <d v="1899-12-30T00:00:00"/>
    <d v="1899-12-30T00:00:00"/>
    <d v="2027-05-15T00:00:00"/>
    <n v="4.8767123287671232"/>
    <n v="4.0428277159908577"/>
    <n v="6.7768999999999996E-2"/>
    <n v="7.2544271737859337E-2"/>
    <n v="0"/>
    <n v="0"/>
    <s v=""/>
    <s v=""/>
    <s v=""/>
    <s v=""/>
    <s v=""/>
    <n v="0"/>
    <n v="0"/>
    <s v="Scheme G TIER II"/>
    <e v="#N/A"/>
  </r>
  <r>
    <s v="BIRLA"/>
    <x v="4"/>
    <x v="1"/>
    <d v="2022-06-30T00:00:00"/>
    <s v="INE123W01016"/>
    <s v="SBI LIFE INSURANCE COMPANY LIMITED"/>
    <s v="SBI LIFE INSURANCE CO. LTD."/>
    <s v="65110"/>
    <s v="Life insurance"/>
    <n v="0"/>
    <x v="5"/>
    <n v="5"/>
    <n v="5408"/>
    <n v="1.7906018777109507E-3"/>
    <n v="0"/>
    <s v=""/>
    <n v="4544.93"/>
    <n v="4544.93"/>
    <d v="1899-12-30T00:00:00"/>
    <d v="1899-12-30T00:00:00"/>
    <d v="1899-12-30T00:00:00"/>
    <n v="0"/>
    <n v="0"/>
    <n v="0"/>
    <n v="0"/>
    <n v="1081.5999999999999"/>
    <n v="1082.9000000000001"/>
    <s v=""/>
    <s v=""/>
    <s v=""/>
    <s v=""/>
    <s v=""/>
    <n v="0"/>
    <n v="0"/>
    <s v="Scheme Tax Saver Tier II"/>
    <e v="#N/A"/>
  </r>
  <r>
    <s v="BIRLA"/>
    <x v="4"/>
    <x v="1"/>
    <d v="2022-06-30T00:00:00"/>
    <s v="INE216A01030"/>
    <s v="Britannia Industries Limited"/>
    <s v="BRITANNIA INDUSTRIES LIMITED"/>
    <s v="10712"/>
    <s v="Manufacture of biscuits, cakes, pastries, rusks etc."/>
    <n v="0"/>
    <x v="5"/>
    <n v="1"/>
    <n v="3466.4"/>
    <n v="1.1477334225031878E-3"/>
    <n v="0"/>
    <s v=""/>
    <n v="3374.76"/>
    <n v="3374.76"/>
    <d v="1899-12-30T00:00:00"/>
    <d v="1899-12-30T00:00:00"/>
    <d v="1899-12-30T00:00:00"/>
    <n v="0"/>
    <n v="0"/>
    <n v="0"/>
    <n v="0"/>
    <n v="3466.4"/>
    <n v="3465.65"/>
    <s v=""/>
    <s v=""/>
    <s v=""/>
    <s v=""/>
    <s v=""/>
    <n v="0"/>
    <n v="0"/>
    <s v="Scheme Tax Saver Tier II"/>
    <e v="#N/A"/>
  </r>
  <r>
    <s v="BIRLA"/>
    <x v="4"/>
    <x v="1"/>
    <d v="2022-06-30T00:00:00"/>
    <s v="INE465A01025"/>
    <s v="Bharat Forge Limited"/>
    <s v="BHARAT FORGE LIMITED"/>
    <s v="25910"/>
    <s v="Forging, pressing, stamping and roll-forming of metal; powder metallurgy"/>
    <n v="0"/>
    <x v="5"/>
    <n v="6"/>
    <n v="3910.8"/>
    <n v="1.2948753371582816E-3"/>
    <n v="0"/>
    <s v=""/>
    <n v="4287.8500000000004"/>
    <n v="4287.8500000000004"/>
    <d v="1899-12-30T00:00:00"/>
    <d v="1899-12-30T00:00:00"/>
    <d v="1899-12-30T00:00:00"/>
    <n v="0"/>
    <n v="0"/>
    <n v="0"/>
    <n v="0"/>
    <n v="651.79999999999995"/>
    <n v="651.75"/>
    <s v=""/>
    <s v=""/>
    <s v=""/>
    <s v=""/>
    <s v=""/>
    <n v="0"/>
    <n v="0"/>
    <s v="Scheme Tax Saver Tier II"/>
    <e v="#N/A"/>
  </r>
  <r>
    <s v="BIRLA"/>
    <x v="4"/>
    <x v="1"/>
    <d v="2022-06-30T00:00:00"/>
    <s v=""/>
    <s v="Net Current Asset"/>
    <s v=""/>
    <s v=""/>
    <s v=""/>
    <n v="0"/>
    <x v="4"/>
    <n v="0"/>
    <n v="59783.01"/>
    <n v="1.9794299179218298E-2"/>
    <n v="0"/>
    <s v=""/>
    <n v="0"/>
    <n v="59783.01"/>
    <d v="1899-12-30T00:00:00"/>
    <d v="1899-12-30T00:00:00"/>
    <d v="1899-12-30T00:00:00"/>
    <n v="0"/>
    <n v="0"/>
    <n v="0"/>
    <n v="0"/>
    <n v="0"/>
    <n v="0"/>
    <s v=""/>
    <s v=""/>
    <s v=""/>
    <s v=""/>
    <s v=""/>
    <n v="0"/>
    <n v="0"/>
    <s v="Scheme Tax Saver Tier II"/>
    <e v="#N/A"/>
  </r>
  <r>
    <s v="BIRLA"/>
    <x v="4"/>
    <x v="1"/>
    <d v="2022-06-30T00:00:00"/>
    <s v="INE016A01026"/>
    <s v="Dabur India Limited"/>
    <s v="DABUR INDIA LIMITED"/>
    <s v="20236"/>
    <s v="Manufacture of hair oil, shampoo, hair dye etc."/>
    <n v="0"/>
    <x v="5"/>
    <n v="8"/>
    <n v="3967.6"/>
    <n v="1.3136819545129378E-3"/>
    <n v="0"/>
    <s v=""/>
    <n v="4093.69"/>
    <n v="4093.69"/>
    <d v="1899-12-30T00:00:00"/>
    <d v="1899-12-30T00:00:00"/>
    <d v="1899-12-30T00:00:00"/>
    <n v="0"/>
    <n v="0"/>
    <n v="0"/>
    <n v="0"/>
    <n v="495.95"/>
    <n v="495.95"/>
    <s v=""/>
    <s v=""/>
    <s v=""/>
    <s v=""/>
    <s v=""/>
    <n v="0"/>
    <n v="0"/>
    <s v="Scheme Tax Saver Tier II"/>
    <e v="#N/A"/>
  </r>
  <r>
    <s v="BIRLA"/>
    <x v="4"/>
    <x v="1"/>
    <d v="2022-06-30T00:00:00"/>
    <s v="INE298A01020"/>
    <s v="CUMMINS INDIA LIMITED"/>
    <s v="CUMMINS INDIA LIMITED FV 2"/>
    <s v="28110"/>
    <s v="Manufacture of engines and turbines, except aircraft, vehicle"/>
    <n v="0"/>
    <x v="5"/>
    <n v="4"/>
    <n v="4096.8"/>
    <n v="1.3564603869464171E-3"/>
    <n v="0"/>
    <s v=""/>
    <n v="3130.2"/>
    <n v="3130.2"/>
    <d v="1899-12-30T00:00:00"/>
    <d v="1899-12-30T00:00:00"/>
    <d v="1899-12-30T00:00:00"/>
    <n v="0"/>
    <n v="0"/>
    <n v="0"/>
    <n v="0"/>
    <n v="1024.2"/>
    <n v="1021.55"/>
    <s v=""/>
    <s v=""/>
    <s v=""/>
    <s v=""/>
    <s v=""/>
    <n v="0"/>
    <n v="0"/>
    <s v="Scheme Tax Saver Tier II"/>
    <e v="#N/A"/>
  </r>
  <r>
    <s v="BIRLA"/>
    <x v="4"/>
    <x v="1"/>
    <d v="2022-06-30T00:00:00"/>
    <s v="INE271C01023"/>
    <s v="DLF Ltd"/>
    <s v="DLF LTD"/>
    <s v="68100"/>
    <s v="GOI"/>
    <n v="0"/>
    <x v="5"/>
    <n v="10"/>
    <n v="3127"/>
    <n v="1.0353572617607513E-3"/>
    <n v="0"/>
    <s v=""/>
    <n v="3207.57"/>
    <n v="3207.57"/>
    <d v="1899-12-30T00:00:00"/>
    <d v="1899-12-30T00:00:00"/>
    <d v="1899-12-30T00:00:00"/>
    <n v="0"/>
    <n v="0"/>
    <n v="0"/>
    <n v="0"/>
    <n v="312.7"/>
    <n v="312.39999999999998"/>
    <s v=""/>
    <s v=""/>
    <s v=""/>
    <s v=""/>
    <s v=""/>
    <n v="0"/>
    <n v="0"/>
    <s v="Scheme Tax Saver Tier II"/>
    <e v="#N/A"/>
  </r>
  <r>
    <s v="BIRLA"/>
    <x v="4"/>
    <x v="1"/>
    <d v="2022-06-30T00:00:00"/>
    <s v="INE263A01024"/>
    <s v="BHARAT ELECTRONICS LIMITED"/>
    <s v="BHARAT ELECTRONICS LTD"/>
    <s v="26515"/>
    <s v="Manufacture of radar equipment, GPS devices, search, detection, navig"/>
    <n v="0"/>
    <x v="5"/>
    <n v="12"/>
    <n v="2809.2"/>
    <n v="9.301329132517756E-4"/>
    <n v="0"/>
    <s v=""/>
    <n v="2179.11"/>
    <n v="2179.11"/>
    <d v="1899-12-30T00:00:00"/>
    <d v="1899-12-30T00:00:00"/>
    <d v="1899-12-30T00:00:00"/>
    <n v="0"/>
    <n v="0"/>
    <n v="0"/>
    <n v="0"/>
    <n v="234.1"/>
    <n v="234.1"/>
    <s v=""/>
    <s v=""/>
    <s v=""/>
    <s v=""/>
    <s v=""/>
    <n v="0"/>
    <n v="0"/>
    <s v="Scheme Tax Saver Tier II"/>
    <e v="#N/A"/>
  </r>
  <r>
    <s v="BIRLA"/>
    <x v="4"/>
    <x v="1"/>
    <d v="2022-06-30T00:00:00"/>
    <s v="INE155A01022"/>
    <s v="TATA MOTORS LTD"/>
    <s v="TATA MOTORS LTD"/>
    <s v="29102"/>
    <s v="Manufacture of commercial vehicles such as vans, lorries, over-the-road"/>
    <n v="0"/>
    <x v="5"/>
    <n v="8"/>
    <n v="3294.4"/>
    <n v="1.0907838065700732E-3"/>
    <n v="0"/>
    <s v=""/>
    <n v="2457.5500000000002"/>
    <n v="2457.5500000000002"/>
    <d v="1899-12-30T00:00:00"/>
    <d v="1899-12-30T00:00:00"/>
    <d v="1899-12-30T00:00:00"/>
    <n v="0"/>
    <n v="0"/>
    <n v="0"/>
    <n v="0"/>
    <n v="411.8"/>
    <n v="411.7"/>
    <s v=""/>
    <s v=""/>
    <s v=""/>
    <s v=""/>
    <s v=""/>
    <n v="0"/>
    <n v="0"/>
    <s v="Scheme Tax Saver Tier II"/>
    <e v="#N/A"/>
  </r>
  <r>
    <s v="BIRLA"/>
    <x v="4"/>
    <x v="1"/>
    <d v="2022-06-30T00:00:00"/>
    <s v="INE795G01014"/>
    <s v="HDFC LIFE INSURANCE COMPANY LTD"/>
    <s v="HDFC STANDARD LIFE INSURANCE CO. LT"/>
    <s v="65110"/>
    <s v="Life insurance"/>
    <n v="0"/>
    <x v="5"/>
    <n v="6"/>
    <n v="3300"/>
    <n v="1.0926379801120816E-3"/>
    <n v="0"/>
    <s v=""/>
    <n v="3552.41"/>
    <n v="3552.41"/>
    <d v="1899-12-30T00:00:00"/>
    <d v="1899-12-30T00:00:00"/>
    <d v="1899-12-30T00:00:00"/>
    <n v="0"/>
    <n v="0"/>
    <n v="0"/>
    <n v="0"/>
    <n v="550"/>
    <n v="550.20000000000005"/>
    <s v=""/>
    <s v=""/>
    <s v=""/>
    <s v=""/>
    <s v=""/>
    <n v="0"/>
    <n v="0"/>
    <s v="Scheme Tax Saver Tier II"/>
    <e v="#N/A"/>
  </r>
  <r>
    <s v="BIRLA"/>
    <x v="4"/>
    <x v="1"/>
    <d v="2022-06-30T00:00:00"/>
    <s v="INE075A01022"/>
    <s v="WIPRO LTD"/>
    <s v="WIPRO LTD"/>
    <s v="62011"/>
    <s v="Writing , modifying, testing of computer program"/>
    <n v="0"/>
    <x v="5"/>
    <n v="2"/>
    <n v="832.1"/>
    <n v="2.7551032219735248E-4"/>
    <n v="0"/>
    <s v=""/>
    <n v="1179.9000000000001"/>
    <n v="1179.9000000000001"/>
    <d v="1899-12-30T00:00:00"/>
    <d v="1899-12-30T00:00:00"/>
    <d v="1899-12-30T00:00:00"/>
    <n v="0"/>
    <n v="0"/>
    <n v="0"/>
    <n v="0"/>
    <n v="416.05"/>
    <n v="416.05"/>
    <s v=""/>
    <s v=""/>
    <s v=""/>
    <s v=""/>
    <s v=""/>
    <n v="0"/>
    <n v="0"/>
    <s v="Scheme Tax Saver Tier II"/>
    <e v="#N/A"/>
  </r>
  <r>
    <s v="BIRLA"/>
    <x v="4"/>
    <x v="1"/>
    <d v="2022-06-30T00:00:00"/>
    <s v="INE203G01027"/>
    <s v="INDRAPRASTHA GAS"/>
    <s v="INDRAPRASTHA GAS LIMITED"/>
    <s v="35202"/>
    <s v="GOI"/>
    <n v="0"/>
    <x v="5"/>
    <n v="5"/>
    <n v="1779.5"/>
    <n v="5.8919675321498458E-4"/>
    <n v="0"/>
    <s v=""/>
    <n v="1763.03"/>
    <n v="1763.03"/>
    <d v="1899-12-30T00:00:00"/>
    <d v="1899-12-30T00:00:00"/>
    <d v="1899-12-30T00:00:00"/>
    <n v="0"/>
    <n v="0"/>
    <n v="0"/>
    <n v="0"/>
    <n v="355.9"/>
    <n v="356.1"/>
    <s v=""/>
    <s v=""/>
    <s v=""/>
    <s v=""/>
    <s v=""/>
    <n v="0"/>
    <n v="0"/>
    <s v="Scheme Tax Saver Tier II"/>
    <e v="#N/A"/>
  </r>
  <r>
    <s v="BIRLA"/>
    <x v="4"/>
    <x v="1"/>
    <d v="2022-06-30T00:00:00"/>
    <s v="IN9397D01014"/>
    <s v="Bharti Airtel partly Paid(14:1)"/>
    <s v="BHARTI AIRTEL LTD"/>
    <s v="61202"/>
    <s v="Activities of maintaining and operating pageing"/>
    <n v="0"/>
    <x v="5"/>
    <n v="1"/>
    <n v="302.39999999999998"/>
    <n v="1.0012537126845257E-4"/>
    <n v="0"/>
    <s v=""/>
    <n v="133.75"/>
    <n v="133.75"/>
    <d v="1899-12-30T00:00:00"/>
    <d v="1899-12-30T00:00:00"/>
    <d v="1899-12-30T00:00:00"/>
    <n v="0"/>
    <n v="0"/>
    <n v="0"/>
    <n v="0"/>
    <n v="302.39999999999998"/>
    <n v="302.2"/>
    <s v=""/>
    <s v=""/>
    <s v=""/>
    <s v=""/>
    <s v=""/>
    <n v="0"/>
    <n v="0"/>
    <s v="Scheme Tax Saver Tier II"/>
    <e v="#N/A"/>
  </r>
  <r>
    <s v="BIRLA"/>
    <x v="4"/>
    <x v="1"/>
    <d v="2022-06-30T00:00:00"/>
    <s v="INE121A01024"/>
    <s v="CHOLAMANDALAM INVESTMENT AND FINANCE COMPANY"/>
    <s v="CHOLAMANDALAM INVESTMENT AND FIN. C"/>
    <s v="64920"/>
    <s v="Other credit granting"/>
    <n v="0"/>
    <x v="5"/>
    <n v="2"/>
    <n v="1239"/>
    <n v="4.1023589616935428E-4"/>
    <n v="0"/>
    <s v=""/>
    <n v="1263.78"/>
    <n v="1263.78"/>
    <d v="1899-12-30T00:00:00"/>
    <d v="1899-12-30T00:00:00"/>
    <d v="1899-12-30T00:00:00"/>
    <n v="0"/>
    <n v="0"/>
    <n v="0"/>
    <n v="0"/>
    <n v="619.5"/>
    <n v="619.70000000000005"/>
    <s v=""/>
    <s v=""/>
    <s v=""/>
    <s v=""/>
    <s v=""/>
    <n v="0"/>
    <n v="0"/>
    <s v="Scheme Tax Saver Tier II"/>
    <e v="#N/A"/>
  </r>
  <r>
    <s v="BIRLA"/>
    <x v="4"/>
    <x v="1"/>
    <d v="2022-06-30T00:00:00"/>
    <s v="INF846K01N65"/>
    <s v="AXIS OVERNIGHT FUND - DIRECT PLAN- GROWTH OPTION"/>
    <s v="AXIS MUTUAL FUND"/>
    <s v="66301"/>
    <s v="Management of mutual funds"/>
    <n v="0"/>
    <x v="1"/>
    <n v="457.24299999999999"/>
    <n v="518974.46"/>
    <n v="0.17183369869822979"/>
    <n v="0"/>
    <s v=""/>
    <n v="519000"/>
    <n v="519000"/>
    <d v="1899-12-30T00:00:00"/>
    <d v="1899-12-30T00:00:00"/>
    <d v="1899-12-30T00:00:00"/>
    <n v="0"/>
    <n v="0"/>
    <n v="0"/>
    <n v="0"/>
    <n v="0"/>
    <n v="0"/>
    <s v=""/>
    <s v=""/>
    <s v=""/>
    <s v=""/>
    <s v=""/>
    <n v="0"/>
    <n v="0"/>
    <s v="Scheme Tax Saver Tier II"/>
    <e v="#N/A"/>
  </r>
  <r>
    <s v="BIRLA"/>
    <x v="4"/>
    <x v="1"/>
    <d v="2022-06-30T00:00:00"/>
    <s v="INE021A01026"/>
    <s v="ASIAN PAINTS LTD."/>
    <s v="ASIAN PAINT LIMITED"/>
    <s v="20221"/>
    <s v="Manufacture of paints and varnishes, enamels or lacquers"/>
    <n v="0"/>
    <x v="5"/>
    <n v="3"/>
    <n v="8085.6"/>
    <n v="2.6771617127255296E-3"/>
    <n v="0"/>
    <s v=""/>
    <n v="9396.31"/>
    <n v="9396.31"/>
    <d v="1899-12-30T00:00:00"/>
    <d v="1899-12-30T00:00:00"/>
    <d v="1899-12-30T00:00:00"/>
    <n v="0"/>
    <n v="0"/>
    <n v="0"/>
    <n v="0"/>
    <n v="2695.2"/>
    <n v="2697.5"/>
    <s v=""/>
    <s v=""/>
    <s v=""/>
    <s v=""/>
    <s v=""/>
    <n v="0"/>
    <n v="0"/>
    <s v="Scheme Tax Saver Tier II"/>
    <e v="#N/A"/>
  </r>
  <r>
    <s v="BIRLA"/>
    <x v="4"/>
    <x v="1"/>
    <d v="2022-06-30T00:00:00"/>
    <s v="INE030A01027"/>
    <s v="HINDUSTAN UNILEVER LIMITED"/>
    <s v="HINDUSTAN LEVER LTD."/>
    <s v="20231"/>
    <s v="GOI"/>
    <n v="0"/>
    <x v="5"/>
    <n v="6"/>
    <n v="13383.6"/>
    <n v="4.4313423244327441E-3"/>
    <n v="0"/>
    <s v=""/>
    <n v="13936.9"/>
    <n v="13936.9"/>
    <d v="1899-12-30T00:00:00"/>
    <d v="1899-12-30T00:00:00"/>
    <d v="1899-12-30T00:00:00"/>
    <n v="0"/>
    <n v="0"/>
    <n v="0"/>
    <n v="0"/>
    <n v="2230.6"/>
    <n v="2230.5500000000002"/>
    <s v=""/>
    <s v=""/>
    <s v=""/>
    <s v=""/>
    <s v=""/>
    <n v="0"/>
    <n v="0"/>
    <s v="Scheme Tax Saver Tier II"/>
    <e v="#N/A"/>
  </r>
  <r>
    <s v="BIRLA"/>
    <x v="4"/>
    <x v="1"/>
    <d v="2022-06-30T00:00:00"/>
    <s v="INE237A01028"/>
    <s v="KOTAK MAHINDRA BANK LIMITED"/>
    <s v="KOTAK MAHINDRA BANK LTD"/>
    <s v="64191"/>
    <s v="Monetary intermediation of commercial banks, saving banks. postal savings"/>
    <n v="0"/>
    <x v="5"/>
    <n v="8"/>
    <n v="13288.8"/>
    <n v="4.3999538151858874E-3"/>
    <n v="0"/>
    <s v=""/>
    <n v="14946.54"/>
    <n v="14946.54"/>
    <d v="1899-12-30T00:00:00"/>
    <d v="1899-12-30T00:00:00"/>
    <d v="1899-12-30T00:00:00"/>
    <n v="0"/>
    <n v="0"/>
    <n v="0"/>
    <n v="0"/>
    <n v="1661.1"/>
    <n v="1660.8"/>
    <s v=""/>
    <s v=""/>
    <s v=""/>
    <s v=""/>
    <s v=""/>
    <n v="0"/>
    <n v="0"/>
    <s v="Scheme Tax Saver Tier II"/>
    <e v="#N/A"/>
  </r>
  <r>
    <s v="BIRLA"/>
    <x v="4"/>
    <x v="1"/>
    <d v="2022-06-30T00:00:00"/>
    <s v="INE585B01010"/>
    <s v="MARUTI SUZUKI INDIA LTD."/>
    <s v="MARUTI SUZUKI INDIA LTD."/>
    <s v="29101"/>
    <s v="Manufacture of passenger cars"/>
    <n v="0"/>
    <x v="5"/>
    <n v="1"/>
    <n v="8470.75"/>
    <n v="2.8046858091013379E-3"/>
    <n v="0"/>
    <s v=""/>
    <n v="7185.6"/>
    <n v="7185.6"/>
    <d v="1899-12-30T00:00:00"/>
    <d v="1899-12-30T00:00:00"/>
    <d v="1899-12-30T00:00:00"/>
    <n v="0"/>
    <n v="0"/>
    <n v="0"/>
    <n v="0"/>
    <n v="8470.75"/>
    <n v="8470.2000000000007"/>
    <s v=""/>
    <s v=""/>
    <s v=""/>
    <s v=""/>
    <s v=""/>
    <n v="0"/>
    <n v="0"/>
    <s v="Scheme Tax Saver Tier II"/>
    <e v="#N/A"/>
  </r>
  <r>
    <s v="BIRLA"/>
    <x v="4"/>
    <x v="1"/>
    <d v="2022-06-30T00:00:00"/>
    <s v="INE002A01018"/>
    <s v="RELIANCE INDUSTRIES LIMITED"/>
    <s v="RELIANCE INDUSTRIES LTD."/>
    <s v="19209"/>
    <s v="Manufacture of other petroleum n.e.c."/>
    <n v="0"/>
    <x v="5"/>
    <n v="15"/>
    <n v="38934.75"/>
    <n v="1.2891389877626931E-2"/>
    <n v="0"/>
    <s v=""/>
    <n v="33456.400000000001"/>
    <n v="33456.400000000001"/>
    <d v="1899-12-30T00:00:00"/>
    <d v="1899-12-30T00:00:00"/>
    <d v="1899-12-30T00:00:00"/>
    <n v="0"/>
    <n v="0"/>
    <n v="0"/>
    <n v="0"/>
    <n v="2595.65"/>
    <n v="2594.0500000000002"/>
    <s v=""/>
    <s v=""/>
    <s v=""/>
    <s v=""/>
    <s v=""/>
    <n v="0"/>
    <n v="0"/>
    <s v="Scheme Tax Saver Tier II"/>
    <e v="#N/A"/>
  </r>
  <r>
    <s v="BIRLA"/>
    <x v="4"/>
    <x v="1"/>
    <d v="2022-06-30T00:00:00"/>
    <s v="INE079A01024"/>
    <s v="AMBUJA CEMENTS LTD"/>
    <s v="AMBUJA CEMENTS LTD."/>
    <s v="23941"/>
    <s v="Manufacture of clinkers and cement"/>
    <n v="0"/>
    <x v="5"/>
    <n v="13"/>
    <n v="4719"/>
    <n v="1.5624723115602768E-3"/>
    <n v="0"/>
    <s v=""/>
    <n v="3797.63"/>
    <n v="3797.63"/>
    <d v="1899-12-30T00:00:00"/>
    <d v="1899-12-30T00:00:00"/>
    <d v="1899-12-30T00:00:00"/>
    <n v="0"/>
    <n v="0"/>
    <n v="0"/>
    <n v="0"/>
    <n v="363"/>
    <n v="362.95"/>
    <s v=""/>
    <s v=""/>
    <s v=""/>
    <s v=""/>
    <s v=""/>
    <n v="0"/>
    <n v="0"/>
    <s v="Scheme Tax Saver Tier II"/>
    <e v="#N/A"/>
  </r>
  <r>
    <s v="BIRLA"/>
    <x v="4"/>
    <x v="1"/>
    <d v="2022-06-30T00:00:00"/>
    <s v="INE397D01024"/>
    <s v="BHARTI AIRTEL LTD"/>
    <s v="BHARTI AIRTEL LTD"/>
    <s v="61202"/>
    <s v="Activities of maintaining and operating pageing"/>
    <n v="0"/>
    <x v="5"/>
    <n v="21"/>
    <n v="14383.95"/>
    <n v="4.7625606284949018E-3"/>
    <n v="0"/>
    <s v=""/>
    <n v="12727.17"/>
    <n v="12727.17"/>
    <d v="1899-12-30T00:00:00"/>
    <d v="1899-12-30T00:00:00"/>
    <d v="1899-12-30T00:00:00"/>
    <n v="0"/>
    <n v="0"/>
    <n v="0"/>
    <n v="0"/>
    <n v="684.95"/>
    <n v="683.9"/>
    <s v=""/>
    <s v=""/>
    <s v=""/>
    <s v=""/>
    <s v=""/>
    <n v="0"/>
    <n v="0"/>
    <s v="Scheme Tax Saver Tier II"/>
    <e v="#N/A"/>
  </r>
  <r>
    <s v="BIRLA"/>
    <x v="4"/>
    <x v="1"/>
    <d v="2022-06-30T00:00:00"/>
    <s v="INE066A01021"/>
    <s v="EICHER MOTORS LTD"/>
    <s v="EICHER MOTORS LTD"/>
    <s v="30911"/>
    <s v="Manufacture of motorcycles, scooters, mopeds etc. and their"/>
    <n v="0"/>
    <x v="5"/>
    <n v="1"/>
    <n v="2794.35"/>
    <n v="9.252160423412713E-4"/>
    <n v="0"/>
    <s v=""/>
    <n v="2858.7"/>
    <n v="2858.7"/>
    <d v="1899-12-30T00:00:00"/>
    <d v="1899-12-30T00:00:00"/>
    <d v="1899-12-30T00:00:00"/>
    <n v="0"/>
    <n v="0"/>
    <n v="0"/>
    <n v="0"/>
    <n v="2794.35"/>
    <n v="2793.8"/>
    <s v=""/>
    <s v=""/>
    <s v=""/>
    <s v=""/>
    <s v=""/>
    <n v="0"/>
    <n v="0"/>
    <s v="Scheme Tax Saver Tier II"/>
    <e v="#N/A"/>
  </r>
  <r>
    <s v="BIRLA"/>
    <x v="4"/>
    <x v="1"/>
    <d v="2022-06-30T00:00:00"/>
    <s v="INE129A01019"/>
    <s v="GAIL (INDIA) LIMITED"/>
    <s v="G A I L (INDIA) LTD"/>
    <s v="35202"/>
    <s v="Disrtibution and sale of gaseous fuels through mains"/>
    <n v="0"/>
    <x v="5"/>
    <n v="18"/>
    <n v="2433.6"/>
    <n v="8.0577084496992783E-4"/>
    <n v="0"/>
    <s v=""/>
    <n v="2464.1999999999998"/>
    <n v="2464.1999999999998"/>
    <d v="1899-12-30T00:00:00"/>
    <d v="1899-12-30T00:00:00"/>
    <d v="1899-12-30T00:00:00"/>
    <n v="0"/>
    <n v="0"/>
    <n v="0"/>
    <n v="0"/>
    <n v="135.19999999999999"/>
    <n v="135.1"/>
    <s v=""/>
    <s v=""/>
    <s v=""/>
    <s v=""/>
    <s v=""/>
    <n v="0"/>
    <n v="0"/>
    <s v="Scheme Tax Saver Tier II"/>
    <e v="#N/A"/>
  </r>
  <r>
    <s v="BIRLA"/>
    <x v="4"/>
    <x v="1"/>
    <d v="2022-06-30T00:00:00"/>
    <s v="INE090A01021"/>
    <s v="ICICI BANK LTD"/>
    <s v="ICICI BANK LTD"/>
    <s v="64191"/>
    <s v="Monetary intermediation of commercial banks, saving banks. postal savings"/>
    <n v="0"/>
    <x v="5"/>
    <n v="43"/>
    <n v="30409.599999999999"/>
    <n v="1.0068692096974653E-2"/>
    <n v="0"/>
    <s v=""/>
    <n v="29254.46"/>
    <n v="29254.46"/>
    <d v="1899-12-30T00:00:00"/>
    <d v="1899-12-30T00:00:00"/>
    <d v="1899-12-30T00:00:00"/>
    <n v="0"/>
    <n v="0"/>
    <n v="0"/>
    <n v="0"/>
    <n v="707.2"/>
    <n v="706.85"/>
    <s v=""/>
    <s v=""/>
    <s v=""/>
    <s v=""/>
    <s v=""/>
    <n v="0"/>
    <n v="0"/>
    <s v="Scheme Tax Saver Tier II"/>
    <e v="#N/A"/>
  </r>
  <r>
    <s v="BIRLA"/>
    <x v="4"/>
    <x v="1"/>
    <d v="2022-06-30T00:00:00"/>
    <s v="INE018A01030"/>
    <s v="LARSEN AND TOUBRO LIMITED"/>
    <s v="LARSEN AND TOUBRO LTD"/>
    <s v="42909"/>
    <s v="Other civil engineering projects n.e.c."/>
    <n v="0"/>
    <x v="5"/>
    <n v="8"/>
    <n v="12466"/>
    <n v="4.1275227454779422E-3"/>
    <n v="0"/>
    <s v=""/>
    <n v="11466.6"/>
    <n v="11466.6"/>
    <d v="1899-12-30T00:00:00"/>
    <d v="1899-12-30T00:00:00"/>
    <d v="1899-12-30T00:00:00"/>
    <n v="0"/>
    <n v="0"/>
    <n v="0"/>
    <n v="0"/>
    <n v="1558.25"/>
    <n v="1557.05"/>
    <s v=""/>
    <s v=""/>
    <s v=""/>
    <s v=""/>
    <s v=""/>
    <n v="0"/>
    <n v="0"/>
    <s v="Scheme Tax Saver Tier II"/>
    <e v="#N/A"/>
  </r>
  <r>
    <s v="BIRLA"/>
    <x v="4"/>
    <x v="1"/>
    <d v="2022-06-30T00:00:00"/>
    <s v="INE101A01026"/>
    <s v="MAHINDRA AND MAHINDRA LTD"/>
    <s v="MAHINDRA AND MAHINDRA LTD"/>
    <s v="28211"/>
    <s v="Manufacture of tractors used in agriculture and forestry"/>
    <n v="0"/>
    <x v="5"/>
    <n v="10"/>
    <n v="10931.5"/>
    <n v="3.6194460847258241E-3"/>
    <n v="0"/>
    <s v=""/>
    <n v="8218.25"/>
    <n v="8218.25"/>
    <d v="1899-12-30T00:00:00"/>
    <d v="1899-12-30T00:00:00"/>
    <d v="1899-12-30T00:00:00"/>
    <n v="0"/>
    <n v="0"/>
    <n v="0"/>
    <n v="0"/>
    <n v="1093.1500000000001"/>
    <n v="1095.05"/>
    <s v=""/>
    <s v=""/>
    <s v=""/>
    <s v=""/>
    <s v=""/>
    <n v="0"/>
    <n v="0"/>
    <s v="Scheme Tax Saver Tier II"/>
    <e v="#N/A"/>
  </r>
  <r>
    <s v="BIRLA"/>
    <x v="4"/>
    <x v="1"/>
    <d v="2022-06-30T00:00:00"/>
    <s v="INE752E01010"/>
    <s v="POWER GRID CORPORATION OF INDIA LIMITED"/>
    <s v="POWER GRID CORPN OF INDIA LTD"/>
    <s v="35107"/>
    <s v="Transmission of electric energy"/>
    <n v="0"/>
    <x v="5"/>
    <n v="33"/>
    <n v="6992.7"/>
    <n v="2.3152998798575009E-3"/>
    <n v="0"/>
    <s v=""/>
    <n v="4861.25"/>
    <n v="4861.25"/>
    <d v="1899-12-30T00:00:00"/>
    <d v="1899-12-30T00:00:00"/>
    <d v="1899-12-30T00:00:00"/>
    <n v="0"/>
    <n v="0"/>
    <n v="0"/>
    <n v="0"/>
    <n v="211.9"/>
    <n v="211.85"/>
    <s v=""/>
    <s v=""/>
    <s v=""/>
    <s v=""/>
    <s v=""/>
    <n v="0"/>
    <n v="0"/>
    <s v="Scheme Tax Saver Tier II"/>
    <e v="#N/A"/>
  </r>
  <r>
    <s v="BIRLA"/>
    <x v="4"/>
    <x v="1"/>
    <d v="2022-06-30T00:00:00"/>
    <s v="INE044A01036"/>
    <s v="SUN PHARMACEUTICALS INDUSTRIES LTD"/>
    <s v="SUN PHARMACEUTICAL INDS LTD"/>
    <s v="21001"/>
    <s v="Manufacture of medicinal substances used in the manufacture of pharmaceuticals:"/>
    <n v="0"/>
    <x v="5"/>
    <n v="8"/>
    <n v="6644.8"/>
    <n v="2.2001093485602302E-3"/>
    <n v="0"/>
    <s v=""/>
    <n v="6140.57"/>
    <n v="6140.57"/>
    <d v="1899-12-30T00:00:00"/>
    <d v="1899-12-30T00:00:00"/>
    <d v="1899-12-30T00:00:00"/>
    <n v="0"/>
    <n v="0"/>
    <n v="0"/>
    <n v="0"/>
    <n v="830.6"/>
    <n v="830.8"/>
    <s v=""/>
    <s v=""/>
    <s v=""/>
    <s v=""/>
    <s v=""/>
    <n v="0"/>
    <n v="0"/>
    <s v="Scheme Tax Saver Tier II"/>
    <e v="#N/A"/>
  </r>
  <r>
    <s v="BIRLA"/>
    <x v="4"/>
    <x v="1"/>
    <d v="2022-06-30T00:00:00"/>
    <s v="INE001A01036"/>
    <s v="HOUSING DEVELOPMENT FINANCE CORPORATION"/>
    <s v="HOUSING DEVELOPMENT FINANCE CORPORA"/>
    <s v="64192"/>
    <s v="Activities of specialized institutions granting credit for house purchases"/>
    <n v="0"/>
    <x v="5"/>
    <n v="6"/>
    <n v="13025.1"/>
    <n v="4.3126421075023865E-3"/>
    <n v="0"/>
    <s v=""/>
    <n v="15062.09"/>
    <n v="15062.09"/>
    <d v="1899-12-30T00:00:00"/>
    <d v="1899-12-30T00:00:00"/>
    <d v="1899-12-30T00:00:00"/>
    <n v="0"/>
    <n v="0"/>
    <n v="0"/>
    <n v="0"/>
    <n v="2170.85"/>
    <n v="2163.5500000000002"/>
    <s v=""/>
    <s v=""/>
    <s v=""/>
    <s v=""/>
    <s v=""/>
    <n v="0"/>
    <n v="0"/>
    <s v="Scheme Tax Saver Tier II"/>
    <e v="#N/A"/>
  </r>
  <r>
    <s v="BIRLA"/>
    <x v="4"/>
    <x v="1"/>
    <d v="2022-06-30T00:00:00"/>
    <s v="INE154A01025"/>
    <s v="ITC LTD"/>
    <s v="ITC LTD"/>
    <s v="12003"/>
    <s v="Manufacture of cigarettes, cigarette tobacco"/>
    <n v="0"/>
    <x v="5"/>
    <n v="45"/>
    <n v="12307.5"/>
    <n v="4.075043012190741E-3"/>
    <n v="0"/>
    <s v=""/>
    <n v="10344.48"/>
    <n v="10344.48"/>
    <d v="1899-12-30T00:00:00"/>
    <d v="1899-12-30T00:00:00"/>
    <d v="1899-12-30T00:00:00"/>
    <n v="0"/>
    <n v="0"/>
    <n v="0"/>
    <n v="0"/>
    <n v="273.5"/>
    <n v="273.45"/>
    <s v=""/>
    <s v=""/>
    <s v=""/>
    <s v=""/>
    <s v=""/>
    <n v="0"/>
    <n v="0"/>
    <s v="Scheme Tax Saver Tier II"/>
    <e v="#N/A"/>
  </r>
  <r>
    <s v="BIRLA"/>
    <x v="4"/>
    <x v="1"/>
    <d v="2022-06-30T00:00:00"/>
    <s v="INE062A01020"/>
    <s v="STATE BANK OF INDIA"/>
    <s v="STATE BANK OF INDIA"/>
    <s v="64191"/>
    <s v="Monetary intermediation of commercial banks, saving banks. postal savings"/>
    <n v="0"/>
    <x v="5"/>
    <n v="29"/>
    <n v="13511.1"/>
    <n v="4.4735578827552564E-3"/>
    <n v="0"/>
    <s v=""/>
    <n v="12589.01"/>
    <n v="12589.01"/>
    <d v="1899-12-30T00:00:00"/>
    <d v="1899-12-30T00:00:00"/>
    <d v="1899-12-30T00:00:00"/>
    <n v="0"/>
    <n v="0"/>
    <n v="0"/>
    <n v="0"/>
    <n v="465.9"/>
    <n v="465.8"/>
    <s v=""/>
    <s v=""/>
    <s v=""/>
    <s v=""/>
    <s v=""/>
    <n v="0"/>
    <n v="0"/>
    <s v="Scheme Tax Saver Tier II"/>
    <e v="#N/A"/>
  </r>
  <r>
    <s v="BIRLA"/>
    <x v="4"/>
    <x v="1"/>
    <d v="2022-06-30T00:00:00"/>
    <s v="INE081A01012"/>
    <s v="TATA STEEL LIMITED."/>
    <s v="TATA STEEL LTD"/>
    <s v="24319"/>
    <s v="Manufacture of other iron and steel casting and products thereof"/>
    <n v="0"/>
    <x v="5"/>
    <n v="5"/>
    <n v="4335.25"/>
    <n v="1.4354117585699702E-3"/>
    <n v="0"/>
    <s v=""/>
    <n v="4633.79"/>
    <n v="4633.79"/>
    <d v="1899-12-30T00:00:00"/>
    <d v="1899-12-30T00:00:00"/>
    <d v="1899-12-30T00:00:00"/>
    <n v="0"/>
    <n v="0"/>
    <n v="0"/>
    <n v="0"/>
    <n v="867.05"/>
    <n v="866.95"/>
    <s v=""/>
    <s v=""/>
    <s v=""/>
    <s v=""/>
    <s v=""/>
    <n v="0"/>
    <n v="0"/>
    <s v="Scheme Tax Saver Tier II"/>
    <e v="#N/A"/>
  </r>
  <r>
    <s v="BIRLA"/>
    <x v="4"/>
    <x v="1"/>
    <d v="2022-06-30T00:00:00"/>
    <s v="INE038A01020"/>
    <s v="HINDALCO INDUSTRIES LTD."/>
    <s v="HINDALCO INDUSTRIES LTD."/>
    <s v="24202"/>
    <s v="Manufacture of Aluminium from alumina and by other methods and products"/>
    <n v="0"/>
    <x v="5"/>
    <n v="5"/>
    <n v="1693.25"/>
    <n v="5.6063916964387342E-4"/>
    <n v="0"/>
    <s v=""/>
    <n v="2150.64"/>
    <n v="2150.64"/>
    <d v="1899-12-30T00:00:00"/>
    <d v="1899-12-30T00:00:00"/>
    <d v="1899-12-30T00:00:00"/>
    <n v="0"/>
    <n v="0"/>
    <n v="0"/>
    <n v="0"/>
    <n v="338.65"/>
    <n v="338.8"/>
    <s v=""/>
    <s v=""/>
    <s v=""/>
    <s v=""/>
    <s v=""/>
    <n v="0"/>
    <n v="0"/>
    <s v="Scheme Tax Saver Tier II"/>
    <e v="#N/A"/>
  </r>
  <r>
    <s v="BIRLA"/>
    <x v="4"/>
    <x v="1"/>
    <d v="2022-06-30T00:00:00"/>
    <s v="INE040A01034"/>
    <s v="HDFC BANK LTD"/>
    <s v="HDFC BANK LTD"/>
    <s v="64191"/>
    <s v="Monetary intermediation of commercial banks, saving banks. postal savings"/>
    <n v="0"/>
    <x v="5"/>
    <n v="24"/>
    <n v="32352"/>
    <n v="1.0711825434116988E-2"/>
    <n v="0"/>
    <s v=""/>
    <n v="35542.11"/>
    <n v="35542.11"/>
    <d v="1899-12-30T00:00:00"/>
    <d v="1899-12-30T00:00:00"/>
    <d v="1899-12-30T00:00:00"/>
    <n v="0"/>
    <n v="0"/>
    <n v="0"/>
    <n v="0"/>
    <n v="1348"/>
    <n v="1347.5"/>
    <s v=""/>
    <s v=""/>
    <s v=""/>
    <s v=""/>
    <s v=""/>
    <n v="0"/>
    <n v="0"/>
    <s v="Scheme Tax Saver Tier II"/>
    <e v="#N/A"/>
  </r>
  <r>
    <s v="BIRLA"/>
    <x v="4"/>
    <x v="1"/>
    <d v="2022-06-30T00:00:00"/>
    <s v="INE009A01021"/>
    <s v="INFOSYS LTD EQ"/>
    <s v="INFOSYS  LIMITED"/>
    <s v="62011"/>
    <s v="GOI"/>
    <n v="0"/>
    <x v="5"/>
    <n v="20"/>
    <n v="29238"/>
    <n v="9.6807725037930427E-3"/>
    <n v="0"/>
    <s v=""/>
    <n v="32328.93"/>
    <n v="32328.93"/>
    <d v="1899-12-30T00:00:00"/>
    <d v="1899-12-30T00:00:00"/>
    <d v="1899-12-30T00:00:00"/>
    <n v="0"/>
    <n v="0"/>
    <n v="0"/>
    <n v="0"/>
    <n v="1461.9"/>
    <n v="1461.2"/>
    <s v=""/>
    <s v=""/>
    <s v=""/>
    <s v=""/>
    <s v=""/>
    <n v="0"/>
    <n v="0"/>
    <s v="Scheme Tax Saver Tier II"/>
    <e v="#N/A"/>
  </r>
  <r>
    <s v="BIRLA"/>
    <x v="4"/>
    <x v="1"/>
    <d v="2022-06-30T00:00:00"/>
    <s v="INE860A01027"/>
    <s v="HCL Technologies Limited"/>
    <s v="HCL TECHNOLOGIES LTD"/>
    <s v="62011"/>
    <s v="Writing , modifying, testing of computer program"/>
    <n v="0"/>
    <x v="5"/>
    <n v="4"/>
    <n v="3893"/>
    <n v="1.2889817141140405E-3"/>
    <n v="0"/>
    <s v=""/>
    <n v="4326.6499999999996"/>
    <n v="4326.6499999999996"/>
    <d v="1899-12-30T00:00:00"/>
    <d v="1899-12-30T00:00:00"/>
    <d v="1899-12-30T00:00:00"/>
    <n v="0"/>
    <n v="0"/>
    <n v="0"/>
    <n v="0"/>
    <n v="973.25"/>
    <n v="973.05"/>
    <s v=""/>
    <s v=""/>
    <s v=""/>
    <s v=""/>
    <s v=""/>
    <n v="0"/>
    <n v="0"/>
    <s v="Scheme Tax Saver Tier II"/>
    <e v="#N/A"/>
  </r>
  <r>
    <s v="BIRLA"/>
    <x v="4"/>
    <x v="1"/>
    <d v="2022-06-30T00:00:00"/>
    <s v="INE669C01036"/>
    <s v="TECH MAHINDRA LIMITED"/>
    <s v="TECH MAHINDRA  LIMITED"/>
    <s v="62020"/>
    <s v="Computer consultancy"/>
    <n v="0"/>
    <x v="5"/>
    <n v="6"/>
    <n v="6000"/>
    <n v="1.9866145092946939E-3"/>
    <n v="0"/>
    <s v=""/>
    <n v="7897"/>
    <n v="7897"/>
    <d v="1899-12-30T00:00:00"/>
    <d v="1899-12-30T00:00:00"/>
    <d v="1899-12-30T00:00:00"/>
    <n v="0"/>
    <n v="0"/>
    <n v="0"/>
    <n v="0"/>
    <n v="1000"/>
    <n v="999.7"/>
    <s v=""/>
    <s v=""/>
    <s v=""/>
    <s v=""/>
    <s v=""/>
    <n v="0"/>
    <n v="0"/>
    <s v="Scheme Tax Saver Tier II"/>
    <e v="#N/A"/>
  </r>
  <r>
    <s v="BIRLA"/>
    <x v="4"/>
    <x v="1"/>
    <d v="2022-06-30T00:00:00"/>
    <s v="INE733E01010"/>
    <s v="NTPC LIMITED"/>
    <s v="NTPC LIMITED"/>
    <s v="35102"/>
    <s v="Electric power generation by coal based thermal power plants"/>
    <n v="0"/>
    <x v="5"/>
    <n v="50"/>
    <n v="7145"/>
    <n v="2.3657267781517647E-3"/>
    <n v="0"/>
    <s v=""/>
    <n v="4857.5"/>
    <n v="4857.5"/>
    <d v="1899-12-30T00:00:00"/>
    <d v="1899-12-30T00:00:00"/>
    <d v="1899-12-30T00:00:00"/>
    <n v="0"/>
    <n v="0"/>
    <n v="0"/>
    <n v="0"/>
    <n v="142.9"/>
    <n v="143.15"/>
    <s v=""/>
    <s v=""/>
    <s v=""/>
    <s v=""/>
    <s v=""/>
    <n v="0"/>
    <n v="0"/>
    <s v="Scheme Tax Saver Tier II"/>
    <e v="#N/A"/>
  </r>
  <r>
    <s v="BIRLA"/>
    <x v="4"/>
    <x v="1"/>
    <d v="2022-06-30T00:00:00"/>
    <s v="INE059A01026"/>
    <s v="CIPLA LIMITED"/>
    <s v="CIPLA  LIMITED"/>
    <s v="21001"/>
    <s v="Manufacture of medicinal substances used in the manufacture of pharmaceuticals:"/>
    <n v="0"/>
    <x v="5"/>
    <n v="4"/>
    <n v="3668.8"/>
    <n v="1.2147485519500621E-3"/>
    <n v="0"/>
    <s v=""/>
    <n v="3150"/>
    <n v="3150"/>
    <d v="1899-12-30T00:00:00"/>
    <d v="1899-12-30T00:00:00"/>
    <d v="1899-12-30T00:00:00"/>
    <n v="0"/>
    <n v="0"/>
    <n v="0"/>
    <n v="0"/>
    <n v="917.2"/>
    <n v="915.2"/>
    <s v=""/>
    <s v=""/>
    <s v=""/>
    <s v=""/>
    <s v=""/>
    <n v="0"/>
    <n v="0"/>
    <s v="Scheme Tax Saver Tier II"/>
    <e v="#N/A"/>
  </r>
  <r>
    <s v="BIRLA"/>
    <x v="4"/>
    <x v="1"/>
    <d v="2022-06-30T00:00:00"/>
    <s v="INE095A01012"/>
    <s v="IndusInd Bank Limited"/>
    <s v="INDUS IND BANK LTD"/>
    <s v="64191"/>
    <s v="Monetary intermediation of commercial banks, saving banks. postal savings"/>
    <n v="0"/>
    <x v="5"/>
    <n v="5"/>
    <n v="3971.75"/>
    <n v="1.3150560295485333E-3"/>
    <n v="0"/>
    <s v=""/>
    <n v="4324.8900000000003"/>
    <n v="4324.8900000000003"/>
    <d v="1899-12-30T00:00:00"/>
    <d v="1899-12-30T00:00:00"/>
    <d v="1899-12-30T00:00:00"/>
    <n v="0"/>
    <n v="0"/>
    <n v="0"/>
    <n v="0"/>
    <n v="794.35"/>
    <n v="794.55"/>
    <s v=""/>
    <s v=""/>
    <s v=""/>
    <s v=""/>
    <s v=""/>
    <n v="0"/>
    <n v="0"/>
    <s v="Scheme Tax Saver Tier II"/>
    <e v="#N/A"/>
  </r>
  <r>
    <s v="BIRLA"/>
    <x v="4"/>
    <x v="1"/>
    <d v="2022-06-30T00:00:00"/>
    <s v="INE238A01034"/>
    <s v="AXIS BANK"/>
    <s v="AXIS BANK LTD."/>
    <s v="64191"/>
    <s v="Monetary intermediation of commercial banks, saving banks. postal savings"/>
    <n v="0"/>
    <x v="5"/>
    <n v="18"/>
    <n v="11462.4"/>
    <n v="3.7952283585565832E-3"/>
    <n v="0"/>
    <s v=""/>
    <n v="12888.63"/>
    <n v="12888.63"/>
    <d v="1899-12-30T00:00:00"/>
    <d v="1899-12-30T00:00:00"/>
    <d v="1899-12-30T00:00:00"/>
    <n v="0"/>
    <n v="0"/>
    <n v="0"/>
    <n v="0"/>
    <n v="636.79999999999995"/>
    <n v="636.70000000000005"/>
    <s v=""/>
    <s v=""/>
    <s v=""/>
    <s v=""/>
    <s v=""/>
    <n v="0"/>
    <n v="0"/>
    <s v="Scheme Tax Saver Tier II"/>
    <e v="#N/A"/>
  </r>
  <r>
    <s v="BIRLA"/>
    <x v="4"/>
    <x v="1"/>
    <d v="2022-06-30T00:00:00"/>
    <s v="INE467B01029"/>
    <s v="TATA CONSULTANCY SERVICES LIMITED"/>
    <s v="TATA CONSULTANCY SERVICES LIMITED"/>
    <s v="62020"/>
    <s v="Computer consultancy"/>
    <n v="0"/>
    <x v="5"/>
    <n v="5"/>
    <n v="16335.5"/>
    <n v="5.4087235527639117E-3"/>
    <n v="0"/>
    <s v=""/>
    <n v="16981.400000000001"/>
    <n v="16981.400000000001"/>
    <d v="1899-12-30T00:00:00"/>
    <d v="1899-12-30T00:00:00"/>
    <d v="1899-12-30T00:00:00"/>
    <n v="0"/>
    <n v="0"/>
    <n v="0"/>
    <n v="0"/>
    <n v="3267.1"/>
    <n v="3265.25"/>
    <s v=""/>
    <s v=""/>
    <s v=""/>
    <s v=""/>
    <s v=""/>
    <n v="0"/>
    <n v="0"/>
    <s v="Scheme Tax Saver Tier II"/>
    <e v="#N/A"/>
  </r>
  <r>
    <s v="BIRLA"/>
    <x v="4"/>
    <x v="1"/>
    <d v="2022-06-30T00:00:00"/>
    <s v="INE481G01011"/>
    <s v="UltraTech Cement Limited"/>
    <s v="ULTRATECH CEMENT LIMITED"/>
    <s v="23941"/>
    <s v="Manufacture of clinkers and cement"/>
    <n v="0"/>
    <x v="5"/>
    <n v="2"/>
    <n v="11214.6"/>
    <n v="3.7131811793227124E-3"/>
    <n v="0"/>
    <s v=""/>
    <n v="14420.78"/>
    <n v="14420.78"/>
    <d v="1899-12-30T00:00:00"/>
    <d v="1899-12-30T00:00:00"/>
    <d v="1899-12-30T00:00:00"/>
    <n v="0"/>
    <n v="0"/>
    <n v="0"/>
    <n v="0"/>
    <n v="5607.3"/>
    <n v="5599.95"/>
    <s v=""/>
    <s v=""/>
    <s v=""/>
    <s v=""/>
    <s v=""/>
    <n v="0"/>
    <n v="0"/>
    <s v="Scheme Tax Saver Tier II"/>
    <e v="#N/A"/>
  </r>
  <r>
    <s v="BIRLA"/>
    <x v="4"/>
    <x v="1"/>
    <d v="2022-06-30T00:00:00"/>
    <s v="IN0020020247"/>
    <s v="6.01% GOVT 25-March-2028"/>
    <s v="GOVERMENT OF INDIA"/>
    <s v=""/>
    <s v="GOI"/>
    <n v="0"/>
    <x v="6"/>
    <n v="5000"/>
    <n v="470935.5"/>
    <n v="0.15592788287365855"/>
    <n v="6.0100000000000001E-2"/>
    <s v="Half Yly"/>
    <n v="487050"/>
    <n v="487050"/>
    <d v="1899-12-30T00:00:00"/>
    <d v="1899-12-30T00:00:00"/>
    <d v="2028-03-25T00:00:00"/>
    <n v="5.7397260273972606"/>
    <n v="4.6588470530455313"/>
    <n v="6.6502000000000006E-2"/>
    <n v="7.2642865781717497E-2"/>
    <n v="0"/>
    <n v="0"/>
    <s v=""/>
    <s v=""/>
    <s v=""/>
    <s v=""/>
    <s v=""/>
    <n v="0"/>
    <n v="0"/>
    <s v="Scheme Tax Saver Tier II"/>
    <e v="#N/A"/>
  </r>
  <r>
    <s v="BIRLA"/>
    <x v="4"/>
    <x v="1"/>
    <d v="2022-06-30T00:00:00"/>
    <s v="INE089A01023"/>
    <s v="Dr. Reddy's Laboratories Limited"/>
    <s v="DR REDDY LABORATORIES"/>
    <s v="21002"/>
    <s v="Manufacture of allopathic pharmaceutical preparations"/>
    <n v="0"/>
    <x v="5"/>
    <n v="1"/>
    <n v="4393.8"/>
    <n v="1.4547978051565043E-3"/>
    <n v="0"/>
    <s v=""/>
    <n v="4826.95"/>
    <n v="4826.95"/>
    <d v="1899-12-30T00:00:00"/>
    <d v="1899-12-30T00:00:00"/>
    <d v="1899-12-30T00:00:00"/>
    <n v="0"/>
    <n v="0"/>
    <n v="0"/>
    <n v="0"/>
    <n v="4393.8"/>
    <n v="4399.8999999999996"/>
    <s v=""/>
    <s v=""/>
    <s v=""/>
    <s v=""/>
    <s v=""/>
    <n v="0"/>
    <n v="0"/>
    <s v="Scheme Tax Saver Tier II"/>
    <e v="#N/A"/>
  </r>
  <r>
    <s v="BIRLA"/>
    <x v="4"/>
    <x v="1"/>
    <d v="2022-06-30T00:00:00"/>
    <s v="INE280A01028"/>
    <s v="Titan Company Limited"/>
    <s v="TITAN COMPANY LIMITED"/>
    <s v="32111"/>
    <s v="Manufacture of jewellery of gold, silver and other precious or base metal"/>
    <n v="0"/>
    <x v="5"/>
    <n v="1"/>
    <n v="1941.25"/>
    <n v="6.4275256936138737E-4"/>
    <n v="0"/>
    <s v=""/>
    <n v="2179.08"/>
    <n v="2179.08"/>
    <d v="1899-12-30T00:00:00"/>
    <d v="1899-12-30T00:00:00"/>
    <d v="1899-12-30T00:00:00"/>
    <n v="0"/>
    <n v="0"/>
    <n v="0"/>
    <n v="0"/>
    <n v="1941.25"/>
    <n v="1942.45"/>
    <s v=""/>
    <s v=""/>
    <s v=""/>
    <s v=""/>
    <s v=""/>
    <n v="0"/>
    <n v="0"/>
    <s v="Scheme Tax Saver Tier II"/>
    <e v="#N/A"/>
  </r>
  <r>
    <s v="BIRLA"/>
    <x v="4"/>
    <x v="1"/>
    <d v="2022-06-30T00:00:00"/>
    <s v="INE296A01024"/>
    <s v="Bajaj Finance Limited"/>
    <s v="BAJAJ FINANCE LIMITED"/>
    <s v="64920"/>
    <s v="GOI"/>
    <n v="0"/>
    <x v="5"/>
    <n v="1"/>
    <n v="5400.5"/>
    <n v="1.7881186095743324E-3"/>
    <n v="0"/>
    <s v=""/>
    <n v="7128"/>
    <n v="7128"/>
    <d v="1899-12-30T00:00:00"/>
    <d v="1899-12-30T00:00:00"/>
    <d v="1899-12-30T00:00:00"/>
    <n v="0"/>
    <n v="0"/>
    <n v="0"/>
    <n v="0"/>
    <n v="5400.5"/>
    <n v="5400.45"/>
    <s v=""/>
    <s v=""/>
    <s v=""/>
    <s v=""/>
    <s v=""/>
    <n v="0"/>
    <n v="0"/>
    <s v="Scheme Tax Saver Tier II"/>
    <e v="#N/A"/>
  </r>
  <r>
    <s v="BIRLA"/>
    <x v="4"/>
    <x v="1"/>
    <d v="2022-06-30T00:00:00"/>
    <s v="INE686F01025"/>
    <s v="United Breweries Limited"/>
    <s v="UNITED BREWERIES LIMITED"/>
    <s v="11031"/>
    <s v="Manufacture of beer"/>
    <n v="0"/>
    <x v="5"/>
    <n v="2"/>
    <n v="2905.6"/>
    <n v="9.6205118636777701E-4"/>
    <n v="0"/>
    <s v=""/>
    <n v="2826"/>
    <n v="2826"/>
    <d v="1899-12-30T00:00:00"/>
    <d v="1899-12-30T00:00:00"/>
    <d v="1899-12-30T00:00:00"/>
    <n v="0"/>
    <n v="0"/>
    <n v="0"/>
    <n v="0"/>
    <n v="1452.8"/>
    <n v="1458.1"/>
    <s v=""/>
    <s v=""/>
    <s v=""/>
    <s v=""/>
    <s v=""/>
    <n v="0"/>
    <n v="0"/>
    <s v="Scheme Tax Saver Tier II"/>
    <e v="#N/A"/>
  </r>
  <r>
    <s v="BIRLA"/>
    <x v="4"/>
    <x v="1"/>
    <d v="2022-06-30T00:00:00"/>
    <s v="INE029A01011"/>
    <s v="Bharat Petroleum Corporation Limited"/>
    <s v="BHARAT PETROLIUM CORPORATION LIMITE"/>
    <s v="19201"/>
    <s v="Production of liquid and gaseous fuels, illuminating oils, lubricating"/>
    <n v="0"/>
    <x v="5"/>
    <n v="9"/>
    <n v="2775.6"/>
    <n v="9.1900787199972536E-4"/>
    <n v="0"/>
    <s v=""/>
    <n v="3309.02"/>
    <n v="3309.02"/>
    <d v="1899-12-30T00:00:00"/>
    <d v="1899-12-30T00:00:00"/>
    <d v="1899-12-30T00:00:00"/>
    <n v="0"/>
    <n v="0"/>
    <n v="0"/>
    <n v="0"/>
    <n v="308.39999999999998"/>
    <n v="308.7"/>
    <s v=""/>
    <s v=""/>
    <s v=""/>
    <s v=""/>
    <s v=""/>
    <n v="0"/>
    <n v="0"/>
    <s v="Scheme Tax Saver Tier II"/>
    <e v="#N/A"/>
  </r>
  <r>
    <s v="BIRLA"/>
    <x v="4"/>
    <x v="1"/>
    <d v="2022-06-30T00:00:00"/>
    <s v="INE917I01010"/>
    <s v="Bajaj Auto Limited"/>
    <s v="BAJAJ AUTO LIMITED"/>
    <s v="30911"/>
    <s v="Manufacture of motorcycles, scooters, mopeds etc. and their"/>
    <n v="0"/>
    <x v="5"/>
    <n v="1"/>
    <n v="3706.6"/>
    <n v="1.2272642233586188E-3"/>
    <n v="0"/>
    <s v=""/>
    <n v="3356.5"/>
    <n v="3356.5"/>
    <d v="1899-12-30T00:00:00"/>
    <d v="1899-12-30T00:00:00"/>
    <d v="1899-12-30T00:00:00"/>
    <n v="0"/>
    <n v="0"/>
    <n v="0"/>
    <n v="0"/>
    <n v="3706.6"/>
    <n v="3705.65"/>
    <s v=""/>
    <s v=""/>
    <s v=""/>
    <s v=""/>
    <s v=""/>
    <n v="0"/>
    <n v="0"/>
    <s v="Scheme Tax Saver Tier II"/>
    <e v="#N/A"/>
  </r>
  <r>
    <s v="BIRLA"/>
    <x v="4"/>
    <x v="1"/>
    <d v="2022-06-30T00:00:00"/>
    <s v="IN0020060078"/>
    <s v="8.24% GOI 15-Feb-2027"/>
    <s v="GOVERMENT OF INDIA"/>
    <s v=""/>
    <s v=""/>
    <n v="0"/>
    <x v="6"/>
    <n v="15000"/>
    <n v="1560001.5"/>
    <n v="0.51652026907024773"/>
    <n v="8.2400000000000001E-2"/>
    <s v="Half Yly"/>
    <n v="1574787.9"/>
    <n v="1574787.9"/>
    <d v="1899-12-30T00:00:00"/>
    <d v="1899-12-30T00:00:00"/>
    <d v="2027-02-15T00:00:00"/>
    <n v="4.6328767123287671"/>
    <n v="3.70832742464964"/>
    <n v="6.1711000000000002E-2"/>
    <n v="7.2041572874008794E-2"/>
    <n v="0"/>
    <n v="0"/>
    <s v=""/>
    <s v=""/>
    <s v=""/>
    <s v=""/>
    <s v=""/>
    <n v="0"/>
    <n v="0"/>
    <s v="Scheme Tax Saver Tier II"/>
    <e v="#N/A"/>
  </r>
  <r>
    <s v="BIRLA"/>
    <x v="4"/>
    <x v="1"/>
    <d v="2022-06-30T00:00:00"/>
    <s v="INE176B01034"/>
    <s v="Havells India Limited."/>
    <s v="HAVELLS INDIA LIMITED"/>
    <s v="27104"/>
    <s v="Manufacture of electricity distribution and control apparatus"/>
    <n v="0"/>
    <x v="5"/>
    <n v="5"/>
    <n v="5491"/>
    <n v="1.8180833784228606E-3"/>
    <n v="0"/>
    <s v=""/>
    <n v="5796.52"/>
    <n v="5796.52"/>
    <d v="1899-12-30T00:00:00"/>
    <d v="1899-12-30T00:00:00"/>
    <d v="1899-12-30T00:00:00"/>
    <n v="0"/>
    <n v="0"/>
    <n v="0"/>
    <n v="0"/>
    <n v="1098.2"/>
    <n v="1099.7"/>
    <s v=""/>
    <s v=""/>
    <s v=""/>
    <s v=""/>
    <s v=""/>
    <n v="0"/>
    <n v="0"/>
    <s v="Scheme Tax Saver Tier II"/>
    <e v="#N/A"/>
  </r>
  <r>
    <s v="BIRLA"/>
    <x v="4"/>
    <x v="1"/>
    <d v="2022-06-30T00:00:00"/>
    <s v="INE854D01024"/>
    <s v="United Spirits Limited"/>
    <s v="UNITED SPIRITS LIMITED"/>
    <s v="11011"/>
    <s v="Manufacture of distilled, potable, alcoholic beverages"/>
    <n v="0"/>
    <x v="5"/>
    <n v="3"/>
    <n v="2279.25"/>
    <n v="7.5466518671832186E-4"/>
    <n v="0"/>
    <s v=""/>
    <n v="2306.94"/>
    <n v="2306.94"/>
    <d v="1899-12-30T00:00:00"/>
    <d v="1899-12-30T00:00:00"/>
    <d v="1899-12-30T00:00:00"/>
    <n v="0"/>
    <n v="0"/>
    <n v="0"/>
    <n v="0"/>
    <n v="759.75"/>
    <n v="760.1"/>
    <s v=""/>
    <s v=""/>
    <s v=""/>
    <s v=""/>
    <s v=""/>
    <n v="0"/>
    <n v="0"/>
    <s v="Scheme Tax Saver Tier II"/>
    <e v="#N/A"/>
  </r>
  <r>
    <n v="0"/>
    <x v="5"/>
    <x v="2"/>
    <d v="1899-12-30T00:00:00"/>
    <n v="0"/>
    <n v="0"/>
    <n v="0"/>
    <n v="0"/>
    <n v="0"/>
    <n v="0"/>
    <x v="8"/>
    <n v="0"/>
    <n v="0"/>
    <n v="0"/>
    <n v="0"/>
    <n v="0"/>
    <n v="0"/>
    <n v="0"/>
    <d v="1899-12-30T00:00:00"/>
    <d v="1899-12-30T00:00:00"/>
    <d v="1899-12-30T00:00:00"/>
    <n v="0"/>
    <n v="0"/>
    <n v="0"/>
    <n v="0"/>
    <n v="0"/>
    <n v="0"/>
    <n v="0"/>
    <n v="0"/>
    <n v="0"/>
    <n v="0"/>
    <n v="0"/>
    <n v="0"/>
    <n v="0"/>
    <s v="0 0"/>
    <e v="#N/A"/>
  </r>
  <r>
    <n v="0"/>
    <x v="5"/>
    <x v="2"/>
    <d v="1899-12-30T00:00:00"/>
    <n v="0"/>
    <n v="0"/>
    <n v="0"/>
    <n v="0"/>
    <n v="0"/>
    <n v="0"/>
    <x v="8"/>
    <n v="0"/>
    <n v="0"/>
    <n v="0"/>
    <n v="0"/>
    <n v="0"/>
    <n v="0"/>
    <n v="0"/>
    <d v="1899-12-30T00:00:00"/>
    <d v="1899-12-30T00:00:00"/>
    <d v="1899-12-30T00:00:00"/>
    <n v="0"/>
    <n v="0"/>
    <n v="0"/>
    <n v="0"/>
    <n v="0"/>
    <n v="0"/>
    <n v="0"/>
    <n v="0"/>
    <n v="0"/>
    <n v="0"/>
    <n v="0"/>
    <n v="0"/>
    <n v="0"/>
    <s v="0 0"/>
    <e v="#N/A"/>
  </r>
  <r>
    <n v="0"/>
    <x v="5"/>
    <x v="2"/>
    <d v="1899-12-30T00:00:00"/>
    <n v="0"/>
    <n v="0"/>
    <n v="0"/>
    <n v="0"/>
    <n v="0"/>
    <n v="0"/>
    <x v="8"/>
    <n v="0"/>
    <n v="0"/>
    <n v="0"/>
    <n v="0"/>
    <n v="0"/>
    <n v="0"/>
    <n v="0"/>
    <d v="1899-12-30T00:00:00"/>
    <d v="1899-12-30T00:00:00"/>
    <d v="1899-12-30T00:00:00"/>
    <n v="0"/>
    <n v="0"/>
    <n v="0"/>
    <n v="0"/>
    <n v="0"/>
    <n v="0"/>
    <n v="0"/>
    <n v="0"/>
    <n v="0"/>
    <n v="0"/>
    <n v="0"/>
    <n v="0"/>
    <n v="0"/>
    <s v="0 0"/>
    <e v="#N/A"/>
  </r>
  <r>
    <n v="0"/>
    <x v="5"/>
    <x v="2"/>
    <d v="1899-12-30T00:00:00"/>
    <n v="0"/>
    <n v="0"/>
    <n v="0"/>
    <n v="0"/>
    <n v="0"/>
    <n v="0"/>
    <x v="8"/>
    <n v="0"/>
    <n v="0"/>
    <n v="0"/>
    <n v="0"/>
    <n v="0"/>
    <n v="0"/>
    <n v="0"/>
    <d v="1899-12-30T00:00:00"/>
    <d v="1899-12-30T00:00:00"/>
    <d v="1899-12-30T00:00:00"/>
    <n v="0"/>
    <n v="0"/>
    <n v="0"/>
    <n v="0"/>
    <n v="0"/>
    <n v="0"/>
    <n v="0"/>
    <n v="0"/>
    <n v="0"/>
    <n v="0"/>
    <n v="0"/>
    <n v="0"/>
    <n v="0"/>
    <s v="0 0"/>
    <e v="#N/A"/>
  </r>
  <r>
    <n v="0"/>
    <x v="5"/>
    <x v="2"/>
    <m/>
    <n v="0"/>
    <n v="0"/>
    <n v="0"/>
    <n v="0"/>
    <n v="0"/>
    <n v="0"/>
    <x v="8"/>
    <n v="0"/>
    <n v="0"/>
    <n v="0"/>
    <n v="0"/>
    <n v="0"/>
    <n v="0"/>
    <n v="0"/>
    <d v="1899-12-30T00:00:00"/>
    <d v="1899-12-30T00:00:00"/>
    <d v="1899-12-30T00:00:00"/>
    <n v="0"/>
    <n v="0"/>
    <n v="0"/>
    <n v="0"/>
    <n v="0"/>
    <n v="0"/>
    <n v="0"/>
    <n v="0"/>
    <n v="0"/>
    <n v="0"/>
    <n v="0"/>
    <n v="0"/>
    <n v="0"/>
    <s v="0 0"/>
    <e v="#N/A"/>
  </r>
  <r>
    <n v="0"/>
    <x v="5"/>
    <x v="2"/>
    <m/>
    <n v="0"/>
    <n v="0"/>
    <n v="0"/>
    <n v="0"/>
    <n v="0"/>
    <n v="0"/>
    <x v="8"/>
    <n v="0"/>
    <n v="0"/>
    <n v="0"/>
    <n v="0"/>
    <n v="0"/>
    <n v="0"/>
    <n v="0"/>
    <d v="1899-12-30T00:00:00"/>
    <d v="1899-12-30T00:00:00"/>
    <d v="1899-12-30T00:00:00"/>
    <n v="0"/>
    <n v="0"/>
    <n v="0"/>
    <n v="0"/>
    <n v="0"/>
    <n v="0"/>
    <n v="0"/>
    <n v="0"/>
    <n v="0"/>
    <n v="0"/>
    <n v="0"/>
    <n v="0"/>
    <n v="0"/>
    <s v="0 0"/>
    <e v="#N/A"/>
  </r>
  <r>
    <n v="0"/>
    <x v="5"/>
    <x v="2"/>
    <m/>
    <n v="0"/>
    <n v="0"/>
    <n v="0"/>
    <n v="0"/>
    <n v="0"/>
    <n v="0"/>
    <x v="8"/>
    <n v="0"/>
    <n v="0"/>
    <n v="0"/>
    <n v="0"/>
    <n v="0"/>
    <n v="0"/>
    <n v="0"/>
    <d v="1899-12-30T00:00:00"/>
    <d v="1899-12-30T00:00:00"/>
    <d v="1899-12-30T00:00:00"/>
    <n v="0"/>
    <n v="0"/>
    <n v="0"/>
    <n v="0"/>
    <n v="0"/>
    <n v="0"/>
    <n v="0"/>
    <n v="0"/>
    <n v="0"/>
    <n v="0"/>
    <n v="0"/>
    <n v="0"/>
    <n v="0"/>
    <s v="0 0"/>
    <e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69B2572-BDA1-4B4F-B352-79175DDBECEE}"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7" firstHeaderRow="1" firstDataRow="1" firstDataCol="1"/>
  <pivotFields count="36">
    <pivotField showAll="0"/>
    <pivotField axis="axisRow" showAll="0">
      <items count="6">
        <item x="0"/>
        <item x="1"/>
        <item x="2"/>
        <item x="3"/>
        <item x="4"/>
        <item t="default"/>
      </items>
    </pivotField>
    <pivotField axis="axisRow" showAll="0">
      <items count="3">
        <item x="0"/>
        <item x="1"/>
        <item t="default"/>
      </items>
    </pivotField>
    <pivotField numFmtId="15" showAll="0"/>
    <pivotField showAll="0"/>
    <pivotField showAll="0"/>
    <pivotField showAll="0"/>
    <pivotField showAll="0"/>
    <pivotField showAll="0"/>
    <pivotField showAll="0"/>
    <pivotField showAll="0"/>
    <pivotField numFmtId="168" showAll="0"/>
    <pivotField dataField="1" numFmtId="4" showAll="0"/>
    <pivotField numFmtId="167" showAll="0"/>
    <pivotField showAll="0"/>
    <pivotField showAll="0"/>
    <pivotField numFmtId="43" showAll="0"/>
    <pivotField numFmtId="168" showAll="0"/>
    <pivotField showAll="0"/>
    <pivotField showAll="0"/>
    <pivotField showAll="0"/>
    <pivotField numFmtId="43" showAll="0"/>
    <pivotField numFmtId="43" showAll="0"/>
    <pivotField showAll="0"/>
    <pivotField showAll="0"/>
    <pivotField numFmtId="43" showAll="0"/>
    <pivotField numFmtId="43" showAll="0"/>
    <pivotField showAll="0"/>
    <pivotField showAll="0"/>
    <pivotField showAll="0"/>
    <pivotField showAll="0"/>
    <pivotField showAll="0"/>
    <pivotField showAll="0"/>
    <pivotField showAll="0"/>
    <pivotField showAll="0"/>
    <pivotField showAll="0"/>
  </pivotFields>
  <rowFields count="2">
    <field x="1"/>
    <field x="2"/>
  </rowFields>
  <rowItems count="14">
    <i>
      <x/>
    </i>
    <i r="1">
      <x/>
    </i>
    <i>
      <x v="1"/>
    </i>
    <i r="1">
      <x/>
    </i>
    <i r="1">
      <x v="1"/>
    </i>
    <i>
      <x v="2"/>
    </i>
    <i r="1">
      <x/>
    </i>
    <i r="1">
      <x v="1"/>
    </i>
    <i>
      <x v="3"/>
    </i>
    <i r="1">
      <x/>
    </i>
    <i r="1">
      <x v="1"/>
    </i>
    <i>
      <x v="4"/>
    </i>
    <i r="1">
      <x v="1"/>
    </i>
    <i t="grand">
      <x/>
    </i>
  </rowItems>
  <colItems count="1">
    <i/>
  </colItems>
  <dataFields count="1">
    <dataField name="Sum of Market Value (Rs)" fld="12" baseField="0" baseItem="0" numFmtId="165"/>
  </dataFields>
  <formats count="2">
    <format dxfId="38">
      <pivotArea outline="0" collapsedLevelsAreSubtotals="1" fieldPosition="0"/>
    </format>
    <format dxfId="3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0D67042-B97E-4573-A425-687CD8275015}" name="PivotTable2"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K20" firstHeaderRow="1" firstDataRow="2" firstDataCol="1"/>
  <pivotFields count="36">
    <pivotField showAll="0"/>
    <pivotField axis="axisRow" showAll="0">
      <items count="7">
        <item x="0"/>
        <item x="1"/>
        <item x="2"/>
        <item x="3"/>
        <item x="4"/>
        <item x="5"/>
        <item t="default"/>
      </items>
    </pivotField>
    <pivotField axis="axisRow" showAll="0">
      <items count="4">
        <item x="0"/>
        <item x="1"/>
        <item x="2"/>
        <item t="default"/>
      </items>
    </pivotField>
    <pivotField showAll="0"/>
    <pivotField showAll="0"/>
    <pivotField showAll="0"/>
    <pivotField showAll="0"/>
    <pivotField showAll="0"/>
    <pivotField showAll="0"/>
    <pivotField showAll="0"/>
    <pivotField axis="axisCol" showAll="0">
      <items count="10">
        <item x="2"/>
        <item x="5"/>
        <item x="6"/>
        <item x="0"/>
        <item x="1"/>
        <item x="4"/>
        <item x="7"/>
        <item x="3"/>
        <item x="8"/>
        <item t="default"/>
      </items>
    </pivotField>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
    <field x="2"/>
  </rowFields>
  <rowItems count="16">
    <i>
      <x/>
    </i>
    <i r="1">
      <x/>
    </i>
    <i>
      <x v="1"/>
    </i>
    <i r="1">
      <x/>
    </i>
    <i r="1">
      <x v="1"/>
    </i>
    <i>
      <x v="2"/>
    </i>
    <i r="1">
      <x/>
    </i>
    <i r="1">
      <x v="1"/>
    </i>
    <i>
      <x v="3"/>
    </i>
    <i r="1">
      <x/>
    </i>
    <i r="1">
      <x v="1"/>
    </i>
    <i>
      <x v="4"/>
    </i>
    <i r="1">
      <x v="1"/>
    </i>
    <i>
      <x v="5"/>
    </i>
    <i r="1">
      <x v="2"/>
    </i>
    <i t="grand">
      <x/>
    </i>
  </rowItems>
  <colFields count="1">
    <field x="10"/>
  </colFields>
  <colItems count="10">
    <i>
      <x/>
    </i>
    <i>
      <x v="1"/>
    </i>
    <i>
      <x v="2"/>
    </i>
    <i>
      <x v="3"/>
    </i>
    <i>
      <x v="4"/>
    </i>
    <i>
      <x v="5"/>
    </i>
    <i>
      <x v="6"/>
    </i>
    <i>
      <x v="7"/>
    </i>
    <i>
      <x v="8"/>
    </i>
    <i t="grand">
      <x/>
    </i>
  </colItems>
  <dataFields count="1">
    <dataField name="Sum of Market Value (Rs)"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270D7C7-9946-4E4A-B095-56445254E70C}" name="Table13456768" displayName="Table13456768" ref="B6:H74" totalsRowShown="0" headerRowDxfId="134" dataDxfId="132" headerRowBorderDxfId="133" tableBorderDxfId="131" totalsRowBorderDxfId="130">
  <sortState xmlns:xlrd2="http://schemas.microsoft.com/office/spreadsheetml/2017/richdata2" ref="B7:H70">
    <sortCondition descending="1" ref="F6:F70"/>
  </sortState>
  <tableColumns count="7">
    <tableColumn id="1" xr3:uid="{95922FCE-69DA-4BA0-BAF0-FCADCD88BF68}" name="ISIN No." dataDxfId="129"/>
    <tableColumn id="2" xr3:uid="{81D7A193-8829-415E-A26D-0454A4526ECE}" name="Name of the Instrument" dataDxfId="128">
      <calculatedColumnFormula>VLOOKUP(Table13456768[[#This Row],[ISIN No.]],'Crisil data '!E:F,2,0)</calculatedColumnFormula>
    </tableColumn>
    <tableColumn id="3" xr3:uid="{220B417C-D615-4BDB-B159-67CCB7BE56B4}" name="Industry " dataDxfId="127">
      <calculatedColumnFormula>VLOOKUP(Table13456768[[#This Row],[ISIN No.]],'Crisil data '!E:I,5,0)</calculatedColumnFormula>
    </tableColumn>
    <tableColumn id="4" xr3:uid="{E06441CC-8EBF-4307-BF2D-111286D75E54}" name="Quantity" dataDxfId="126" dataCellStyle="Comma">
      <calculatedColumnFormula>SUMIFS('Crisil data '!L:L,'Crisil data '!AI:AI,$D$3,'Crisil data '!E:E,Table13456768[[#This Row],[ISIN No.]])</calculatedColumnFormula>
    </tableColumn>
    <tableColumn id="5" xr3:uid="{6ED93926-57AF-49AF-833F-FF715A1AF70E}" name="Market Value" dataDxfId="125">
      <calculatedColumnFormula>SUMIFS('Crisil data '!M:M,'Crisil data '!AI:AI,$D$3,'Crisil data '!E:E,Table13456768[[#This Row],[ISIN No.]])</calculatedColumnFormula>
    </tableColumn>
    <tableColumn id="6" xr3:uid="{DE9E1D45-8E43-4065-88C6-3C42FEC69DCF}" name="% of Portfolio" dataDxfId="124" dataCellStyle="Percent">
      <calculatedColumnFormula>+F7/$F$87</calculatedColumnFormula>
    </tableColumn>
    <tableColumn id="7" xr3:uid="{EF1DD8C9-D508-43E4-95CC-A3DC5EEA81B1}" name="Ratings" dataDxfId="123">
      <calculatedColumnFormula>VLOOKUP(Table13456768[[#This Row],[ISIN No.]],#REF!,35,0)</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C4F0B72-36DA-4E02-BF01-DCCE148AF3E7}" name="Table111" displayName="Table111" ref="B6:H98" totalsRowShown="0" headerRowDxfId="122" dataDxfId="120" headerRowBorderDxfId="121" tableBorderDxfId="119" totalsRowBorderDxfId="118">
  <sortState xmlns:xlrd2="http://schemas.microsoft.com/office/spreadsheetml/2017/richdata2" ref="B7:H85">
    <sortCondition descending="1" ref="F6:F85"/>
  </sortState>
  <tableColumns count="7">
    <tableColumn id="1" xr3:uid="{D8894A43-4980-48BF-AAE8-465A22AA89F9}" name="ISIN No." dataDxfId="117"/>
    <tableColumn id="2" xr3:uid="{952AE419-0552-4E09-A3A3-90C6A8AEFF82}" name="Name of the Instrument" dataDxfId="116">
      <calculatedColumnFormula>IFERROR(VLOOKUP(Table111[[#This Row],[ISIN No.]],#REF!,2,0),0)</calculatedColumnFormula>
    </tableColumn>
    <tableColumn id="3" xr3:uid="{8B33EB60-E95A-426A-B5A9-DA9DC67B1BD7}" name="Industry " dataDxfId="115">
      <calculatedColumnFormula>IFERROR(VLOOKUP(Table111[[#This Row],[ISIN No.]],#REF!,5,0),0)</calculatedColumnFormula>
    </tableColumn>
    <tableColumn id="4" xr3:uid="{2E3480CC-D599-4889-8D4F-1DF7598EBA0A}" name="Quantity" dataDxfId="114" dataCellStyle="Comma">
      <calculatedColumnFormula>VLOOKUP(Table111[[#This Row],[ISIN No.]],'Crisil data '!E:L,8,0)</calculatedColumnFormula>
    </tableColumn>
    <tableColumn id="5" xr3:uid="{358CA2BB-012E-4669-8B75-91CB6F14D84B}" name="Market Value" dataDxfId="113" dataCellStyle="Comma">
      <calculatedColumnFormula>SUMIFS(#REF!,#REF!,$D$3,#REF!,Table111[[#This Row],[ISIN No.]])</calculatedColumnFormula>
    </tableColumn>
    <tableColumn id="6" xr3:uid="{419D53FF-CA6B-4144-9D78-6B985323CE27}" name="% of Portfolio" dataDxfId="112" dataCellStyle="Percent">
      <calculatedColumnFormula>+F7/$F$112</calculatedColumnFormula>
    </tableColumn>
    <tableColumn id="7" xr3:uid="{B617E1D9-E48B-4EE3-9086-B9A84F0E3C8E}" name="Ratings" dataDxfId="111">
      <calculatedColumnFormula>IFERROR(VLOOKUP(Table111[[#This Row],[ISIN No.]],'Crisil data '!E:AJ,32,0),0)</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17612BB-B327-4610-9002-B176CAA7C7AC}" name="Table134567" displayName="Table134567" ref="B6:H74" totalsRowShown="0" headerRowDxfId="110" dataDxfId="108" headerRowBorderDxfId="109" tableBorderDxfId="107" totalsRowBorderDxfId="106">
  <sortState xmlns:xlrd2="http://schemas.microsoft.com/office/spreadsheetml/2017/richdata2" ref="B7:H70">
    <sortCondition descending="1" ref="F6:F70"/>
  </sortState>
  <tableColumns count="7">
    <tableColumn id="1" xr3:uid="{8AD2B548-F5F1-46BD-9766-16C9316526D2}" name="ISIN No." dataDxfId="105"/>
    <tableColumn id="2" xr3:uid="{D422F836-E1F0-48CF-8563-D3CA5560D0C6}" name="Name of the Instrument" dataDxfId="104">
      <calculatedColumnFormula>VLOOKUP(Table134567[[#This Row],[ISIN No.]],'Crisil data '!E:F,2,0)</calculatedColumnFormula>
    </tableColumn>
    <tableColumn id="3" xr3:uid="{F5DADF88-2BC5-4ACB-9E10-26C33CDB1B27}" name="Industry " dataDxfId="103">
      <calculatedColumnFormula>VLOOKUP(Table134567[[#This Row],[ISIN No.]],'Crisil data '!E:I,5,0)</calculatedColumnFormula>
    </tableColumn>
    <tableColumn id="4" xr3:uid="{1FB70743-1766-4456-A03E-E366F06D84DC}" name="Quantity" dataDxfId="102" dataCellStyle="Comma">
      <calculatedColumnFormula>SUMIFS('Crisil data '!L:L,'Crisil data '!AI:AI,$D$3,'Crisil data '!E:E,Table134567[[#This Row],[ISIN No.]])</calculatedColumnFormula>
    </tableColumn>
    <tableColumn id="5" xr3:uid="{6FD66B26-064B-4ECD-BE3A-EE93C8DBC16E}" name="Market Value" dataDxfId="101">
      <calculatedColumnFormula>SUMIFS('Crisil data '!M:M,'Crisil data '!AI:AI,'G-TIER II'!$D$3,'Crisil data '!E:E,Table134567[[#This Row],[ISIN No.]])</calculatedColumnFormula>
    </tableColumn>
    <tableColumn id="6" xr3:uid="{4DE72D7C-077E-4D3F-B279-88C94A9D6B50}" name="% of Portfolio" dataDxfId="100" dataCellStyle="Percent">
      <calculatedColumnFormula>+F7/$F$87</calculatedColumnFormula>
    </tableColumn>
    <tableColumn id="7" xr3:uid="{B1820B9A-2FF6-4C49-9099-E6DA8D663C1F}" name="Ratings" dataDxfId="99">
      <calculatedColumnFormula>VLOOKUP(Table134567[[#This Row],[ISIN No.]],#REF!,35,0)</calculatedColumnFormula>
    </tableColumn>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8A2DDD6-2901-4E12-B9B9-63E762AB50A7}" name="Table1345676" displayName="Table1345676" ref="B6:H74" totalsRowShown="0" headerRowDxfId="98" dataDxfId="96" headerRowBorderDxfId="97" tableBorderDxfId="95" totalsRowBorderDxfId="94">
  <sortState xmlns:xlrd2="http://schemas.microsoft.com/office/spreadsheetml/2017/richdata2" ref="B7:H70">
    <sortCondition descending="1" ref="F6:F70"/>
  </sortState>
  <tableColumns count="7">
    <tableColumn id="1" xr3:uid="{A44E1562-0935-41C6-9615-E7A5CE18332C}" name="ISIN No." dataDxfId="93"/>
    <tableColumn id="2" xr3:uid="{218C52E4-6D97-4A43-B363-9C8BE3835C8C}" name="Name of the Instrument" dataDxfId="92">
      <calculatedColumnFormula>VLOOKUP(Table1345676[[#This Row],[ISIN No.]],'Crisil data '!E:F,2,0)</calculatedColumnFormula>
    </tableColumn>
    <tableColumn id="3" xr3:uid="{DAAD5818-DD39-4BDC-8841-6E23602042A5}" name="Industry " dataDxfId="91">
      <calculatedColumnFormula>VLOOKUP(Table1345676[[#This Row],[ISIN No.]],'Crisil data '!E:I,5,0)</calculatedColumnFormula>
    </tableColumn>
    <tableColumn id="4" xr3:uid="{5BCE14CE-5E52-48C2-977C-1C328A2E5DE3}" name="Quantity" dataDxfId="90" dataCellStyle="Comma">
      <calculatedColumnFormula>SUMIFS('Crisil data '!L:L,'Crisil data '!AI:AI,$D$3,'Crisil data '!E:E,Table1345676[[#This Row],[ISIN No.]])</calculatedColumnFormula>
    </tableColumn>
    <tableColumn id="5" xr3:uid="{E1CF8307-A04C-4565-B049-99E9B1E6DBA5}" name="Market Value" dataDxfId="89">
      <calculatedColumnFormula>SUMIFS('Crisil data '!M:M,'Crisil data '!AI:AI,$D$3,'Crisil data '!E:E,Table1345676[[#This Row],[ISIN No.]])</calculatedColumnFormula>
    </tableColumn>
    <tableColumn id="6" xr3:uid="{D351D6C6-1747-4E3E-8FB7-6967CA58B86B}" name="% of Portfolio" dataDxfId="88" dataCellStyle="Percent">
      <calculatedColumnFormula>+F7/$F$87</calculatedColumnFormula>
    </tableColumn>
    <tableColumn id="7" xr3:uid="{3AB32C86-9BC8-4249-8414-D8405458DF7C}" name="Ratings" dataDxfId="87">
      <calculatedColumnFormula>VLOOKUP(Table1345676[[#This Row],[ISIN No.]],#REF!,35,0)</calculatedColumnFormula>
    </tableColumn>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66E0ADB-25F6-4396-B16C-8039964F08EB}" name="Table13456762" displayName="Table13456762" ref="B6:H157" totalsRowShown="0" headerRowDxfId="86" dataDxfId="84" headerRowBorderDxfId="85" tableBorderDxfId="83" totalsRowBorderDxfId="82">
  <sortState xmlns:xlrd2="http://schemas.microsoft.com/office/spreadsheetml/2017/richdata2" ref="B7:H153">
    <sortCondition descending="1" ref="F6:F153"/>
  </sortState>
  <tableColumns count="7">
    <tableColumn id="1" xr3:uid="{3235686A-9DFA-4A15-BEF5-B96F08FDBD44}" name="ISIN No." dataDxfId="81"/>
    <tableColumn id="2" xr3:uid="{145E7725-48EC-47D9-8CBF-8F93BC2BFE7F}" name="Name of the Instrument" dataDxfId="80">
      <calculatedColumnFormula>VLOOKUP(Table13456762[[#This Row],[ISIN No.]],'Crisil data '!E:F,2,0)</calculatedColumnFormula>
    </tableColumn>
    <tableColumn id="3" xr3:uid="{0CED9E91-F49F-43E4-88B7-3296CED34C10}" name="Industry " dataDxfId="79">
      <calculatedColumnFormula>VLOOKUP(Table13456762[[#This Row],[ISIN No.]],'Crisil data '!E:I,5,0)</calculatedColumnFormula>
    </tableColumn>
    <tableColumn id="4" xr3:uid="{7D488120-1AB8-4440-9AB6-BAD48A42EE59}" name="Quantity" dataDxfId="78" dataCellStyle="Comma">
      <calculatedColumnFormula>SUMIFS('Crisil data '!L:L,'Crisil data '!AI:AI,$D$3,'Crisil data '!E:E,Table13456762[[#This Row],[ISIN No.]])</calculatedColumnFormula>
    </tableColumn>
    <tableColumn id="5" xr3:uid="{4254E598-4ABE-4ADE-B825-2099531DC19E}" name="Market Value" dataDxfId="77">
      <calculatedColumnFormula>SUMIFS('Crisil data '!M:M,'Crisil data '!AI:AI,$D$3,'Crisil data '!E:E,Table13456762[[#This Row],[ISIN No.]])</calculatedColumnFormula>
    </tableColumn>
    <tableColumn id="6" xr3:uid="{2025B9A0-6DB9-491D-9C40-B0C2B0DCE586}" name="% of Portfolio" dataDxfId="76" dataCellStyle="Percent">
      <calculatedColumnFormula>+F7/$F$170</calculatedColumnFormula>
    </tableColumn>
    <tableColumn id="7" xr3:uid="{46FB8BCF-B754-4CC2-8127-C78F1B168138}" name="Ratings" dataDxfId="75">
      <calculatedColumnFormula>VLOOKUP(Table13456762[[#This Row],[ISIN No.]],#REF!,35,0)</calculatedColumnFormula>
    </tableColumn>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1CA990-5DAD-4D5D-AB2B-853D81BED1F9}" name="Table134567623" displayName="Table134567623" ref="B6:H157" totalsRowShown="0" headerRowDxfId="74" dataDxfId="72" headerRowBorderDxfId="73" tableBorderDxfId="71" totalsRowBorderDxfId="70">
  <sortState xmlns:xlrd2="http://schemas.microsoft.com/office/spreadsheetml/2017/richdata2" ref="B7:H153">
    <sortCondition descending="1" ref="F6:F153"/>
  </sortState>
  <tableColumns count="7">
    <tableColumn id="1" xr3:uid="{5BCBAFB8-3A18-4A57-9594-C59A9D1A920E}" name="ISIN No." dataDxfId="69"/>
    <tableColumn id="2" xr3:uid="{55ADAE8A-DB35-4E59-BFE8-7826160B2B16}" name="Name of the Instrument" dataDxfId="68">
      <calculatedColumnFormula>VLOOKUP(Table134567623[[#This Row],[ISIN No.]],'Crisil data '!E:F,2,0)</calculatedColumnFormula>
    </tableColumn>
    <tableColumn id="3" xr3:uid="{B98C4220-00EE-4BAB-AA44-4E9BDC77A661}" name="Industry " dataDxfId="67">
      <calculatedColumnFormula>VLOOKUP(Table134567623[[#This Row],[ISIN No.]],'Crisil data '!E:I,5,0)</calculatedColumnFormula>
    </tableColumn>
    <tableColumn id="4" xr3:uid="{EDAF289D-2076-48AD-A523-3E6275B2CAED}" name="Quantity" dataDxfId="66" dataCellStyle="Comma">
      <calculatedColumnFormula>SUMIFS('Crisil data '!L:L,'Crisil data '!AI:AI,$D$3,'Crisil data '!E:E,Table134567623[[#This Row],[ISIN No.]])</calculatedColumnFormula>
    </tableColumn>
    <tableColumn id="5" xr3:uid="{284A8253-51B1-484A-932A-56C604360658}" name="Market Value" dataDxfId="65">
      <calculatedColumnFormula>SUMIFS('Crisil data '!M:M,'Crisil data '!AI:AI,$D$3,'Crisil data '!E:E,Table134567623[[#This Row],[ISIN No.]])</calculatedColumnFormula>
    </tableColumn>
    <tableColumn id="6" xr3:uid="{2D1B81E0-6557-47CD-92B1-77B4A188E198}" name="% of Portfolio" dataDxfId="64" dataCellStyle="Percent">
      <calculatedColumnFormula>+F7/$F$170</calculatedColumnFormula>
    </tableColumn>
    <tableColumn id="7" xr3:uid="{7DAE3DE0-F529-4E47-AFA6-ABC3F4DCC91D}" name="Ratings" dataDxfId="63">
      <calculatedColumnFormula>VLOOKUP(Table134567623[[#This Row],[ISIN No.]],#REF!,35,0)</calculatedColumnFormula>
    </tableColumn>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88F08FC-F85B-4261-AD3A-A303138A2FFF}" name="Table1345676234" displayName="Table1345676234" ref="B6:H157" totalsRowShown="0" headerRowDxfId="62" dataDxfId="60" headerRowBorderDxfId="61" tableBorderDxfId="59" totalsRowBorderDxfId="58">
  <sortState xmlns:xlrd2="http://schemas.microsoft.com/office/spreadsheetml/2017/richdata2" ref="B7:H153">
    <sortCondition descending="1" ref="F6:F153"/>
  </sortState>
  <tableColumns count="7">
    <tableColumn id="1" xr3:uid="{D8C5EB57-9F9D-4794-B45E-4D8C28149385}" name="ISIN No." dataDxfId="57"/>
    <tableColumn id="2" xr3:uid="{83D694C3-C198-4021-90EF-02AD3A8A3F86}" name="Name of the Instrument" dataDxfId="56">
      <calculatedColumnFormula>VLOOKUP(Table1345676234[[#This Row],[ISIN No.]],'Crisil data '!E:F,2,0)</calculatedColumnFormula>
    </tableColumn>
    <tableColumn id="3" xr3:uid="{DA4AF1DE-0B8B-4586-B8BC-78494EE10229}" name="Industry " dataDxfId="55">
      <calculatedColumnFormula>VLOOKUP(Table1345676234[[#This Row],[ISIN No.]],'Crisil data '!E:I,5,0)</calculatedColumnFormula>
    </tableColumn>
    <tableColumn id="4" xr3:uid="{4869A79D-FF7A-4D91-8A91-4D2971F44B60}" name="Quantity" dataDxfId="54" dataCellStyle="Comma">
      <calculatedColumnFormula>SUMIFS('Crisil data '!L:L,'Crisil data '!AI:AI,$D$3,'Crisil data '!E:E,Table1345676234[[#This Row],[ISIN No.]])</calculatedColumnFormula>
    </tableColumn>
    <tableColumn id="5" xr3:uid="{3705DEC6-5077-4126-8ACB-16E843DDC1AA}" name="Market Value" dataDxfId="53">
      <calculatedColumnFormula>SUMIFS('Crisil data '!M:M,'Crisil data '!AI:AI,$D$3,'Crisil data '!E:E,Table1345676234[[#This Row],[ISIN No.]])</calculatedColumnFormula>
    </tableColumn>
    <tableColumn id="6" xr3:uid="{9B73CB1A-97EE-43BC-BF3D-DA1B451445A0}" name="% of Portfolio" dataDxfId="52" dataCellStyle="Percent">
      <calculatedColumnFormula>+F7/$F$170</calculatedColumnFormula>
    </tableColumn>
    <tableColumn id="7" xr3:uid="{019BC928-EDFD-4BBC-8A52-157D2176B263}" name="Ratings" dataDxfId="51">
      <calculatedColumnFormula>VLOOKUP(Table1345676234[[#This Row],[ISIN No.]],#REF!,35,0)</calculatedColumnFormula>
    </tableColumn>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25B50DD-EA6F-4DF0-A31E-25171D4D771F}" name="Table13456762345" displayName="Table13456762345" ref="B6:H157" totalsRowShown="0" headerRowDxfId="50" dataDxfId="48" headerRowBorderDxfId="49" tableBorderDxfId="47" totalsRowBorderDxfId="46">
  <sortState xmlns:xlrd2="http://schemas.microsoft.com/office/spreadsheetml/2017/richdata2" ref="B7:H153">
    <sortCondition descending="1" ref="F6:F153"/>
  </sortState>
  <tableColumns count="7">
    <tableColumn id="1" xr3:uid="{BEDDA870-7FA3-4426-A76F-B78FE5F881E0}" name="ISIN No." dataDxfId="45"/>
    <tableColumn id="2" xr3:uid="{97323841-0DF3-41B2-B1EB-C6504A04FC00}" name="Name of the Instrument" dataDxfId="44">
      <calculatedColumnFormula>VLOOKUP(Table13456762345[[#This Row],[ISIN No.]],'Crisil data '!E:F,2,0)</calculatedColumnFormula>
    </tableColumn>
    <tableColumn id="3" xr3:uid="{9F852DBB-3436-4B69-BB27-80F7AEFFD996}" name="Industry " dataDxfId="43">
      <calculatedColumnFormula>VLOOKUP(Table13456762345[[#This Row],[ISIN No.]],'Crisil data '!E:I,5,0)</calculatedColumnFormula>
    </tableColumn>
    <tableColumn id="4" xr3:uid="{0F5DEC91-1A3B-4C06-B0BF-A4F4AEF5360C}" name="Quantity" dataDxfId="42" dataCellStyle="Comma">
      <calculatedColumnFormula>SUMIFS('Crisil data '!L:L,'Crisil data '!AI:AI,$D$3,'Crisil data '!E:E,Table13456762345[[#This Row],[ISIN No.]])</calculatedColumnFormula>
    </tableColumn>
    <tableColumn id="5" xr3:uid="{931E4FFA-D1DF-482F-8963-498AF2B989E5}" name="Market Value" dataDxfId="41">
      <calculatedColumnFormula>SUMIFS('Crisil data '!M:M,'Crisil data '!AI:AI,$D$3,'Crisil data '!E:E,Table13456762345[[#This Row],[ISIN No.]])</calculatedColumnFormula>
    </tableColumn>
    <tableColumn id="6" xr3:uid="{A1DA6B30-90AE-4F55-8E44-A45D49A804A9}" name="% of Portfolio" dataDxfId="40" dataCellStyle="Percent">
      <calculatedColumnFormula>+F7/$F$170</calculatedColumnFormula>
    </tableColumn>
    <tableColumn id="7" xr3:uid="{2B03E015-24CB-4F3D-950B-F6B9C0C3AD89}" name="Ratings" dataDxfId="39">
      <calculatedColumnFormula>VLOOKUP(Table13456762345[[#This Row],[ISIN No.]],#REF!,35,0)</calculatedColumnFormula>
    </tableColumn>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5A98CA2-4403-4886-95AA-2CB16E3E8F48}" name="Table8" displayName="Table8" ref="A1:AJ448" totalsRowShown="0" headerRowDxfId="36" tableBorderDxfId="35">
  <autoFilter ref="A1:AJ448" xr:uid="{15A98CA2-4403-4886-95AA-2CB16E3E8F48}">
    <filterColumn colId="1">
      <filters>
        <filter val="Scheme E"/>
      </filters>
    </filterColumn>
    <filterColumn colId="2">
      <filters>
        <filter val="TIER II"/>
      </filters>
    </filterColumn>
    <filterColumn colId="10">
      <filters>
        <filter val="Bonds"/>
        <filter val="Equity"/>
        <filter val="GOI"/>
        <filter val="InvIT"/>
        <filter val="REIT"/>
        <filter val="SDL"/>
      </filters>
    </filterColumn>
  </autoFilter>
  <tableColumns count="36">
    <tableColumn id="1" xr3:uid="{537DBC68-C8E6-4925-9235-E3F3DA16CE70}" name="PFM Name" dataDxfId="34"/>
    <tableColumn id="2" xr3:uid="{C06AE9B3-B82E-4CCB-99FA-166719877DBF}" name="Scheme Name" dataDxfId="33"/>
    <tableColumn id="3" xr3:uid="{77259142-296C-4332-A634-A8F6D3BC91EA}" name="Tier I / Tier II" dataDxfId="32"/>
    <tableColumn id="4" xr3:uid="{4115D2C0-2136-483D-A56D-A3187F5B352C}" name="Portfolio Reporting Date" dataDxfId="31"/>
    <tableColumn id="5" xr3:uid="{D47A4C0B-5C08-4B19-B513-797917B06328}" name="ISIN" dataDxfId="30"/>
    <tableColumn id="6" xr3:uid="{C081D6C1-600E-49D0-A516-67FC44C2CF0E}" name="Security Name" dataDxfId="29"/>
    <tableColumn id="7" xr3:uid="{96A7528A-A2A1-4BF9-BFF9-0DE26F38E3B9}" name="Issuer Name*" dataDxfId="28"/>
    <tableColumn id="8" xr3:uid="{24B3F242-7F9F-441C-8DEF-7424FCCB4361}" name="NIC Code" dataDxfId="27"/>
    <tableColumn id="9" xr3:uid="{620895B7-5824-467A-B57C-06D4B02A7A35}" name="Industry classification" dataDxfId="26"/>
    <tableColumn id="10" xr3:uid="{BD372F7F-542B-457C-82F6-6E8CA9A7595A}" name="Infrastructure Sub-sector" dataDxfId="25"/>
    <tableColumn id="11" xr3:uid="{0E13CD03-1E7B-4C06-9903-20CC4D81E13A}" name="Security Type**" dataDxfId="24"/>
    <tableColumn id="12" xr3:uid="{296D920F-96E8-435E-9472-1EE4CFE33D32}" name="Units" dataDxfId="23"/>
    <tableColumn id="13" xr3:uid="{D435C193-2ECC-4711-B0C1-055BF373E42B}" name="Market Value (Rs)" dataDxfId="22"/>
    <tableColumn id="14" xr3:uid="{D8C7C28E-A633-414C-A4D4-CB9AAA3ACFC1}" name="% to NAV (total for a scheme should aggregate to 100%)" dataDxfId="21"/>
    <tableColumn id="15" xr3:uid="{DAB52C80-E523-4A48-862F-7CA03BBE2B78}" name="Coupon Rate (%)" dataDxfId="20"/>
    <tableColumn id="16" xr3:uid="{2029E0E7-7BDC-4F12-AA6C-22D37F713FCC}" name="Coupon Payment _x000a_Frequency (1-yearly,_x000a_ 2-half-yearly,_x000a_ 4-quarterly,_x000a_12-monthly)" dataDxfId="19"/>
    <tableColumn id="17" xr3:uid="{49471C1B-FE34-46DB-A532-58FDF410F191}" name="Purchase Price (Rs.)" dataDxfId="18"/>
    <tableColumn id="18" xr3:uid="{D1173FEF-3190-4B31-BA06-9CFCF5BE7495}" name="Amount Invested" dataDxfId="17"/>
    <tableColumn id="19" xr3:uid="{3467A996-3C31-4709-8E96-0DC7CC62EDB3}" name="Put date" dataDxfId="16"/>
    <tableColumn id="20" xr3:uid="{91C499CD-F345-455D-A331-DC60E3E88591}" name="Call Date" dataDxfId="15"/>
    <tableColumn id="21" xr3:uid="{2B9325AD-7F8D-4557-82CE-E48530AE1C4A}" name="Maturity Date" dataDxfId="14"/>
    <tableColumn id="22" xr3:uid="{ECB7F19C-F57D-47E8-86E9-11EDFCD462CA}" name="Average Maturity (Years)" dataDxfId="13"/>
    <tableColumn id="23" xr3:uid="{3C19C02C-2927-4005-8508-0EAF7C9A40F0}" name="Modified Duration(Years)" dataDxfId="12"/>
    <tableColumn id="24" xr3:uid="{4AA28CF9-E3D0-40FD-BE58-965709B00D66}" name="Purchase  YTM(%) (Annualised)" dataDxfId="11"/>
    <tableColumn id="25" xr3:uid="{D15036C4-45A9-415F-9DF1-E34D0DC10A48}" name="YTM as on date of reporting(Annualised)" dataDxfId="10"/>
    <tableColumn id="26" xr3:uid="{6C28F99E-39EF-4DFF-9D3E-FC76D9DE8BD8}" name="NSE Closing Price (Portfolio reporting Date)" dataDxfId="9"/>
    <tableColumn id="27" xr3:uid="{63C8ACEF-52C2-44B0-AC0C-BAC182C0F763}" name="BSE Closing Price (Portfolio reporting Date)" dataDxfId="8"/>
    <tableColumn id="28" xr3:uid="{9F2452FA-51FC-42F7-A83D-3A8002915E0E}" name="Crisil Rating" dataDxfId="7"/>
    <tableColumn id="29" xr3:uid="{4D75EBE4-B42C-4460-B97A-3D66DD459B9B}" name="ICRA Rating" dataDxfId="6"/>
    <tableColumn id="30" xr3:uid="{B9AF015E-A599-4DF9-A3BB-9A5F02D6CAC2}" name="CARE Rating" dataDxfId="5"/>
    <tableColumn id="31" xr3:uid="{7F1CB003-4192-4731-BFFD-08E46A2E676D}" name="FITCH Rating" dataDxfId="4"/>
    <tableColumn id="32" xr3:uid="{9F22582F-910A-4EB8-AD83-8C11A0C3CC53}" name="Brickworks Rating" dataDxfId="3"/>
    <tableColumn id="33" xr3:uid="{E11B93E3-88C8-4C3B-B839-C14D1CD3129E}" name="SMERA Rating" dataDxfId="2"/>
    <tableColumn id="34" xr3:uid="{E44B1E63-E1A6-40A8-816A-377A943C113A}" name="ACUITE Rating" dataDxfId="1"/>
    <tableColumn id="35" xr3:uid="{19894A12-76C3-482A-A8A7-C001785BBE9E}" name="Portfolio ">
      <calculatedColumnFormula>+B2&amp;" "&amp;C2</calculatedColumnFormula>
    </tableColumn>
    <tableColumn id="36" xr3:uid="{D2D29F05-E483-4088-96F8-BB3219C56D2D}" name="rating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crisil.com/privacy" TargetMode="External"/><Relationship Id="rId2" Type="http://schemas.openxmlformats.org/officeDocument/2006/relationships/hyperlink" Target="https://www.standardandpoors.com/en_US/web/guest/home" TargetMode="External"/><Relationship Id="rId1" Type="http://schemas.openxmlformats.org/officeDocument/2006/relationships/hyperlink" Target="https://crisil.com/" TargetMode="Externa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A3938-6F9B-4C76-81B8-FD61E42685AB}">
  <dimension ref="A2:O123"/>
  <sheetViews>
    <sheetView showGridLines="0" view="pageBreakPreview" topLeftCell="A81" zoomScale="89" zoomScaleNormal="100" zoomScaleSheetLayoutView="89" workbookViewId="0">
      <selection activeCell="C97" sqref="C97"/>
    </sheetView>
  </sheetViews>
  <sheetFormatPr defaultRowHeight="15" outlineLevelRow="1" x14ac:dyDescent="0.25"/>
  <cols>
    <col min="2" max="2" width="16.5703125" customWidth="1"/>
    <col min="3" max="3" width="60.7109375" customWidth="1"/>
    <col min="4" max="4" width="34.140625" customWidth="1"/>
    <col min="5" max="5" width="19.42578125" style="23" customWidth="1"/>
    <col min="6" max="6" width="29.5703125" customWidth="1"/>
    <col min="7" max="7" width="20.5703125" customWidth="1"/>
    <col min="8" max="8" width="20.7109375" bestFit="1" customWidth="1"/>
    <col min="9" max="9" width="12" bestFit="1" customWidth="1"/>
    <col min="12" max="12" width="16.140625" bestFit="1" customWidth="1"/>
    <col min="13" max="13" width="14" bestFit="1" customWidth="1"/>
    <col min="15" max="15" width="10" bestFit="1" customWidth="1"/>
  </cols>
  <sheetData>
    <row r="2" spans="1:8" x14ac:dyDescent="0.25">
      <c r="B2" s="1" t="s">
        <v>21</v>
      </c>
      <c r="D2" s="43" t="s">
        <v>107</v>
      </c>
    </row>
    <row r="3" spans="1:8" x14ac:dyDescent="0.25">
      <c r="B3" s="1" t="s">
        <v>22</v>
      </c>
      <c r="D3" s="1" t="s">
        <v>316</v>
      </c>
    </row>
    <row r="4" spans="1:8" x14ac:dyDescent="0.25">
      <c r="B4" s="1" t="s">
        <v>23</v>
      </c>
      <c r="D4" s="4" t="s">
        <v>368</v>
      </c>
    </row>
    <row r="6" spans="1:8" x14ac:dyDescent="0.25">
      <c r="B6" s="30" t="s">
        <v>1</v>
      </c>
      <c r="C6" s="31" t="s">
        <v>0</v>
      </c>
      <c r="D6" s="31" t="s">
        <v>2</v>
      </c>
      <c r="E6" s="32" t="s">
        <v>3</v>
      </c>
      <c r="F6" s="31" t="s">
        <v>4</v>
      </c>
      <c r="G6" s="31" t="s">
        <v>5</v>
      </c>
      <c r="H6" s="33" t="s">
        <v>6</v>
      </c>
    </row>
    <row r="7" spans="1:8" x14ac:dyDescent="0.25">
      <c r="A7" s="14"/>
      <c r="B7" s="75" t="s">
        <v>162</v>
      </c>
      <c r="C7" s="2" t="str">
        <f>VLOOKUP(Table13456768[[#This Row],[ISIN No.]],'Crisil data '!E:F,2,0)</f>
        <v>SBI LIFE INSURANCE COMPANY LIMITED</v>
      </c>
      <c r="D7" s="2" t="str">
        <f>VLOOKUP(Table13456768[[#This Row],[ISIN No.]],'Crisil data '!E:I,5,0)</f>
        <v>Life insurance</v>
      </c>
      <c r="E7" s="19">
        <f>SUMIFS('Crisil data '!L:L,'Crisil data '!AI:AI,$D$3,'Crisil data '!E:E,Table13456768[[#This Row],[ISIN No.]])</f>
        <v>5</v>
      </c>
      <c r="F7" s="2">
        <f>SUMIFS('Crisil data '!M:M,'Crisil data '!AI:AI,$D$3,'Crisil data '!E:E,Table13456768[[#This Row],[ISIN No.]])</f>
        <v>5408</v>
      </c>
      <c r="G7" s="27">
        <f t="shared" ref="G7:G70" si="0">+F7/$F$87</f>
        <v>1.790601877710951E-3</v>
      </c>
      <c r="H7" s="44">
        <f>IFERROR(VLOOKUP(Table13456768[[#This Row],[ISIN No.]],'Crisil data '!E:AJ,32,0),0)</f>
        <v>0</v>
      </c>
    </row>
    <row r="8" spans="1:8" x14ac:dyDescent="0.25">
      <c r="A8" s="14"/>
      <c r="B8" s="75" t="s">
        <v>277</v>
      </c>
      <c r="C8" s="2" t="str">
        <f>VLOOKUP(Table13456768[[#This Row],[ISIN No.]],'Crisil data '!E:F,2,0)</f>
        <v>Britannia Industries Limited</v>
      </c>
      <c r="D8" s="2" t="str">
        <f>VLOOKUP(Table13456768[[#This Row],[ISIN No.]],'Crisil data '!E:I,5,0)</f>
        <v>Manufacture of biscuits, cakes, pastries, rusks etc.</v>
      </c>
      <c r="E8" s="19">
        <f>SUMIFS('Crisil data '!L:L,'Crisil data '!AI:AI,$D$3,'Crisil data '!E:E,Table13456768[[#This Row],[ISIN No.]])</f>
        <v>1</v>
      </c>
      <c r="F8" s="2">
        <f>SUMIFS('Crisil data '!M:M,'Crisil data '!AI:AI,$D$3,'Crisil data '!E:E,Table13456768[[#This Row],[ISIN No.]])</f>
        <v>3466.4</v>
      </c>
      <c r="G8" s="27">
        <f t="shared" ref="G8:G58" si="1">+F8/$F$87</f>
        <v>1.147733422503188E-3</v>
      </c>
      <c r="H8" s="44">
        <f>IFERROR(VLOOKUP(Table13456768[[#This Row],[ISIN No.]],'Crisil data '!E:AJ,32,0),0)</f>
        <v>0</v>
      </c>
    </row>
    <row r="9" spans="1:8" x14ac:dyDescent="0.25">
      <c r="A9" s="14"/>
      <c r="B9" s="75" t="s">
        <v>181</v>
      </c>
      <c r="C9" s="2" t="str">
        <f>VLOOKUP(Table13456768[[#This Row],[ISIN No.]],'Crisil data '!E:F,2,0)</f>
        <v>Bharat Forge Limited</v>
      </c>
      <c r="D9" s="2" t="str">
        <f>VLOOKUP(Table13456768[[#This Row],[ISIN No.]],'Crisil data '!E:I,5,0)</f>
        <v>Forging, pressing, stamping and roll-forming of metal; powder metallurgy</v>
      </c>
      <c r="E9" s="19">
        <f>SUMIFS('Crisil data '!L:L,'Crisil data '!AI:AI,$D$3,'Crisil data '!E:E,Table13456768[[#This Row],[ISIN No.]])</f>
        <v>6</v>
      </c>
      <c r="F9" s="2">
        <f>SUMIFS('Crisil data '!M:M,'Crisil data '!AI:AI,$D$3,'Crisil data '!E:E,Table13456768[[#This Row],[ISIN No.]])</f>
        <v>3910.8</v>
      </c>
      <c r="G9" s="27">
        <f t="shared" si="1"/>
        <v>1.2948753371582818E-3</v>
      </c>
      <c r="H9" s="44">
        <f>IFERROR(VLOOKUP(Table13456768[[#This Row],[ISIN No.]],'Crisil data '!E:AJ,32,0),0)</f>
        <v>0</v>
      </c>
    </row>
    <row r="10" spans="1:8" x14ac:dyDescent="0.25">
      <c r="A10" s="14"/>
      <c r="B10" s="75" t="s">
        <v>220</v>
      </c>
      <c r="C10" s="2" t="str">
        <f>VLOOKUP(Table13456768[[#This Row],[ISIN No.]],'Crisil data '!E:F,2,0)</f>
        <v>Dabur India Limited</v>
      </c>
      <c r="D10" s="2" t="str">
        <f>VLOOKUP(Table13456768[[#This Row],[ISIN No.]],'Crisil data '!E:I,5,0)</f>
        <v>Manufacture of hair oil, shampoo, hair dye etc.</v>
      </c>
      <c r="E10" s="19">
        <f>SUMIFS('Crisil data '!L:L,'Crisil data '!AI:AI,$D$3,'Crisil data '!E:E,Table13456768[[#This Row],[ISIN No.]])</f>
        <v>8</v>
      </c>
      <c r="F10" s="2">
        <f>SUMIFS('Crisil data '!M:M,'Crisil data '!AI:AI,$D$3,'Crisil data '!E:E,Table13456768[[#This Row],[ISIN No.]])</f>
        <v>3967.6</v>
      </c>
      <c r="G10" s="27">
        <f t="shared" si="1"/>
        <v>1.313681954512938E-3</v>
      </c>
      <c r="H10" s="44">
        <f>IFERROR(VLOOKUP(Table13456768[[#This Row],[ISIN No.]],'Crisil data '!E:AJ,32,0),0)</f>
        <v>0</v>
      </c>
    </row>
    <row r="11" spans="1:8" x14ac:dyDescent="0.25">
      <c r="A11" s="14"/>
      <c r="B11" s="75" t="s">
        <v>235</v>
      </c>
      <c r="C11" s="2" t="str">
        <f>VLOOKUP(Table13456768[[#This Row],[ISIN No.]],'Crisil data '!E:F,2,0)</f>
        <v>CUMMINS INDIA LIMITED</v>
      </c>
      <c r="D11" s="2" t="str">
        <f>VLOOKUP(Table13456768[[#This Row],[ISIN No.]],'Crisil data '!E:I,5,0)</f>
        <v>Manufacture of engines and turbines, except aircraft, vehicle</v>
      </c>
      <c r="E11" s="19">
        <f>SUMIFS('Crisil data '!L:L,'Crisil data '!AI:AI,$D$3,'Crisil data '!E:E,Table13456768[[#This Row],[ISIN No.]])</f>
        <v>4</v>
      </c>
      <c r="F11" s="2">
        <f>SUMIFS('Crisil data '!M:M,'Crisil data '!AI:AI,$D$3,'Crisil data '!E:E,Table13456768[[#This Row],[ISIN No.]])</f>
        <v>4096.8</v>
      </c>
      <c r="G11" s="27">
        <f t="shared" si="1"/>
        <v>1.3564603869464173E-3</v>
      </c>
      <c r="H11" s="44">
        <f>IFERROR(VLOOKUP(Table13456768[[#This Row],[ISIN No.]],'Crisil data '!E:AJ,32,0),0)</f>
        <v>0</v>
      </c>
    </row>
    <row r="12" spans="1:8" x14ac:dyDescent="0.25">
      <c r="A12" s="14"/>
      <c r="B12" s="75" t="s">
        <v>344</v>
      </c>
      <c r="C12" s="2" t="str">
        <f>VLOOKUP(Table13456768[[#This Row],[ISIN No.]],'Crisil data '!E:F,2,0)</f>
        <v>DLF Ltd</v>
      </c>
      <c r="D12" s="2" t="str">
        <f>VLOOKUP(Table13456768[[#This Row],[ISIN No.]],'Crisil data '!E:I,5,0)</f>
        <v>Real estate activities with own or leased property</v>
      </c>
      <c r="E12" s="19">
        <f>SUMIFS('Crisil data '!L:L,'Crisil data '!AI:AI,$D$3,'Crisil data '!E:E,Table13456768[[#This Row],[ISIN No.]])</f>
        <v>10</v>
      </c>
      <c r="F12" s="2">
        <f>SUMIFS('Crisil data '!M:M,'Crisil data '!AI:AI,$D$3,'Crisil data '!E:E,Table13456768[[#This Row],[ISIN No.]])</f>
        <v>3127</v>
      </c>
      <c r="G12" s="27">
        <f t="shared" si="1"/>
        <v>1.0353572617607515E-3</v>
      </c>
      <c r="H12" s="44">
        <f>IFERROR(VLOOKUP(Table13456768[[#This Row],[ISIN No.]],'Crisil data '!E:AJ,32,0),0)</f>
        <v>0</v>
      </c>
    </row>
    <row r="13" spans="1:8" x14ac:dyDescent="0.25">
      <c r="A13" s="14"/>
      <c r="B13" s="75" t="s">
        <v>243</v>
      </c>
      <c r="C13" s="2" t="str">
        <f>VLOOKUP(Table13456768[[#This Row],[ISIN No.]],'Crisil data '!E:F,2,0)</f>
        <v>BHARAT ELECTRONICS LIMITED</v>
      </c>
      <c r="D13" s="2" t="str">
        <f>VLOOKUP(Table13456768[[#This Row],[ISIN No.]],'Crisil data '!E:I,5,0)</f>
        <v>Manufacture of radar equipment, GPS devices, search, detection, navig</v>
      </c>
      <c r="E13" s="19">
        <f>SUMIFS('Crisil data '!L:L,'Crisil data '!AI:AI,$D$3,'Crisil data '!E:E,Table13456768[[#This Row],[ISIN No.]])</f>
        <v>12</v>
      </c>
      <c r="F13" s="2">
        <f>SUMIFS('Crisil data '!M:M,'Crisil data '!AI:AI,$D$3,'Crisil data '!E:E,Table13456768[[#This Row],[ISIN No.]])</f>
        <v>2809.2</v>
      </c>
      <c r="G13" s="27">
        <f t="shared" si="1"/>
        <v>9.3013291325177571E-4</v>
      </c>
      <c r="H13" s="44">
        <f>IFERROR(VLOOKUP(Table13456768[[#This Row],[ISIN No.]],'Crisil data '!E:AJ,32,0),0)</f>
        <v>0</v>
      </c>
    </row>
    <row r="14" spans="1:8" x14ac:dyDescent="0.25">
      <c r="A14" s="14"/>
      <c r="B14" s="75" t="s">
        <v>242</v>
      </c>
      <c r="C14" s="2" t="str">
        <f>VLOOKUP(Table13456768[[#This Row],[ISIN No.]],'Crisil data '!E:F,2,0)</f>
        <v>TATA MOTORS LTD</v>
      </c>
      <c r="D14" s="2" t="str">
        <f>VLOOKUP(Table13456768[[#This Row],[ISIN No.]],'Crisil data '!E:I,5,0)</f>
        <v>Manufacture of commercial vehicles such as vans, lorries, over-the-road</v>
      </c>
      <c r="E14" s="19">
        <f>SUMIFS('Crisil data '!L:L,'Crisil data '!AI:AI,$D$3,'Crisil data '!E:E,Table13456768[[#This Row],[ISIN No.]])</f>
        <v>8</v>
      </c>
      <c r="F14" s="2">
        <f>SUMIFS('Crisil data '!M:M,'Crisil data '!AI:AI,$D$3,'Crisil data '!E:E,Table13456768[[#This Row],[ISIN No.]])</f>
        <v>3294.4</v>
      </c>
      <c r="G14" s="27">
        <f t="shared" si="1"/>
        <v>1.0907838065700734E-3</v>
      </c>
      <c r="H14" s="44">
        <f>IFERROR(VLOOKUP(Table13456768[[#This Row],[ISIN No.]],'Crisil data '!E:AJ,32,0),0)</f>
        <v>0</v>
      </c>
    </row>
    <row r="15" spans="1:8" x14ac:dyDescent="0.25">
      <c r="A15" s="14"/>
      <c r="B15" s="75" t="s">
        <v>248</v>
      </c>
      <c r="C15" s="2" t="str">
        <f>VLOOKUP(Table13456768[[#This Row],[ISIN No.]],'Crisil data '!E:F,2,0)</f>
        <v>HDFC LIFE INSURANCE COMPANY LTD</v>
      </c>
      <c r="D15" s="2" t="str">
        <f>VLOOKUP(Table13456768[[#This Row],[ISIN No.]],'Crisil data '!E:I,5,0)</f>
        <v>Life insurance</v>
      </c>
      <c r="E15" s="19">
        <f>SUMIFS('Crisil data '!L:L,'Crisil data '!AI:AI,$D$3,'Crisil data '!E:E,Table13456768[[#This Row],[ISIN No.]])</f>
        <v>6</v>
      </c>
      <c r="F15" s="2">
        <f>SUMIFS('Crisil data '!M:M,'Crisil data '!AI:AI,$D$3,'Crisil data '!E:E,Table13456768[[#This Row],[ISIN No.]])</f>
        <v>3300</v>
      </c>
      <c r="G15" s="27">
        <f t="shared" si="1"/>
        <v>1.0926379801120818E-3</v>
      </c>
      <c r="H15" s="44">
        <f>IFERROR(VLOOKUP(Table13456768[[#This Row],[ISIN No.]],'Crisil data '!E:AJ,32,0),0)</f>
        <v>0</v>
      </c>
    </row>
    <row r="16" spans="1:8" x14ac:dyDescent="0.25">
      <c r="A16" s="14"/>
      <c r="B16" s="75" t="s">
        <v>262</v>
      </c>
      <c r="C16" s="2" t="str">
        <f>VLOOKUP(Table13456768[[#This Row],[ISIN No.]],'Crisil data '!E:F,2,0)</f>
        <v>WIPRO LTD</v>
      </c>
      <c r="D16" s="2" t="str">
        <f>VLOOKUP(Table13456768[[#This Row],[ISIN No.]],'Crisil data '!E:I,5,0)</f>
        <v>Writing , modifying, testing of computer program</v>
      </c>
      <c r="E16" s="19">
        <f>SUMIFS('Crisil data '!L:L,'Crisil data '!AI:AI,$D$3,'Crisil data '!E:E,Table13456768[[#This Row],[ISIN No.]])</f>
        <v>2</v>
      </c>
      <c r="F16" s="2">
        <f>SUMIFS('Crisil data '!M:M,'Crisil data '!AI:AI,$D$3,'Crisil data '!E:E,Table13456768[[#This Row],[ISIN No.]])</f>
        <v>832.1</v>
      </c>
      <c r="G16" s="27">
        <f t="shared" si="1"/>
        <v>2.7551032219735248E-4</v>
      </c>
      <c r="H16" s="44">
        <f>IFERROR(VLOOKUP(Table13456768[[#This Row],[ISIN No.]],'Crisil data '!E:AJ,32,0),0)</f>
        <v>0</v>
      </c>
    </row>
    <row r="17" spans="1:8" x14ac:dyDescent="0.25">
      <c r="A17" s="14"/>
      <c r="B17" s="75" t="s">
        <v>247</v>
      </c>
      <c r="C17" s="2" t="str">
        <f>VLOOKUP(Table13456768[[#This Row],[ISIN No.]],'Crisil data '!E:F,2,0)</f>
        <v>INDRAPRASTHA GAS</v>
      </c>
      <c r="D17" s="2" t="str">
        <f>VLOOKUP(Table13456768[[#This Row],[ISIN No.]],'Crisil data '!E:I,5,0)</f>
        <v>Disrtibution and sale of gaseous fuels through mains</v>
      </c>
      <c r="E17" s="19">
        <f>SUMIFS('Crisil data '!L:L,'Crisil data '!AI:AI,$D$3,'Crisil data '!E:E,Table13456768[[#This Row],[ISIN No.]])</f>
        <v>5</v>
      </c>
      <c r="F17" s="2">
        <f>SUMIFS('Crisil data '!M:M,'Crisil data '!AI:AI,$D$3,'Crisil data '!E:E,Table13456768[[#This Row],[ISIN No.]])</f>
        <v>1779.5</v>
      </c>
      <c r="G17" s="27">
        <f t="shared" si="1"/>
        <v>5.8919675321498469E-4</v>
      </c>
      <c r="H17" s="44">
        <f>IFERROR(VLOOKUP(Table13456768[[#This Row],[ISIN No.]],'Crisil data '!E:AJ,32,0),0)</f>
        <v>0</v>
      </c>
    </row>
    <row r="18" spans="1:8" x14ac:dyDescent="0.25">
      <c r="A18" s="14"/>
      <c r="B18" s="75" t="s">
        <v>292</v>
      </c>
      <c r="C18" s="2" t="str">
        <f>VLOOKUP(Table13456768[[#This Row],[ISIN No.]],'Crisil data '!E:F,2,0)</f>
        <v>Bharti Airtel partly Paid(14:1)</v>
      </c>
      <c r="D18" s="2" t="str">
        <f>VLOOKUP(Table13456768[[#This Row],[ISIN No.]],'Crisil data '!E:I,5,0)</f>
        <v>Activities of maintaining and operating pageing</v>
      </c>
      <c r="E18" s="19">
        <f>SUMIFS('Crisil data '!L:L,'Crisil data '!AI:AI,$D$3,'Crisil data '!E:E,Table13456768[[#This Row],[ISIN No.]])</f>
        <v>1</v>
      </c>
      <c r="F18" s="2">
        <f>SUMIFS('Crisil data '!M:M,'Crisil data '!AI:AI,$D$3,'Crisil data '!E:E,Table13456768[[#This Row],[ISIN No.]])</f>
        <v>302.39999999999998</v>
      </c>
      <c r="G18" s="27">
        <f t="shared" si="1"/>
        <v>1.0012537126845258E-4</v>
      </c>
      <c r="H18" s="44">
        <f>IFERROR(VLOOKUP(Table13456768[[#This Row],[ISIN No.]],'Crisil data '!E:AJ,32,0),0)</f>
        <v>0</v>
      </c>
    </row>
    <row r="19" spans="1:8" x14ac:dyDescent="0.25">
      <c r="A19" s="14"/>
      <c r="B19" s="75" t="s">
        <v>284</v>
      </c>
      <c r="C19" s="2" t="str">
        <f>VLOOKUP(Table13456768[[#This Row],[ISIN No.]],'Crisil data '!E:F,2,0)</f>
        <v>CHOLAMANDALAM INVESTMENT AND FINANCE COMPANY</v>
      </c>
      <c r="D19" s="2" t="str">
        <f>VLOOKUP(Table13456768[[#This Row],[ISIN No.]],'Crisil data '!E:I,5,0)</f>
        <v>Other credit granting</v>
      </c>
      <c r="E19" s="19">
        <f>SUMIFS('Crisil data '!L:L,'Crisil data '!AI:AI,$D$3,'Crisil data '!E:E,Table13456768[[#This Row],[ISIN No.]])</f>
        <v>2</v>
      </c>
      <c r="F19" s="2">
        <f>SUMIFS('Crisil data '!M:M,'Crisil data '!AI:AI,$D$3,'Crisil data '!E:E,Table13456768[[#This Row],[ISIN No.]])</f>
        <v>1239</v>
      </c>
      <c r="G19" s="27">
        <f t="shared" si="1"/>
        <v>4.1023589616935433E-4</v>
      </c>
      <c r="H19" s="44">
        <f>IFERROR(VLOOKUP(Table13456768[[#This Row],[ISIN No.]],'Crisil data '!E:AJ,32,0),0)</f>
        <v>0</v>
      </c>
    </row>
    <row r="20" spans="1:8" x14ac:dyDescent="0.25">
      <c r="A20" s="14"/>
      <c r="B20" s="75" t="s">
        <v>7</v>
      </c>
      <c r="C20" s="2" t="str">
        <f>VLOOKUP(Table13456768[[#This Row],[ISIN No.]],'Crisil data '!E:F,2,0)</f>
        <v>ASIAN PAINTS LTD.</v>
      </c>
      <c r="D20" s="2" t="str">
        <f>VLOOKUP(Table13456768[[#This Row],[ISIN No.]],'Crisil data '!E:I,5,0)</f>
        <v>Manufacture of paints and varnishes, enamels or lacquers</v>
      </c>
      <c r="E20" s="19">
        <f>SUMIFS('Crisil data '!L:L,'Crisil data '!AI:AI,$D$3,'Crisil data '!E:E,Table13456768[[#This Row],[ISIN No.]])</f>
        <v>3</v>
      </c>
      <c r="F20" s="2">
        <f>SUMIFS('Crisil data '!M:M,'Crisil data '!AI:AI,$D$3,'Crisil data '!E:E,Table13456768[[#This Row],[ISIN No.]])</f>
        <v>8085.6</v>
      </c>
      <c r="G20" s="27">
        <f t="shared" si="1"/>
        <v>2.67716171272553E-3</v>
      </c>
      <c r="H20" s="44">
        <f>IFERROR(VLOOKUP(Table13456768[[#This Row],[ISIN No.]],'Crisil data '!E:AJ,32,0),0)</f>
        <v>0</v>
      </c>
    </row>
    <row r="21" spans="1:8" x14ac:dyDescent="0.25">
      <c r="A21" s="14"/>
      <c r="B21" s="75" t="s">
        <v>8</v>
      </c>
      <c r="C21" s="2" t="str">
        <f>VLOOKUP(Table13456768[[#This Row],[ISIN No.]],'Crisil data '!E:F,2,0)</f>
        <v>HINDUSTAN UNILEVER LIMITED</v>
      </c>
      <c r="D21" s="2" t="str">
        <f>VLOOKUP(Table13456768[[#This Row],[ISIN No.]],'Crisil data '!E:I,5,0)</f>
        <v>Manufacture of soap all forms</v>
      </c>
      <c r="E21" s="19">
        <f>SUMIFS('Crisil data '!L:L,'Crisil data '!AI:AI,$D$3,'Crisil data '!E:E,Table13456768[[#This Row],[ISIN No.]])</f>
        <v>6</v>
      </c>
      <c r="F21" s="2">
        <f>SUMIFS('Crisil data '!M:M,'Crisil data '!AI:AI,$D$3,'Crisil data '!E:E,Table13456768[[#This Row],[ISIN No.]])</f>
        <v>13383.6</v>
      </c>
      <c r="G21" s="27">
        <f t="shared" si="1"/>
        <v>4.431342324432745E-3</v>
      </c>
      <c r="H21" s="44">
        <f>IFERROR(VLOOKUP(Table13456768[[#This Row],[ISIN No.]],'Crisil data '!E:AJ,32,0),0)</f>
        <v>0</v>
      </c>
    </row>
    <row r="22" spans="1:8" x14ac:dyDescent="0.25">
      <c r="A22" s="14"/>
      <c r="B22" s="75" t="s">
        <v>9</v>
      </c>
      <c r="C22" s="2" t="str">
        <f>VLOOKUP(Table13456768[[#This Row],[ISIN No.]],'Crisil data '!E:F,2,0)</f>
        <v>KOTAK MAHINDRA BANK LIMITED</v>
      </c>
      <c r="D22" s="2" t="str">
        <f>VLOOKUP(Table13456768[[#This Row],[ISIN No.]],'Crisil data '!E:I,5,0)</f>
        <v>Monetary intermediation of commercial banks, saving banks. postal savings</v>
      </c>
      <c r="E22" s="19">
        <f>SUMIFS('Crisil data '!L:L,'Crisil data '!AI:AI,$D$3,'Crisil data '!E:E,Table13456768[[#This Row],[ISIN No.]])</f>
        <v>8</v>
      </c>
      <c r="F22" s="2">
        <f>SUMIFS('Crisil data '!M:M,'Crisil data '!AI:AI,$D$3,'Crisil data '!E:E,Table13456768[[#This Row],[ISIN No.]])</f>
        <v>13288.8</v>
      </c>
      <c r="G22" s="27">
        <f t="shared" si="1"/>
        <v>4.3999538151858883E-3</v>
      </c>
      <c r="H22" s="44">
        <f>IFERROR(VLOOKUP(Table13456768[[#This Row],[ISIN No.]],'Crisil data '!E:AJ,32,0),0)</f>
        <v>0</v>
      </c>
    </row>
    <row r="23" spans="1:8" x14ac:dyDescent="0.25">
      <c r="A23" s="14"/>
      <c r="B23" s="75" t="s">
        <v>10</v>
      </c>
      <c r="C23" s="2" t="str">
        <f>VLOOKUP(Table13456768[[#This Row],[ISIN No.]],'Crisil data '!E:F,2,0)</f>
        <v>MARUTI SUZUKI INDIA LTD.</v>
      </c>
      <c r="D23" s="2" t="str">
        <f>VLOOKUP(Table13456768[[#This Row],[ISIN No.]],'Crisil data '!E:I,5,0)</f>
        <v>Manufacture of passenger cars</v>
      </c>
      <c r="E23" s="19">
        <f>SUMIFS('Crisil data '!L:L,'Crisil data '!AI:AI,$D$3,'Crisil data '!E:E,Table13456768[[#This Row],[ISIN No.]])</f>
        <v>1</v>
      </c>
      <c r="F23" s="2">
        <f>SUMIFS('Crisil data '!M:M,'Crisil data '!AI:AI,$D$3,'Crisil data '!E:E,Table13456768[[#This Row],[ISIN No.]])</f>
        <v>8470.75</v>
      </c>
      <c r="G23" s="27">
        <f t="shared" si="1"/>
        <v>2.8046858091013383E-3</v>
      </c>
      <c r="H23" s="44">
        <f>IFERROR(VLOOKUP(Table13456768[[#This Row],[ISIN No.]],'Crisil data '!E:AJ,32,0),0)</f>
        <v>0</v>
      </c>
    </row>
    <row r="24" spans="1:8" x14ac:dyDescent="0.25">
      <c r="A24" s="14"/>
      <c r="B24" s="75" t="s">
        <v>11</v>
      </c>
      <c r="C24" s="2" t="str">
        <f>VLOOKUP(Table13456768[[#This Row],[ISIN No.]],'Crisil data '!E:F,2,0)</f>
        <v>RELIANCE INDUSTRIES LIMITED</v>
      </c>
      <c r="D24" s="2" t="str">
        <f>VLOOKUP(Table13456768[[#This Row],[ISIN No.]],'Crisil data '!E:I,5,0)</f>
        <v>Manufacture of other petroleum n.e.c.</v>
      </c>
      <c r="E24" s="19">
        <f>SUMIFS('Crisil data '!L:L,'Crisil data '!AI:AI,$D$3,'Crisil data '!E:E,Table13456768[[#This Row],[ISIN No.]])</f>
        <v>15</v>
      </c>
      <c r="F24" s="2">
        <f>SUMIFS('Crisil data '!M:M,'Crisil data '!AI:AI,$D$3,'Crisil data '!E:E,Table13456768[[#This Row],[ISIN No.]])</f>
        <v>38934.75</v>
      </c>
      <c r="G24" s="27">
        <f t="shared" si="1"/>
        <v>1.2891389877626933E-2</v>
      </c>
      <c r="H24" s="44">
        <f>IFERROR(VLOOKUP(Table13456768[[#This Row],[ISIN No.]],'Crisil data '!E:AJ,32,0),0)</f>
        <v>0</v>
      </c>
    </row>
    <row r="25" spans="1:8" x14ac:dyDescent="0.25">
      <c r="A25" s="14"/>
      <c r="B25" s="75" t="s">
        <v>237</v>
      </c>
      <c r="C25" s="2" t="str">
        <f>VLOOKUP(Table13456768[[#This Row],[ISIN No.]],'Crisil data '!E:F,2,0)</f>
        <v>AMBUJA CEMENTS LTD</v>
      </c>
      <c r="D25" s="2" t="str">
        <f>VLOOKUP(Table13456768[[#This Row],[ISIN No.]],'Crisil data '!E:I,5,0)</f>
        <v>Manufacture of clinkers and cement</v>
      </c>
      <c r="E25" s="19">
        <f>SUMIFS('Crisil data '!L:L,'Crisil data '!AI:AI,$D$3,'Crisil data '!E:E,Table13456768[[#This Row],[ISIN No.]])</f>
        <v>13</v>
      </c>
      <c r="F25" s="2">
        <f>SUMIFS('Crisil data '!M:M,'Crisil data '!AI:AI,$D$3,'Crisil data '!E:E,Table13456768[[#This Row],[ISIN No.]])</f>
        <v>4719</v>
      </c>
      <c r="G25" s="27">
        <f t="shared" si="1"/>
        <v>1.562472311560277E-3</v>
      </c>
      <c r="H25" s="44">
        <f>IFERROR(VLOOKUP(Table13456768[[#This Row],[ISIN No.]],'Crisil data '!E:AJ,32,0),0)</f>
        <v>0</v>
      </c>
    </row>
    <row r="26" spans="1:8" x14ac:dyDescent="0.25">
      <c r="A26" s="14"/>
      <c r="B26" s="75" t="s">
        <v>68</v>
      </c>
      <c r="C26" s="2" t="str">
        <f>VLOOKUP(Table13456768[[#This Row],[ISIN No.]],'Crisil data '!E:F,2,0)</f>
        <v>BHARTI AIRTEL LTD</v>
      </c>
      <c r="D26" s="2" t="str">
        <f>VLOOKUP(Table13456768[[#This Row],[ISIN No.]],'Crisil data '!E:I,5,0)</f>
        <v>Activities of maintaining and operating pageing</v>
      </c>
      <c r="E26" s="19">
        <f>SUMIFS('Crisil data '!L:L,'Crisil data '!AI:AI,$D$3,'Crisil data '!E:E,Table13456768[[#This Row],[ISIN No.]])</f>
        <v>21</v>
      </c>
      <c r="F26" s="2">
        <f>SUMIFS('Crisil data '!M:M,'Crisil data '!AI:AI,$D$3,'Crisil data '!E:E,Table13456768[[#This Row],[ISIN No.]])</f>
        <v>14383.95</v>
      </c>
      <c r="G26" s="27">
        <f t="shared" si="1"/>
        <v>4.7625606284949027E-3</v>
      </c>
      <c r="H26" s="44">
        <f>IFERROR(VLOOKUP(Table13456768[[#This Row],[ISIN No.]],'Crisil data '!E:AJ,32,0),0)</f>
        <v>0</v>
      </c>
    </row>
    <row r="27" spans="1:8" x14ac:dyDescent="0.25">
      <c r="A27" s="14"/>
      <c r="B27" s="75" t="s">
        <v>173</v>
      </c>
      <c r="C27" s="2" t="str">
        <f>VLOOKUP(Table13456768[[#This Row],[ISIN No.]],'Crisil data '!E:F,2,0)</f>
        <v>EICHER MOTORS LTD</v>
      </c>
      <c r="D27" s="2" t="str">
        <f>VLOOKUP(Table13456768[[#This Row],[ISIN No.]],'Crisil data '!E:I,5,0)</f>
        <v>Manufacture of motorcycles, scooters, mopeds etc. and their</v>
      </c>
      <c r="E27" s="19">
        <f>SUMIFS('Crisil data '!L:L,'Crisil data '!AI:AI,$D$3,'Crisil data '!E:E,Table13456768[[#This Row],[ISIN No.]])</f>
        <v>1</v>
      </c>
      <c r="F27" s="2">
        <f>SUMIFS('Crisil data '!M:M,'Crisil data '!AI:AI,$D$3,'Crisil data '!E:E,Table13456768[[#This Row],[ISIN No.]])</f>
        <v>2794.35</v>
      </c>
      <c r="G27" s="27">
        <f t="shared" si="1"/>
        <v>9.2521604234127141E-4</v>
      </c>
      <c r="H27" s="44">
        <f>IFERROR(VLOOKUP(Table13456768[[#This Row],[ISIN No.]],'Crisil data '!E:AJ,32,0),0)</f>
        <v>0</v>
      </c>
    </row>
    <row r="28" spans="1:8" x14ac:dyDescent="0.25">
      <c r="A28" s="14"/>
      <c r="B28" s="75" t="s">
        <v>12</v>
      </c>
      <c r="C28" s="2" t="str">
        <f>VLOOKUP(Table13456768[[#This Row],[ISIN No.]],'Crisil data '!E:F,2,0)</f>
        <v>GAIL (INDIA) LIMITED</v>
      </c>
      <c r="D28" s="2" t="str">
        <f>VLOOKUP(Table13456768[[#This Row],[ISIN No.]],'Crisil data '!E:I,5,0)</f>
        <v>Disrtibution and sale of gaseous fuels through mains</v>
      </c>
      <c r="E28" s="19">
        <f>SUMIFS('Crisil data '!L:L,'Crisil data '!AI:AI,$D$3,'Crisil data '!E:E,Table13456768[[#This Row],[ISIN No.]])</f>
        <v>18</v>
      </c>
      <c r="F28" s="2">
        <f>SUMIFS('Crisil data '!M:M,'Crisil data '!AI:AI,$D$3,'Crisil data '!E:E,Table13456768[[#This Row],[ISIN No.]])</f>
        <v>2433.6</v>
      </c>
      <c r="G28" s="27">
        <f t="shared" si="1"/>
        <v>8.0577084496992793E-4</v>
      </c>
      <c r="H28" s="44">
        <f>IFERROR(VLOOKUP(Table13456768[[#This Row],[ISIN No.]],'Crisil data '!E:AJ,32,0),0)</f>
        <v>0</v>
      </c>
    </row>
    <row r="29" spans="1:8" x14ac:dyDescent="0.25">
      <c r="A29" s="14"/>
      <c r="B29" s="75" t="s">
        <v>13</v>
      </c>
      <c r="C29" s="2" t="str">
        <f>VLOOKUP(Table13456768[[#This Row],[ISIN No.]],'Crisil data '!E:F,2,0)</f>
        <v>ICICI BANK LTD</v>
      </c>
      <c r="D29" s="2" t="str">
        <f>VLOOKUP(Table13456768[[#This Row],[ISIN No.]],'Crisil data '!E:I,5,0)</f>
        <v>Monetary intermediation of commercial banks, saving banks. postal savings</v>
      </c>
      <c r="E29" s="19">
        <f>SUMIFS('Crisil data '!L:L,'Crisil data '!AI:AI,$D$3,'Crisil data '!E:E,Table13456768[[#This Row],[ISIN No.]])</f>
        <v>43</v>
      </c>
      <c r="F29" s="2">
        <f>SUMIFS('Crisil data '!M:M,'Crisil data '!AI:AI,$D$3,'Crisil data '!E:E,Table13456768[[#This Row],[ISIN No.]])</f>
        <v>30409.599999999999</v>
      </c>
      <c r="G29" s="27">
        <f t="shared" si="1"/>
        <v>1.0068692096974655E-2</v>
      </c>
      <c r="H29" s="44">
        <f>IFERROR(VLOOKUP(Table13456768[[#This Row],[ISIN No.]],'Crisil data '!E:AJ,32,0),0)</f>
        <v>0</v>
      </c>
    </row>
    <row r="30" spans="1:8" x14ac:dyDescent="0.25">
      <c r="A30" s="14"/>
      <c r="B30" s="75" t="s">
        <v>14</v>
      </c>
      <c r="C30" s="2" t="str">
        <f>VLOOKUP(Table13456768[[#This Row],[ISIN No.]],'Crisil data '!E:F,2,0)</f>
        <v>LARSEN AND TOUBRO LIMITED</v>
      </c>
      <c r="D30" s="2" t="str">
        <f>VLOOKUP(Table13456768[[#This Row],[ISIN No.]],'Crisil data '!E:I,5,0)</f>
        <v>Other civil engineering projects n.e.c.</v>
      </c>
      <c r="E30" s="19">
        <f>SUMIFS('Crisil data '!L:L,'Crisil data '!AI:AI,$D$3,'Crisil data '!E:E,Table13456768[[#This Row],[ISIN No.]])</f>
        <v>8</v>
      </c>
      <c r="F30" s="2">
        <f>SUMIFS('Crisil data '!M:M,'Crisil data '!AI:AI,$D$3,'Crisil data '!E:E,Table13456768[[#This Row],[ISIN No.]])</f>
        <v>12466</v>
      </c>
      <c r="G30" s="27">
        <f t="shared" si="1"/>
        <v>4.1275227454779431E-3</v>
      </c>
      <c r="H30" s="44">
        <f>IFERROR(VLOOKUP(Table13456768[[#This Row],[ISIN No.]],'Crisil data '!E:AJ,32,0),0)</f>
        <v>0</v>
      </c>
    </row>
    <row r="31" spans="1:8" x14ac:dyDescent="0.25">
      <c r="A31" s="14"/>
      <c r="B31" s="75" t="s">
        <v>15</v>
      </c>
      <c r="C31" s="2" t="str">
        <f>VLOOKUP(Table13456768[[#This Row],[ISIN No.]],'Crisil data '!E:F,2,0)</f>
        <v>MAHINDRA AND MAHINDRA LTD</v>
      </c>
      <c r="D31" s="2" t="str">
        <f>VLOOKUP(Table13456768[[#This Row],[ISIN No.]],'Crisil data '!E:I,5,0)</f>
        <v>Manufacture of tractors used in agriculture and forestry</v>
      </c>
      <c r="E31" s="19">
        <f>SUMIFS('Crisil data '!L:L,'Crisil data '!AI:AI,$D$3,'Crisil data '!E:E,Table13456768[[#This Row],[ISIN No.]])</f>
        <v>10</v>
      </c>
      <c r="F31" s="2">
        <f>SUMIFS('Crisil data '!M:M,'Crisil data '!AI:AI,$D$3,'Crisil data '!E:E,Table13456768[[#This Row],[ISIN No.]])</f>
        <v>10931.5</v>
      </c>
      <c r="G31" s="27">
        <f t="shared" si="1"/>
        <v>3.619446084725825E-3</v>
      </c>
      <c r="H31" s="44">
        <f>IFERROR(VLOOKUP(Table13456768[[#This Row],[ISIN No.]],'Crisil data '!E:AJ,32,0),0)</f>
        <v>0</v>
      </c>
    </row>
    <row r="32" spans="1:8" x14ac:dyDescent="0.25">
      <c r="A32" s="14"/>
      <c r="B32" s="75" t="s">
        <v>159</v>
      </c>
      <c r="C32" s="2" t="str">
        <f>VLOOKUP(Table13456768[[#This Row],[ISIN No.]],'Crisil data '!E:F,2,0)</f>
        <v>POWER GRID CORPORATION OF INDIA LIMITED</v>
      </c>
      <c r="D32" s="2" t="str">
        <f>VLOOKUP(Table13456768[[#This Row],[ISIN No.]],'Crisil data '!E:I,5,0)</f>
        <v>Transmission of electric energy</v>
      </c>
      <c r="E32" s="19">
        <f>SUMIFS('Crisil data '!L:L,'Crisil data '!AI:AI,$D$3,'Crisil data '!E:E,Table13456768[[#This Row],[ISIN No.]])</f>
        <v>33</v>
      </c>
      <c r="F32" s="2">
        <f>SUMIFS('Crisil data '!M:M,'Crisil data '!AI:AI,$D$3,'Crisil data '!E:E,Table13456768[[#This Row],[ISIN No.]])</f>
        <v>6992.7</v>
      </c>
      <c r="G32" s="27">
        <f t="shared" si="1"/>
        <v>2.3152998798575014E-3</v>
      </c>
      <c r="H32" s="44">
        <f>IFERROR(VLOOKUP(Table13456768[[#This Row],[ISIN No.]],'Crisil data '!E:AJ,32,0),0)</f>
        <v>0</v>
      </c>
    </row>
    <row r="33" spans="1:8" x14ac:dyDescent="0.25">
      <c r="A33" s="14"/>
      <c r="B33" s="75" t="s">
        <v>16</v>
      </c>
      <c r="C33" s="2" t="str">
        <f>VLOOKUP(Table13456768[[#This Row],[ISIN No.]],'Crisil data '!E:F,2,0)</f>
        <v>SUN PHARMACEUTICALS INDUSTRIES LTD</v>
      </c>
      <c r="D33" s="2" t="str">
        <f>VLOOKUP(Table13456768[[#This Row],[ISIN No.]],'Crisil data '!E:I,5,0)</f>
        <v>Manufacture of medicinal substances used in the manufacture of pharmaceuticals:</v>
      </c>
      <c r="E33" s="19">
        <f>SUMIFS('Crisil data '!L:L,'Crisil data '!AI:AI,$D$3,'Crisil data '!E:E,Table13456768[[#This Row],[ISIN No.]])</f>
        <v>8</v>
      </c>
      <c r="F33" s="2">
        <f>SUMIFS('Crisil data '!M:M,'Crisil data '!AI:AI,$D$3,'Crisil data '!E:E,Table13456768[[#This Row],[ISIN No.]])</f>
        <v>6644.8</v>
      </c>
      <c r="G33" s="27">
        <f t="shared" si="1"/>
        <v>2.2001093485602306E-3</v>
      </c>
      <c r="H33" s="44">
        <f>IFERROR(VLOOKUP(Table13456768[[#This Row],[ISIN No.]],'Crisil data '!E:AJ,32,0),0)</f>
        <v>0</v>
      </c>
    </row>
    <row r="34" spans="1:8" x14ac:dyDescent="0.25">
      <c r="A34" s="14"/>
      <c r="B34" s="75" t="s">
        <v>17</v>
      </c>
      <c r="C34" s="2" t="str">
        <f>VLOOKUP(Table13456768[[#This Row],[ISIN No.]],'Crisil data '!E:F,2,0)</f>
        <v>HOUSING DEVELOPMENT FINANCE CORPORATION</v>
      </c>
      <c r="D34" s="2" t="str">
        <f>VLOOKUP(Table13456768[[#This Row],[ISIN No.]],'Crisil data '!E:I,5,0)</f>
        <v>Activities of specialized institutions granting credit for house purchases</v>
      </c>
      <c r="E34" s="19">
        <f>SUMIFS('Crisil data '!L:L,'Crisil data '!AI:AI,$D$3,'Crisil data '!E:E,Table13456768[[#This Row],[ISIN No.]])</f>
        <v>6</v>
      </c>
      <c r="F34" s="2">
        <f>SUMIFS('Crisil data '!M:M,'Crisil data '!AI:AI,$D$3,'Crisil data '!E:E,Table13456768[[#This Row],[ISIN No.]])</f>
        <v>13025.1</v>
      </c>
      <c r="G34" s="27">
        <f t="shared" si="1"/>
        <v>4.3126421075023865E-3</v>
      </c>
      <c r="H34" s="44">
        <f>IFERROR(VLOOKUP(Table13456768[[#This Row],[ISIN No.]],'Crisil data '!E:AJ,32,0),0)</f>
        <v>0</v>
      </c>
    </row>
    <row r="35" spans="1:8" x14ac:dyDescent="0.25">
      <c r="A35" s="14"/>
      <c r="B35" s="75" t="s">
        <v>18</v>
      </c>
      <c r="C35" s="2" t="str">
        <f>VLOOKUP(Table13456768[[#This Row],[ISIN No.]],'Crisil data '!E:F,2,0)</f>
        <v>ITC LTD</v>
      </c>
      <c r="D35" s="2" t="str">
        <f>VLOOKUP(Table13456768[[#This Row],[ISIN No.]],'Crisil data '!E:I,5,0)</f>
        <v>Manufacture of cigarettes, cigarette tobacco</v>
      </c>
      <c r="E35" s="19">
        <f>SUMIFS('Crisil data '!L:L,'Crisil data '!AI:AI,$D$3,'Crisil data '!E:E,Table13456768[[#This Row],[ISIN No.]])</f>
        <v>45</v>
      </c>
      <c r="F35" s="2">
        <f>SUMIFS('Crisil data '!M:M,'Crisil data '!AI:AI,$D$3,'Crisil data '!E:E,Table13456768[[#This Row],[ISIN No.]])</f>
        <v>12307.5</v>
      </c>
      <c r="G35" s="27">
        <f t="shared" si="1"/>
        <v>4.075043012190741E-3</v>
      </c>
      <c r="H35" s="44">
        <f>IFERROR(VLOOKUP(Table13456768[[#This Row],[ISIN No.]],'Crisil data '!E:AJ,32,0),0)</f>
        <v>0</v>
      </c>
    </row>
    <row r="36" spans="1:8" x14ac:dyDescent="0.25">
      <c r="A36" s="14"/>
      <c r="B36" s="75" t="s">
        <v>19</v>
      </c>
      <c r="C36" s="2" t="str">
        <f>VLOOKUP(Table13456768[[#This Row],[ISIN No.]],'Crisil data '!E:F,2,0)</f>
        <v>STATE BANK OF INDIA</v>
      </c>
      <c r="D36" s="2" t="str">
        <f>VLOOKUP(Table13456768[[#This Row],[ISIN No.]],'Crisil data '!E:I,5,0)</f>
        <v>Monetary intermediation of commercial banks, saving banks. postal savings</v>
      </c>
      <c r="E36" s="19">
        <f>SUMIFS('Crisil data '!L:L,'Crisil data '!AI:AI,$D$3,'Crisil data '!E:E,Table13456768[[#This Row],[ISIN No.]])</f>
        <v>29</v>
      </c>
      <c r="F36" s="2">
        <f>SUMIFS('Crisil data '!M:M,'Crisil data '!AI:AI,$D$3,'Crisil data '!E:E,Table13456768[[#This Row],[ISIN No.]])</f>
        <v>13511.1</v>
      </c>
      <c r="G36" s="27">
        <f t="shared" si="1"/>
        <v>4.4735578827552573E-3</v>
      </c>
      <c r="H36" s="44">
        <f>IFERROR(VLOOKUP(Table13456768[[#This Row],[ISIN No.]],'Crisil data '!E:AJ,32,0),0)</f>
        <v>0</v>
      </c>
    </row>
    <row r="37" spans="1:8" x14ac:dyDescent="0.25">
      <c r="A37" s="14"/>
      <c r="B37" s="75" t="s">
        <v>240</v>
      </c>
      <c r="C37" s="2" t="str">
        <f>VLOOKUP(Table13456768[[#This Row],[ISIN No.]],'Crisil data '!E:F,2,0)</f>
        <v>TATA STEEL LIMITED.</v>
      </c>
      <c r="D37" s="2" t="str">
        <f>VLOOKUP(Table13456768[[#This Row],[ISIN No.]],'Crisil data '!E:I,5,0)</f>
        <v>Manufacture of other iron and steel casting and products thereof</v>
      </c>
      <c r="E37" s="19">
        <f>SUMIFS('Crisil data '!L:L,'Crisil data '!AI:AI,$D$3,'Crisil data '!E:E,Table13456768[[#This Row],[ISIN No.]])</f>
        <v>5</v>
      </c>
      <c r="F37" s="2">
        <f>SUMIFS('Crisil data '!M:M,'Crisil data '!AI:AI,$D$3,'Crisil data '!E:E,Table13456768[[#This Row],[ISIN No.]])</f>
        <v>4335.25</v>
      </c>
      <c r="G37" s="27">
        <f t="shared" si="1"/>
        <v>1.4354117585699704E-3</v>
      </c>
      <c r="H37" s="44">
        <f>IFERROR(VLOOKUP(Table13456768[[#This Row],[ISIN No.]],'Crisil data '!E:AJ,32,0),0)</f>
        <v>0</v>
      </c>
    </row>
    <row r="38" spans="1:8" x14ac:dyDescent="0.25">
      <c r="A38" s="14"/>
      <c r="B38" s="75" t="s">
        <v>241</v>
      </c>
      <c r="C38" s="2" t="str">
        <f>VLOOKUP(Table13456768[[#This Row],[ISIN No.]],'Crisil data '!E:F,2,0)</f>
        <v>HINDALCO INDUSTRIES LTD.</v>
      </c>
      <c r="D38" s="2" t="str">
        <f>VLOOKUP(Table13456768[[#This Row],[ISIN No.]],'Crisil data '!E:I,5,0)</f>
        <v>Manufacture of Aluminium from alumina and by other methods and products</v>
      </c>
      <c r="E38" s="19">
        <f>SUMIFS('Crisil data '!L:L,'Crisil data '!AI:AI,$D$3,'Crisil data '!E:E,Table13456768[[#This Row],[ISIN No.]])</f>
        <v>5</v>
      </c>
      <c r="F38" s="2">
        <f>SUMIFS('Crisil data '!M:M,'Crisil data '!AI:AI,$D$3,'Crisil data '!E:E,Table13456768[[#This Row],[ISIN No.]])</f>
        <v>1693.25</v>
      </c>
      <c r="G38" s="27">
        <f t="shared" si="1"/>
        <v>5.6063916964387342E-4</v>
      </c>
      <c r="H38" s="44">
        <f>IFERROR(VLOOKUP(Table13456768[[#This Row],[ISIN No.]],'Crisil data '!E:AJ,32,0),0)</f>
        <v>0</v>
      </c>
    </row>
    <row r="39" spans="1:8" x14ac:dyDescent="0.25">
      <c r="A39" s="14"/>
      <c r="B39" s="75" t="s">
        <v>135</v>
      </c>
      <c r="C39" s="2" t="str">
        <f>VLOOKUP(Table13456768[[#This Row],[ISIN No.]],'Crisil data '!E:F,2,0)</f>
        <v>HDFC BANK LTD</v>
      </c>
      <c r="D39" s="2" t="str">
        <f>VLOOKUP(Table13456768[[#This Row],[ISIN No.]],'Crisil data '!E:I,5,0)</f>
        <v>Monetary intermediation of commercial banks, saving banks. postal savings</v>
      </c>
      <c r="E39" s="19">
        <f>SUMIFS('Crisil data '!L:L,'Crisil data '!AI:AI,$D$3,'Crisil data '!E:E,Table13456768[[#This Row],[ISIN No.]])</f>
        <v>24</v>
      </c>
      <c r="F39" s="2">
        <f>SUMIFS('Crisil data '!M:M,'Crisil data '!AI:AI,$D$3,'Crisil data '!E:E,Table13456768[[#This Row],[ISIN No.]])</f>
        <v>32352</v>
      </c>
      <c r="G39" s="27">
        <f t="shared" si="1"/>
        <v>1.071182543411699E-2</v>
      </c>
      <c r="H39" s="44">
        <f>IFERROR(VLOOKUP(Table13456768[[#This Row],[ISIN No.]],'Crisil data '!E:AJ,32,0),0)</f>
        <v>0</v>
      </c>
    </row>
    <row r="40" spans="1:8" x14ac:dyDescent="0.25">
      <c r="A40" s="14"/>
      <c r="B40" s="75" t="s">
        <v>69</v>
      </c>
      <c r="C40" s="2" t="str">
        <f>VLOOKUP(Table13456768[[#This Row],[ISIN No.]],'Crisil data '!E:F,2,0)</f>
        <v>INFOSYS LTD EQ</v>
      </c>
      <c r="D40" s="2" t="str">
        <f>VLOOKUP(Table13456768[[#This Row],[ISIN No.]],'Crisil data '!E:I,5,0)</f>
        <v>Writing , modifying, testing of computer program</v>
      </c>
      <c r="E40" s="19">
        <f>SUMIFS('Crisil data '!L:L,'Crisil data '!AI:AI,$D$3,'Crisil data '!E:E,Table13456768[[#This Row],[ISIN No.]])</f>
        <v>20</v>
      </c>
      <c r="F40" s="2">
        <f>SUMIFS('Crisil data '!M:M,'Crisil data '!AI:AI,$D$3,'Crisil data '!E:E,Table13456768[[#This Row],[ISIN No.]])</f>
        <v>29238</v>
      </c>
      <c r="G40" s="27">
        <f t="shared" si="1"/>
        <v>9.6807725037930444E-3</v>
      </c>
      <c r="H40" s="44">
        <f>IFERROR(VLOOKUP(Table13456768[[#This Row],[ISIN No.]],'Crisil data '!E:AJ,32,0),0)</f>
        <v>0</v>
      </c>
    </row>
    <row r="41" spans="1:8" x14ac:dyDescent="0.25">
      <c r="A41" s="14"/>
      <c r="B41" s="75" t="s">
        <v>145</v>
      </c>
      <c r="C41" s="2" t="str">
        <f>VLOOKUP(Table13456768[[#This Row],[ISIN No.]],'Crisil data '!E:F,2,0)</f>
        <v>HCL Technologies Limited</v>
      </c>
      <c r="D41" s="2" t="str">
        <f>VLOOKUP(Table13456768[[#This Row],[ISIN No.]],'Crisil data '!E:I,5,0)</f>
        <v>Writing , modifying, testing of computer program</v>
      </c>
      <c r="E41" s="19">
        <f>SUMIFS('Crisil data '!L:L,'Crisil data '!AI:AI,$D$3,'Crisil data '!E:E,Table13456768[[#This Row],[ISIN No.]])</f>
        <v>4</v>
      </c>
      <c r="F41" s="2">
        <f>SUMIFS('Crisil data '!M:M,'Crisil data '!AI:AI,$D$3,'Crisil data '!E:E,Table13456768[[#This Row],[ISIN No.]])</f>
        <v>3893</v>
      </c>
      <c r="G41" s="27">
        <f t="shared" si="1"/>
        <v>1.2889817141140407E-3</v>
      </c>
      <c r="H41" s="44">
        <f>IFERROR(VLOOKUP(Table13456768[[#This Row],[ISIN No.]],'Crisil data '!E:AJ,32,0),0)</f>
        <v>0</v>
      </c>
    </row>
    <row r="42" spans="1:8" x14ac:dyDescent="0.25">
      <c r="A42" s="14"/>
      <c r="B42" s="75" t="s">
        <v>258</v>
      </c>
      <c r="C42" s="2" t="str">
        <f>VLOOKUP(Table13456768[[#This Row],[ISIN No.]],'Crisil data '!E:F,2,0)</f>
        <v>TECH MAHINDRA LIMITED</v>
      </c>
      <c r="D42" s="2" t="str">
        <f>VLOOKUP(Table13456768[[#This Row],[ISIN No.]],'Crisil data '!E:I,5,0)</f>
        <v>Computer consultancy</v>
      </c>
      <c r="E42" s="19">
        <f>SUMIFS('Crisil data '!L:L,'Crisil data '!AI:AI,$D$3,'Crisil data '!E:E,Table13456768[[#This Row],[ISIN No.]])</f>
        <v>6</v>
      </c>
      <c r="F42" s="2">
        <f>SUMIFS('Crisil data '!M:M,'Crisil data '!AI:AI,$D$3,'Crisil data '!E:E,Table13456768[[#This Row],[ISIN No.]])</f>
        <v>6000</v>
      </c>
      <c r="G42" s="27">
        <f t="shared" si="1"/>
        <v>1.9866145092946939E-3</v>
      </c>
      <c r="H42" s="44">
        <f>IFERROR(VLOOKUP(Table13456768[[#This Row],[ISIN No.]],'Crisil data '!E:AJ,32,0),0)</f>
        <v>0</v>
      </c>
    </row>
    <row r="43" spans="1:8" x14ac:dyDescent="0.25">
      <c r="A43" s="14"/>
      <c r="B43" s="75" t="s">
        <v>232</v>
      </c>
      <c r="C43" s="2" t="str">
        <f>VLOOKUP(Table13456768[[#This Row],[ISIN No.]],'Crisil data '!E:F,2,0)</f>
        <v>NTPC LIMITED</v>
      </c>
      <c r="D43" s="2" t="str">
        <f>VLOOKUP(Table13456768[[#This Row],[ISIN No.]],'Crisil data '!E:I,5,0)</f>
        <v>Electric power generation by coal based thermal power plants</v>
      </c>
      <c r="E43" s="19">
        <f>SUMIFS('Crisil data '!L:L,'Crisil data '!AI:AI,$D$3,'Crisil data '!E:E,Table13456768[[#This Row],[ISIN No.]])</f>
        <v>50</v>
      </c>
      <c r="F43" s="2">
        <f>SUMIFS('Crisil data '!M:M,'Crisil data '!AI:AI,$D$3,'Crisil data '!E:E,Table13456768[[#This Row],[ISIN No.]])</f>
        <v>7145</v>
      </c>
      <c r="G43" s="27">
        <f t="shared" si="1"/>
        <v>2.3657267781517651E-3</v>
      </c>
      <c r="H43" s="44">
        <f>IFERROR(VLOOKUP(Table13456768[[#This Row],[ISIN No.]],'Crisil data '!E:AJ,32,0),0)</f>
        <v>0</v>
      </c>
    </row>
    <row r="44" spans="1:8" ht="13.5" customHeight="1" x14ac:dyDescent="0.25">
      <c r="A44" s="14"/>
      <c r="B44" s="75" t="s">
        <v>97</v>
      </c>
      <c r="C44" s="2" t="str">
        <f>VLOOKUP(Table13456768[[#This Row],[ISIN No.]],'Crisil data '!E:F,2,0)</f>
        <v>CIPLA LIMITED</v>
      </c>
      <c r="D44" s="2" t="str">
        <f>VLOOKUP(Table13456768[[#This Row],[ISIN No.]],'Crisil data '!E:I,5,0)</f>
        <v>Manufacture of medicinal substances used in the manufacture of pharmaceuticals:</v>
      </c>
      <c r="E44" s="19">
        <f>SUMIFS('Crisil data '!L:L,'Crisil data '!AI:AI,$D$3,'Crisil data '!E:E,Table13456768[[#This Row],[ISIN No.]])</f>
        <v>4</v>
      </c>
      <c r="F44" s="2">
        <f>SUMIFS('Crisil data '!M:M,'Crisil data '!AI:AI,$D$3,'Crisil data '!E:E,Table13456768[[#This Row],[ISIN No.]])</f>
        <v>3668.8</v>
      </c>
      <c r="G44" s="27">
        <f t="shared" si="1"/>
        <v>1.2147485519500623E-3</v>
      </c>
      <c r="H44" s="44">
        <f>IFERROR(VLOOKUP(Table13456768[[#This Row],[ISIN No.]],'Crisil data '!E:AJ,32,0),0)</f>
        <v>0</v>
      </c>
    </row>
    <row r="45" spans="1:8" x14ac:dyDescent="0.25">
      <c r="A45" s="14"/>
      <c r="B45" s="75" t="s">
        <v>280</v>
      </c>
      <c r="C45" s="2" t="str">
        <f>VLOOKUP(Table13456768[[#This Row],[ISIN No.]],'Crisil data '!E:F,2,0)</f>
        <v>IndusInd Bank Limited</v>
      </c>
      <c r="D45" s="2" t="str">
        <f>VLOOKUP(Table13456768[[#This Row],[ISIN No.]],'Crisil data '!E:I,5,0)</f>
        <v>Monetary intermediation of commercial banks, saving banks. postal savings</v>
      </c>
      <c r="E45" s="19">
        <f>SUMIFS('Crisil data '!L:L,'Crisil data '!AI:AI,$D$3,'Crisil data '!E:E,Table13456768[[#This Row],[ISIN No.]])</f>
        <v>5</v>
      </c>
      <c r="F45" s="2">
        <f>SUMIFS('Crisil data '!M:M,'Crisil data '!AI:AI,$D$3,'Crisil data '!E:E,Table13456768[[#This Row],[ISIN No.]])</f>
        <v>3971.75</v>
      </c>
      <c r="G45" s="27">
        <f t="shared" si="1"/>
        <v>1.3150560295485335E-3</v>
      </c>
      <c r="H45" s="44">
        <f>IFERROR(VLOOKUP(Table13456768[[#This Row],[ISIN No.]],'Crisil data '!E:AJ,32,0),0)</f>
        <v>0</v>
      </c>
    </row>
    <row r="46" spans="1:8" x14ac:dyDescent="0.25">
      <c r="A46" s="14"/>
      <c r="B46" s="75" t="s">
        <v>108</v>
      </c>
      <c r="C46" s="2" t="str">
        <f>VLOOKUP(Table13456768[[#This Row],[ISIN No.]],'Crisil data '!E:F,2,0)</f>
        <v>AXIS BANK</v>
      </c>
      <c r="D46" s="2" t="str">
        <f>VLOOKUP(Table13456768[[#This Row],[ISIN No.]],'Crisil data '!E:I,5,0)</f>
        <v>Monetary intermediation of commercial banks, saving banks. postal savings</v>
      </c>
      <c r="E46" s="19">
        <f>SUMIFS('Crisil data '!L:L,'Crisil data '!AI:AI,$D$3,'Crisil data '!E:E,Table13456768[[#This Row],[ISIN No.]])</f>
        <v>18</v>
      </c>
      <c r="F46" s="2">
        <f>SUMIFS('Crisil data '!M:M,'Crisil data '!AI:AI,$D$3,'Crisil data '!E:E,Table13456768[[#This Row],[ISIN No.]])</f>
        <v>11462.4</v>
      </c>
      <c r="G46" s="27">
        <f t="shared" si="1"/>
        <v>3.7952283585565836E-3</v>
      </c>
      <c r="H46" s="44">
        <f>IFERROR(VLOOKUP(Table13456768[[#This Row],[ISIN No.]],'Crisil data '!E:AJ,32,0),0)</f>
        <v>0</v>
      </c>
    </row>
    <row r="47" spans="1:8" x14ac:dyDescent="0.25">
      <c r="A47" s="14"/>
      <c r="B47" s="75" t="s">
        <v>124</v>
      </c>
      <c r="C47" s="2" t="str">
        <f>VLOOKUP(Table13456768[[#This Row],[ISIN No.]],'Crisil data '!E:F,2,0)</f>
        <v>TATA CONSULTANCY SERVICES LIMITED</v>
      </c>
      <c r="D47" s="2" t="str">
        <f>VLOOKUP(Table13456768[[#This Row],[ISIN No.]],'Crisil data '!E:I,5,0)</f>
        <v>Computer consultancy</v>
      </c>
      <c r="E47" s="19">
        <f>SUMIFS('Crisil data '!L:L,'Crisil data '!AI:AI,$D$3,'Crisil data '!E:E,Table13456768[[#This Row],[ISIN No.]])</f>
        <v>5</v>
      </c>
      <c r="F47" s="2">
        <f>SUMIFS('Crisil data '!M:M,'Crisil data '!AI:AI,$D$3,'Crisil data '!E:E,Table13456768[[#This Row],[ISIN No.]])</f>
        <v>16335.5</v>
      </c>
      <c r="G47" s="27">
        <f t="shared" si="1"/>
        <v>5.4087235527639126E-3</v>
      </c>
      <c r="H47" s="44">
        <f>IFERROR(VLOOKUP(Table13456768[[#This Row],[ISIN No.]],'Crisil data '!E:AJ,32,0),0)</f>
        <v>0</v>
      </c>
    </row>
    <row r="48" spans="1:8" x14ac:dyDescent="0.25">
      <c r="A48" s="14"/>
      <c r="B48" s="75" t="s">
        <v>123</v>
      </c>
      <c r="C48" s="2" t="str">
        <f>VLOOKUP(Table13456768[[#This Row],[ISIN No.]],'Crisil data '!E:F,2,0)</f>
        <v>UltraTech Cement Limited</v>
      </c>
      <c r="D48" s="2" t="str">
        <f>VLOOKUP(Table13456768[[#This Row],[ISIN No.]],'Crisil data '!E:I,5,0)</f>
        <v>Manufacture of clinkers and cement</v>
      </c>
      <c r="E48" s="19">
        <f>SUMIFS('Crisil data '!L:L,'Crisil data '!AI:AI,$D$3,'Crisil data '!E:E,Table13456768[[#This Row],[ISIN No.]])</f>
        <v>2</v>
      </c>
      <c r="F48" s="2">
        <f>SUMIFS('Crisil data '!M:M,'Crisil data '!AI:AI,$D$3,'Crisil data '!E:E,Table13456768[[#This Row],[ISIN No.]])</f>
        <v>11214.6</v>
      </c>
      <c r="G48" s="27">
        <f t="shared" si="1"/>
        <v>3.7131811793227128E-3</v>
      </c>
      <c r="H48" s="44">
        <f>IFERROR(VLOOKUP(Table13456768[[#This Row],[ISIN No.]],'Crisil data '!E:AJ,32,0),0)</f>
        <v>0</v>
      </c>
    </row>
    <row r="49" spans="1:15" x14ac:dyDescent="0.25">
      <c r="A49" s="14"/>
      <c r="B49" s="75" t="s">
        <v>259</v>
      </c>
      <c r="C49" s="2" t="str">
        <f>VLOOKUP(Table13456768[[#This Row],[ISIN No.]],'Crisil data '!E:F,2,0)</f>
        <v>6.01% GOVT 25-March-2028</v>
      </c>
      <c r="D49" s="2" t="s">
        <v>146</v>
      </c>
      <c r="E49" s="19">
        <f>SUMIFS('Crisil data '!L:L,'Crisil data '!AI:AI,$D$3,'Crisil data '!E:E,Table13456768[[#This Row],[ISIN No.]])</f>
        <v>5000</v>
      </c>
      <c r="F49" s="2">
        <f>SUMIFS('Crisil data '!M:M,'Crisil data '!AI:AI,$D$3,'Crisil data '!E:E,Table13456768[[#This Row],[ISIN No.]])</f>
        <v>470935.5</v>
      </c>
      <c r="G49" s="27">
        <f t="shared" si="1"/>
        <v>0.15592788287365858</v>
      </c>
      <c r="H49" s="44">
        <f>IFERROR(VLOOKUP(Table13456768[[#This Row],[ISIN No.]],'Crisil data '!E:AJ,32,0),0)</f>
        <v>0</v>
      </c>
    </row>
    <row r="50" spans="1:15" x14ac:dyDescent="0.25">
      <c r="A50" s="14"/>
      <c r="B50" s="75" t="s">
        <v>122</v>
      </c>
      <c r="C50" s="2" t="str">
        <f>VLOOKUP(Table13456768[[#This Row],[ISIN No.]],'Crisil data '!E:F,2,0)</f>
        <v>Dr. Reddy's Laboratories Limited</v>
      </c>
      <c r="D50" s="2" t="str">
        <f>VLOOKUP(Table13456768[[#This Row],[ISIN No.]],'Crisil data '!E:I,5,0)</f>
        <v>Manufacture of allopathic pharmaceutical preparations</v>
      </c>
      <c r="E50" s="19">
        <f>SUMIFS('Crisil data '!L:L,'Crisil data '!AI:AI,$D$3,'Crisil data '!E:E,Table13456768[[#This Row],[ISIN No.]])</f>
        <v>1</v>
      </c>
      <c r="F50" s="2">
        <f>SUMIFS('Crisil data '!M:M,'Crisil data '!AI:AI,$D$3,'Crisil data '!E:E,Table13456768[[#This Row],[ISIN No.]])</f>
        <v>4393.8</v>
      </c>
      <c r="G50" s="27">
        <f t="shared" si="1"/>
        <v>1.4547978051565045E-3</v>
      </c>
      <c r="H50" s="44">
        <f>IFERROR(VLOOKUP(Table13456768[[#This Row],[ISIN No.]],'Crisil data '!E:AJ,32,0),0)</f>
        <v>0</v>
      </c>
    </row>
    <row r="51" spans="1:15" x14ac:dyDescent="0.25">
      <c r="A51" s="14"/>
      <c r="B51" s="75" t="s">
        <v>227</v>
      </c>
      <c r="C51" s="2" t="str">
        <f>VLOOKUP(Table13456768[[#This Row],[ISIN No.]],'Crisil data '!E:F,2,0)</f>
        <v>Titan Company Limited</v>
      </c>
      <c r="D51" s="2" t="str">
        <f>VLOOKUP(Table13456768[[#This Row],[ISIN No.]],'Crisil data '!E:I,5,0)</f>
        <v>Manufacture of jewellery of gold, silver and other precious or base metal</v>
      </c>
      <c r="E51" s="19">
        <f>SUMIFS('Crisil data '!L:L,'Crisil data '!AI:AI,$D$3,'Crisil data '!E:E,Table13456768[[#This Row],[ISIN No.]])</f>
        <v>1</v>
      </c>
      <c r="F51" s="2">
        <f>SUMIFS('Crisil data '!M:M,'Crisil data '!AI:AI,$D$3,'Crisil data '!E:E,Table13456768[[#This Row],[ISIN No.]])</f>
        <v>1941.25</v>
      </c>
      <c r="G51" s="27">
        <f t="shared" si="1"/>
        <v>6.4275256936138748E-4</v>
      </c>
      <c r="H51" s="44">
        <f>IFERROR(VLOOKUP(Table13456768[[#This Row],[ISIN No.]],'Crisil data '!E:AJ,32,0),0)</f>
        <v>0</v>
      </c>
    </row>
    <row r="52" spans="1:15" x14ac:dyDescent="0.25">
      <c r="A52" s="14"/>
      <c r="B52" s="75" t="s">
        <v>136</v>
      </c>
      <c r="C52" s="2" t="str">
        <f>VLOOKUP(Table13456768[[#This Row],[ISIN No.]],'Crisil data '!E:F,2,0)</f>
        <v>Bajaj Finance Limited</v>
      </c>
      <c r="D52" s="2" t="str">
        <f>VLOOKUP(Table13456768[[#This Row],[ISIN No.]],'Crisil data '!E:I,5,0)</f>
        <v>Other credit granting</v>
      </c>
      <c r="E52" s="19">
        <f>SUMIFS('Crisil data '!L:L,'Crisil data '!AI:AI,$D$3,'Crisil data '!E:E,Table13456768[[#This Row],[ISIN No.]])</f>
        <v>1</v>
      </c>
      <c r="F52" s="2">
        <f>SUMIFS('Crisil data '!M:M,'Crisil data '!AI:AI,$D$3,'Crisil data '!E:E,Table13456768[[#This Row],[ISIN No.]])</f>
        <v>5400.5</v>
      </c>
      <c r="G52" s="27">
        <f t="shared" si="1"/>
        <v>1.7881186095743326E-3</v>
      </c>
      <c r="H52" s="44">
        <f>IFERROR(VLOOKUP(Table13456768[[#This Row],[ISIN No.]],'Crisil data '!E:AJ,32,0),0)</f>
        <v>0</v>
      </c>
    </row>
    <row r="53" spans="1:15" x14ac:dyDescent="0.25">
      <c r="A53" s="14"/>
      <c r="B53" s="75" t="s">
        <v>257</v>
      </c>
      <c r="C53" s="2" t="str">
        <f>VLOOKUP(Table13456768[[#This Row],[ISIN No.]],'Crisil data '!E:F,2,0)</f>
        <v>United Breweries Limited</v>
      </c>
      <c r="D53" s="2" t="str">
        <f>VLOOKUP(Table13456768[[#This Row],[ISIN No.]],'Crisil data '!E:I,5,0)</f>
        <v>Manufacture of beer</v>
      </c>
      <c r="E53" s="19">
        <f>SUMIFS('Crisil data '!L:L,'Crisil data '!AI:AI,$D$3,'Crisil data '!E:E,Table13456768[[#This Row],[ISIN No.]])</f>
        <v>2</v>
      </c>
      <c r="F53" s="2">
        <f>SUMIFS('Crisil data '!M:M,'Crisil data '!AI:AI,$D$3,'Crisil data '!E:E,Table13456768[[#This Row],[ISIN No.]])</f>
        <v>2905.6</v>
      </c>
      <c r="G53" s="27">
        <f t="shared" si="1"/>
        <v>9.6205118636777723E-4</v>
      </c>
      <c r="H53" s="44">
        <f>IFERROR(VLOOKUP(Table13456768[[#This Row],[ISIN No.]],'Crisil data '!E:AJ,32,0),0)</f>
        <v>0</v>
      </c>
      <c r="L53" s="2"/>
      <c r="M53" s="2"/>
      <c r="N53" s="2"/>
      <c r="O53" s="2"/>
    </row>
    <row r="54" spans="1:15" x14ac:dyDescent="0.25">
      <c r="A54" s="14"/>
      <c r="B54" s="75" t="s">
        <v>137</v>
      </c>
      <c r="C54" s="2" t="str">
        <f>VLOOKUP(Table13456768[[#This Row],[ISIN No.]],'Crisil data '!E:F,2,0)</f>
        <v>Bharat Petroleum Corporation Limited</v>
      </c>
      <c r="D54" s="2" t="str">
        <f>VLOOKUP(Table13456768[[#This Row],[ISIN No.]],'Crisil data '!E:I,5,0)</f>
        <v>Production of liquid and gaseous fuels, illuminating oils, lubricating</v>
      </c>
      <c r="E54" s="19">
        <f>SUMIFS('Crisil data '!L:L,'Crisil data '!AI:AI,$D$3,'Crisil data '!E:E,Table13456768[[#This Row],[ISIN No.]])</f>
        <v>9</v>
      </c>
      <c r="F54" s="2">
        <f>SUMIFS('Crisil data '!M:M,'Crisil data '!AI:AI,$D$3,'Crisil data '!E:E,Table13456768[[#This Row],[ISIN No.]])</f>
        <v>2775.6</v>
      </c>
      <c r="G54" s="27">
        <f t="shared" si="1"/>
        <v>9.1900787199972547E-4</v>
      </c>
      <c r="H54" s="44">
        <f>IFERROR(VLOOKUP(Table13456768[[#This Row],[ISIN No.]],'Crisil data '!E:AJ,32,0),0)</f>
        <v>0</v>
      </c>
      <c r="L54" s="2"/>
      <c r="M54" s="2"/>
      <c r="N54" s="2"/>
      <c r="O54" s="2"/>
    </row>
    <row r="55" spans="1:15" x14ac:dyDescent="0.25">
      <c r="A55" s="14"/>
      <c r="B55" s="75" t="s">
        <v>290</v>
      </c>
      <c r="C55" s="2" t="str">
        <f>VLOOKUP(Table13456768[[#This Row],[ISIN No.]],'Crisil data '!E:F,2,0)</f>
        <v>Bajaj Auto Limited</v>
      </c>
      <c r="D55" s="2" t="str">
        <f>VLOOKUP(Table13456768[[#This Row],[ISIN No.]],'Crisil data '!E:I,5,0)</f>
        <v>Manufacture of motorcycles, scooters, mopeds etc. and their</v>
      </c>
      <c r="E55" s="19">
        <f>SUMIFS('Crisil data '!L:L,'Crisil data '!AI:AI,$D$3,'Crisil data '!E:E,Table13456768[[#This Row],[ISIN No.]])</f>
        <v>1</v>
      </c>
      <c r="F55" s="2">
        <f>SUMIFS('Crisil data '!M:M,'Crisil data '!AI:AI,$D$3,'Crisil data '!E:E,Table13456768[[#This Row],[ISIN No.]])</f>
        <v>3706.6</v>
      </c>
      <c r="G55" s="27">
        <f t="shared" si="1"/>
        <v>1.2272642233586188E-3</v>
      </c>
      <c r="H55" s="44">
        <f>IFERROR(VLOOKUP(Table13456768[[#This Row],[ISIN No.]],'Crisil data '!E:AJ,32,0),0)</f>
        <v>0</v>
      </c>
      <c r="L55" s="2"/>
      <c r="M55" s="2"/>
      <c r="N55" s="2"/>
      <c r="O55" s="2"/>
    </row>
    <row r="56" spans="1:15" x14ac:dyDescent="0.25">
      <c r="A56" s="14"/>
      <c r="B56" s="75" t="s">
        <v>163</v>
      </c>
      <c r="C56" s="2" t="str">
        <f>VLOOKUP(Table13456768[[#This Row],[ISIN No.]],'Crisil data '!E:F,2,0)</f>
        <v>8.24% GOI 15-Feb-2027</v>
      </c>
      <c r="D56" s="2" t="s">
        <v>146</v>
      </c>
      <c r="E56" s="19">
        <f>SUMIFS('Crisil data '!L:L,'Crisil data '!AI:AI,$D$3,'Crisil data '!E:E,Table13456768[[#This Row],[ISIN No.]])</f>
        <v>15000</v>
      </c>
      <c r="F56" s="2">
        <f>SUMIFS('Crisil data '!M:M,'Crisil data '!AI:AI,$D$3,'Crisil data '!E:E,Table13456768[[#This Row],[ISIN No.]])</f>
        <v>1560001.5</v>
      </c>
      <c r="G56" s="27">
        <f t="shared" si="1"/>
        <v>0.51652026907024784</v>
      </c>
      <c r="H56" s="44">
        <f>IFERROR(VLOOKUP(Table13456768[[#This Row],[ISIN No.]],'Crisil data '!E:AJ,32,0),0)</f>
        <v>0</v>
      </c>
      <c r="L56" s="2"/>
      <c r="M56" s="2"/>
      <c r="N56" s="2"/>
      <c r="O56" s="2"/>
    </row>
    <row r="57" spans="1:15" x14ac:dyDescent="0.25">
      <c r="A57" s="14"/>
      <c r="B57" s="2" t="s">
        <v>236</v>
      </c>
      <c r="C57" s="2" t="str">
        <f>VLOOKUP(Table13456768[[#This Row],[ISIN No.]],'Crisil data '!E:F,2,0)</f>
        <v>Havells India Limited.</v>
      </c>
      <c r="D57" s="2" t="str">
        <f>VLOOKUP(Table13456768[[#This Row],[ISIN No.]],'Crisil data '!E:I,5,0)</f>
        <v>Manufacture of electricity distribution and control apparatus</v>
      </c>
      <c r="E57" s="19">
        <f>SUMIFS('Crisil data '!L:L,'Crisil data '!AI:AI,$D$3,'Crisil data '!E:E,Table13456768[[#This Row],[ISIN No.]])</f>
        <v>5</v>
      </c>
      <c r="F57" s="2">
        <f>SUMIFS('Crisil data '!M:M,'Crisil data '!AI:AI,$D$3,'Crisil data '!E:E,Table13456768[[#This Row],[ISIN No.]])</f>
        <v>5491</v>
      </c>
      <c r="G57" s="27">
        <f t="shared" si="1"/>
        <v>1.8180833784228608E-3</v>
      </c>
      <c r="H57" s="44"/>
      <c r="L57" s="2"/>
      <c r="M57" s="2"/>
      <c r="N57" s="2"/>
      <c r="O57" s="2"/>
    </row>
    <row r="58" spans="1:15" x14ac:dyDescent="0.25">
      <c r="A58" s="14"/>
      <c r="B58" s="2" t="s">
        <v>337</v>
      </c>
      <c r="C58" s="2" t="str">
        <f>VLOOKUP(Table13456768[[#This Row],[ISIN No.]],'Crisil data '!E:F,2,0)</f>
        <v>United Spirits Limited</v>
      </c>
      <c r="D58" s="2" t="str">
        <f>VLOOKUP(Table13456768[[#This Row],[ISIN No.]],'Crisil data '!E:I,5,0)</f>
        <v>Manufacture of distilled, potable, alcoholic beverages</v>
      </c>
      <c r="E58" s="19">
        <f>SUMIFS('Crisil data '!L:L,'Crisil data '!AI:AI,$D$3,'Crisil data '!E:E,Table13456768[[#This Row],[ISIN No.]])</f>
        <v>3</v>
      </c>
      <c r="F58" s="2">
        <f>SUMIFS('Crisil data '!M:M,'Crisil data '!AI:AI,$D$3,'Crisil data '!E:E,Table13456768[[#This Row],[ISIN No.]])</f>
        <v>2279.25</v>
      </c>
      <c r="G58" s="27">
        <f t="shared" si="1"/>
        <v>7.5466518671832197E-4</v>
      </c>
      <c r="H58" s="44"/>
      <c r="L58" s="2"/>
      <c r="M58" s="2"/>
      <c r="N58" s="2"/>
      <c r="O58" s="2"/>
    </row>
    <row r="59" spans="1:15" x14ac:dyDescent="0.25">
      <c r="A59" s="14"/>
      <c r="B59" s="2"/>
      <c r="C59" s="2"/>
      <c r="D59" s="2"/>
      <c r="E59" s="19"/>
      <c r="F59" s="2"/>
      <c r="G59" s="27"/>
      <c r="H59" s="44"/>
      <c r="L59" s="2"/>
      <c r="M59" s="2"/>
      <c r="N59" s="2"/>
      <c r="O59" s="2"/>
    </row>
    <row r="60" spans="1:15" x14ac:dyDescent="0.25">
      <c r="A60" s="14"/>
      <c r="B60" s="2"/>
      <c r="C60" s="2"/>
      <c r="D60" s="2"/>
      <c r="E60" s="19"/>
      <c r="F60" s="2"/>
      <c r="G60" s="61"/>
      <c r="H60" s="28"/>
      <c r="L60" s="2"/>
      <c r="M60" s="2"/>
      <c r="N60" s="2"/>
      <c r="O60" s="2"/>
    </row>
    <row r="61" spans="1:15" hidden="1" outlineLevel="1" x14ac:dyDescent="0.25">
      <c r="A61" s="14"/>
      <c r="B61" s="2"/>
      <c r="C61" s="2"/>
      <c r="D61" s="2"/>
      <c r="E61" s="6"/>
      <c r="F61" s="2">
        <f>SUMIFS('Crisil data '!M:M,'Crisil data '!AI:AI,$D$3,'Crisil data '!E:E,Table13456768[[#This Row],[ISIN No.]])</f>
        <v>0</v>
      </c>
      <c r="G61" s="61">
        <f t="shared" si="0"/>
        <v>0</v>
      </c>
      <c r="H61" s="28"/>
      <c r="L61" s="2"/>
      <c r="M61" s="2"/>
      <c r="N61" s="2"/>
      <c r="O61" s="2"/>
    </row>
    <row r="62" spans="1:15" hidden="1" outlineLevel="1" x14ac:dyDescent="0.25">
      <c r="A62" s="14"/>
      <c r="B62" s="2"/>
      <c r="C62" s="2"/>
      <c r="D62" s="2"/>
      <c r="E62" s="6"/>
      <c r="F62" s="2">
        <f>SUMIFS('Crisil data '!M:M,'Crisil data '!AI:AI,$D$3,'Crisil data '!E:E,Table13456768[[#This Row],[ISIN No.]])</f>
        <v>0</v>
      </c>
      <c r="G62" s="61">
        <f t="shared" si="0"/>
        <v>0</v>
      </c>
      <c r="H62" s="28"/>
      <c r="L62" s="2"/>
      <c r="M62" s="2"/>
      <c r="N62" s="2"/>
      <c r="O62" s="2"/>
    </row>
    <row r="63" spans="1:15" hidden="1" outlineLevel="1" x14ac:dyDescent="0.25">
      <c r="A63" s="14"/>
      <c r="B63" s="2"/>
      <c r="C63" s="2"/>
      <c r="D63" s="2"/>
      <c r="E63" s="6"/>
      <c r="F63" s="2">
        <f>SUMIFS('Crisil data '!M:M,'Crisil data '!AI:AI,$D$3,'Crisil data '!E:E,Table13456768[[#This Row],[ISIN No.]])</f>
        <v>0</v>
      </c>
      <c r="G63" s="61">
        <f t="shared" si="0"/>
        <v>0</v>
      </c>
      <c r="H63" s="28"/>
    </row>
    <row r="64" spans="1:15" hidden="1" outlineLevel="1" x14ac:dyDescent="0.25">
      <c r="A64" s="14"/>
      <c r="B64" s="2"/>
      <c r="C64" s="2"/>
      <c r="D64" s="2"/>
      <c r="E64" s="6"/>
      <c r="F64" s="2">
        <f>SUMIFS('Crisil data '!M:M,'Crisil data '!AI:AI,$D$3,'Crisil data '!E:E,Table13456768[[#This Row],[ISIN No.]])</f>
        <v>0</v>
      </c>
      <c r="G64" s="61">
        <f t="shared" si="0"/>
        <v>0</v>
      </c>
      <c r="H64" s="28"/>
    </row>
    <row r="65" spans="1:8" hidden="1" outlineLevel="1" x14ac:dyDescent="0.25">
      <c r="A65" s="14"/>
      <c r="B65" s="2"/>
      <c r="C65" s="2"/>
      <c r="D65" s="2"/>
      <c r="E65" s="6"/>
      <c r="F65" s="2">
        <f>SUMIFS('Crisil data '!M:M,'Crisil data '!AI:AI,$D$3,'Crisil data '!E:E,Table13456768[[#This Row],[ISIN No.]])</f>
        <v>0</v>
      </c>
      <c r="G65" s="61">
        <f t="shared" si="0"/>
        <v>0</v>
      </c>
      <c r="H65" s="28"/>
    </row>
    <row r="66" spans="1:8" hidden="1" outlineLevel="1" x14ac:dyDescent="0.25">
      <c r="A66" s="14"/>
      <c r="B66" s="2"/>
      <c r="C66" s="2"/>
      <c r="D66" s="2"/>
      <c r="E66" s="6"/>
      <c r="F66" s="2">
        <f>SUMIFS('Crisil data '!M:M,'Crisil data '!AI:AI,$D$3,'Crisil data '!E:E,Table13456768[[#This Row],[ISIN No.]])</f>
        <v>0</v>
      </c>
      <c r="G66" s="61">
        <f t="shared" si="0"/>
        <v>0</v>
      </c>
      <c r="H66" s="28"/>
    </row>
    <row r="67" spans="1:8" hidden="1" outlineLevel="1" x14ac:dyDescent="0.25">
      <c r="A67" s="14"/>
      <c r="B67" s="2"/>
      <c r="C67" s="2"/>
      <c r="D67" s="2"/>
      <c r="E67" s="6"/>
      <c r="F67" s="2">
        <f>SUMIFS('Crisil data '!M:M,'Crisil data '!AI:AI,$D$3,'Crisil data '!E:E,Table13456768[[#This Row],[ISIN No.]])</f>
        <v>0</v>
      </c>
      <c r="G67" s="61">
        <f t="shared" si="0"/>
        <v>0</v>
      </c>
      <c r="H67" s="28"/>
    </row>
    <row r="68" spans="1:8" hidden="1" outlineLevel="1" x14ac:dyDescent="0.25">
      <c r="A68" s="14"/>
      <c r="B68" s="2"/>
      <c r="C68" s="2"/>
      <c r="D68" s="2"/>
      <c r="E68" s="6"/>
      <c r="F68" s="2">
        <f>SUMIFS('Crisil data '!M:M,'Crisil data '!AI:AI,$D$3,'Crisil data '!E:E,Table13456768[[#This Row],[ISIN No.]])</f>
        <v>0</v>
      </c>
      <c r="G68" s="61">
        <f t="shared" si="0"/>
        <v>0</v>
      </c>
      <c r="H68" s="28"/>
    </row>
    <row r="69" spans="1:8" hidden="1" outlineLevel="1" x14ac:dyDescent="0.25">
      <c r="A69" s="14"/>
      <c r="B69" s="2"/>
      <c r="C69" s="2"/>
      <c r="D69" s="2"/>
      <c r="E69" s="6"/>
      <c r="F69" s="2">
        <f>SUMIFS('Crisil data '!M:M,'Crisil data '!AI:AI,$D$3,'Crisil data '!E:E,Table13456768[[#This Row],[ISIN No.]])</f>
        <v>0</v>
      </c>
      <c r="G69" s="61">
        <f t="shared" si="0"/>
        <v>0</v>
      </c>
      <c r="H69" s="28"/>
    </row>
    <row r="70" spans="1:8" hidden="1" outlineLevel="1" x14ac:dyDescent="0.25">
      <c r="A70" s="14"/>
      <c r="B70" s="2"/>
      <c r="C70" s="2"/>
      <c r="D70" s="2"/>
      <c r="E70" s="6"/>
      <c r="F70" s="2">
        <f>SUMIFS('Crisil data '!M:M,'Crisil data '!AI:AI,$D$3,'Crisil data '!E:E,Table13456768[[#This Row],[ISIN No.]])</f>
        <v>0</v>
      </c>
      <c r="G70" s="62">
        <f t="shared" si="0"/>
        <v>0</v>
      </c>
      <c r="H70" s="29"/>
    </row>
    <row r="71" spans="1:8" hidden="1" outlineLevel="1" x14ac:dyDescent="0.25">
      <c r="A71" s="14"/>
      <c r="B71" s="2"/>
      <c r="C71" s="2"/>
      <c r="D71" s="2"/>
      <c r="E71" s="6"/>
      <c r="F71" s="2">
        <f>SUMIFS('Crisil data '!M:M,'Crisil data '!AI:AI,$D$3,'Crisil data '!E:E,Table13456768[[#This Row],[ISIN No.]])</f>
        <v>0</v>
      </c>
      <c r="G71" s="61">
        <f t="shared" ref="G71:G74" si="2">+F71/$F$87</f>
        <v>0</v>
      </c>
      <c r="H71" s="28"/>
    </row>
    <row r="72" spans="1:8" hidden="1" outlineLevel="1" x14ac:dyDescent="0.25">
      <c r="A72" s="14"/>
      <c r="B72" s="2"/>
      <c r="C72" s="2"/>
      <c r="D72" s="2"/>
      <c r="E72" s="6"/>
      <c r="F72" s="2">
        <f>SUMIFS('Crisil data '!M:M,'Crisil data '!AI:AI,$D$3,'Crisil data '!E:E,Table13456768[[#This Row],[ISIN No.]])</f>
        <v>0</v>
      </c>
      <c r="G72" s="61">
        <f t="shared" si="2"/>
        <v>0</v>
      </c>
      <c r="H72" s="28"/>
    </row>
    <row r="73" spans="1:8" hidden="1" outlineLevel="1" x14ac:dyDescent="0.25">
      <c r="A73" s="14"/>
      <c r="B73" s="2"/>
      <c r="C73" s="2"/>
      <c r="D73" s="2"/>
      <c r="E73" s="6"/>
      <c r="F73" s="2">
        <f>SUMIFS('Crisil data '!M:M,'Crisil data '!AI:AI,$D$3,'Crisil data '!E:E,Table13456768[[#This Row],[ISIN No.]])</f>
        <v>0</v>
      </c>
      <c r="G73" s="61">
        <f t="shared" si="2"/>
        <v>0</v>
      </c>
      <c r="H73" s="28"/>
    </row>
    <row r="74" spans="1:8" hidden="1" outlineLevel="1" x14ac:dyDescent="0.25">
      <c r="A74" s="14"/>
      <c r="B74" s="2"/>
      <c r="C74" s="5"/>
      <c r="D74" s="5"/>
      <c r="E74" s="37"/>
      <c r="F74" s="2">
        <f>SUMIFS('Crisil data '!M:M,'Crisil data '!AI:AI,$D$3,'Crisil data '!E:E,Table13456768[[#This Row],[ISIN No.]])</f>
        <v>0</v>
      </c>
      <c r="G74" s="61">
        <f t="shared" si="2"/>
        <v>0</v>
      </c>
      <c r="H74" s="28"/>
    </row>
    <row r="75" spans="1:8" collapsed="1" x14ac:dyDescent="0.25">
      <c r="B75" s="5"/>
      <c r="C75" s="5" t="s">
        <v>166</v>
      </c>
      <c r="D75" s="5"/>
      <c r="E75" s="9"/>
      <c r="F75" s="22">
        <f>SUM(F7:F74)</f>
        <v>2441456.0499999998</v>
      </c>
      <c r="G75" s="12">
        <f>+F75/$F$87</f>
        <v>0.808372002122552</v>
      </c>
      <c r="H75" s="15"/>
    </row>
    <row r="77" spans="1:8" x14ac:dyDescent="0.25">
      <c r="B77" s="34"/>
      <c r="C77" s="34" t="s">
        <v>29</v>
      </c>
      <c r="D77" s="34"/>
      <c r="E77" s="34"/>
      <c r="F77" s="34" t="s">
        <v>4</v>
      </c>
      <c r="G77" s="34" t="s">
        <v>5</v>
      </c>
      <c r="H77" s="34" t="s">
        <v>6</v>
      </c>
    </row>
    <row r="78" spans="1:8" x14ac:dyDescent="0.25">
      <c r="B78" s="40"/>
      <c r="C78" s="5" t="s">
        <v>30</v>
      </c>
      <c r="D78" s="2"/>
      <c r="E78" s="6"/>
      <c r="F78" s="16" t="s">
        <v>31</v>
      </c>
      <c r="G78" s="6">
        <v>0</v>
      </c>
      <c r="H78" s="2"/>
    </row>
    <row r="79" spans="1:8" x14ac:dyDescent="0.25">
      <c r="A79" s="2" t="s">
        <v>303</v>
      </c>
      <c r="B79" s="40" t="s">
        <v>211</v>
      </c>
      <c r="C79" s="5" t="s">
        <v>32</v>
      </c>
      <c r="D79" s="5"/>
      <c r="E79" s="9"/>
      <c r="F79" s="2">
        <f>SUMIFS('Crisil data '!M:M,'Crisil data '!AI:AI,'Tax Saver'!$D$3,'Crisil data '!K:K,A79)</f>
        <v>518974.46</v>
      </c>
      <c r="G79" s="12">
        <f>+F79/$F$87</f>
        <v>0.17183369869822981</v>
      </c>
      <c r="H79" s="2"/>
    </row>
    <row r="80" spans="1:8" x14ac:dyDescent="0.25">
      <c r="B80" s="40"/>
      <c r="C80" s="5" t="s">
        <v>33</v>
      </c>
      <c r="D80" s="2"/>
      <c r="E80" s="6"/>
      <c r="F80" s="9" t="s">
        <v>31</v>
      </c>
      <c r="G80" s="6">
        <v>0</v>
      </c>
      <c r="H80" s="2"/>
    </row>
    <row r="81" spans="1:8" x14ac:dyDescent="0.25">
      <c r="B81" s="40"/>
      <c r="C81" s="5" t="s">
        <v>34</v>
      </c>
      <c r="D81" s="2"/>
      <c r="E81" s="6"/>
      <c r="F81" s="9" t="s">
        <v>31</v>
      </c>
      <c r="G81" s="6">
        <v>0</v>
      </c>
      <c r="H81" s="2"/>
    </row>
    <row r="82" spans="1:8" x14ac:dyDescent="0.25">
      <c r="B82" s="40"/>
      <c r="C82" s="5" t="s">
        <v>35</v>
      </c>
      <c r="D82" s="2"/>
      <c r="E82" s="6"/>
      <c r="F82" s="9" t="s">
        <v>31</v>
      </c>
      <c r="G82" s="6">
        <v>0</v>
      </c>
      <c r="H82" s="2"/>
    </row>
    <row r="83" spans="1:8" x14ac:dyDescent="0.25">
      <c r="A83" s="47" t="s">
        <v>302</v>
      </c>
      <c r="B83" s="2" t="s">
        <v>302</v>
      </c>
      <c r="C83" s="2" t="s">
        <v>37</v>
      </c>
      <c r="D83" s="2"/>
      <c r="E83" s="6"/>
      <c r="F83" s="2">
        <f>SUMIFS('Crisil data '!M:M,'Crisil data '!AI:AI,'Tax Saver'!$D$3,'Crisil data '!K:K,A83)</f>
        <v>59783.01</v>
      </c>
      <c r="G83" s="12">
        <f>+F83/$F$87</f>
        <v>1.9794299179218298E-2</v>
      </c>
      <c r="H83" s="2"/>
    </row>
    <row r="84" spans="1:8" x14ac:dyDescent="0.25">
      <c r="B84" s="40"/>
      <c r="C84" s="2"/>
      <c r="D84" s="2"/>
      <c r="E84" s="6"/>
      <c r="F84" s="16"/>
      <c r="G84" s="12"/>
      <c r="H84" s="2"/>
    </row>
    <row r="85" spans="1:8" x14ac:dyDescent="0.25">
      <c r="B85" s="40"/>
      <c r="C85" s="2" t="s">
        <v>167</v>
      </c>
      <c r="D85" s="2"/>
      <c r="E85" s="6"/>
      <c r="F85" s="24">
        <f>SUM(F78:F84)</f>
        <v>578757.47</v>
      </c>
      <c r="G85" s="12">
        <f>+F85/$F$87</f>
        <v>0.19162799787744811</v>
      </c>
      <c r="H85" s="2"/>
    </row>
    <row r="86" spans="1:8" x14ac:dyDescent="0.25">
      <c r="B86" s="40"/>
      <c r="C86" s="2"/>
      <c r="D86" s="2"/>
      <c r="E86" s="6"/>
      <c r="F86" s="24"/>
      <c r="G86" s="3"/>
      <c r="H86" s="2"/>
    </row>
    <row r="87" spans="1:8" x14ac:dyDescent="0.25">
      <c r="B87" s="41"/>
      <c r="C87" s="7" t="s">
        <v>171</v>
      </c>
      <c r="D87" s="8"/>
      <c r="E87" s="10"/>
      <c r="F87" s="17">
        <f>+F85+F75</f>
        <v>3020213.5199999996</v>
      </c>
      <c r="G87" s="11">
        <v>1</v>
      </c>
      <c r="H87" s="2"/>
    </row>
    <row r="88" spans="1:8" x14ac:dyDescent="0.25">
      <c r="F88" s="20">
        <f>+GETPIVOTDATA("Market Value (Rs)",Sheet5!$A$3,"Scheme Name","Scheme Tax Saver","Tier I / Tier II","TIER II")-F87</f>
        <v>0</v>
      </c>
    </row>
    <row r="89" spans="1:8" x14ac:dyDescent="0.25">
      <c r="C89" s="5" t="s">
        <v>38</v>
      </c>
      <c r="D89" s="66">
        <v>4.8895339279964309</v>
      </c>
      <c r="F89" s="23"/>
    </row>
    <row r="90" spans="1:8" x14ac:dyDescent="0.25">
      <c r="C90" s="5" t="s">
        <v>39</v>
      </c>
      <c r="D90" s="26">
        <v>3.9287347718290127</v>
      </c>
    </row>
    <row r="91" spans="1:8" x14ac:dyDescent="0.25">
      <c r="C91" s="5" t="s">
        <v>40</v>
      </c>
      <c r="D91" s="26">
        <v>7.3483525448881037</v>
      </c>
    </row>
    <row r="92" spans="1:8" x14ac:dyDescent="0.25">
      <c r="C92" s="5" t="s">
        <v>321</v>
      </c>
      <c r="D92" s="67">
        <v>11.0253</v>
      </c>
    </row>
    <row r="93" spans="1:8" x14ac:dyDescent="0.25">
      <c r="C93" s="5" t="s">
        <v>322</v>
      </c>
      <c r="D93" s="67">
        <v>11.057600000000001</v>
      </c>
    </row>
    <row r="94" spans="1:8" x14ac:dyDescent="0.25">
      <c r="A94" s="35" t="s">
        <v>215</v>
      </c>
      <c r="C94" s="5" t="s">
        <v>168</v>
      </c>
      <c r="D94" s="68">
        <v>0</v>
      </c>
    </row>
    <row r="95" spans="1:8" x14ac:dyDescent="0.25">
      <c r="C95" s="5" t="s">
        <v>169</v>
      </c>
      <c r="D95" s="26">
        <v>0</v>
      </c>
    </row>
    <row r="96" spans="1:8" x14ac:dyDescent="0.25">
      <c r="C96" s="5" t="s">
        <v>170</v>
      </c>
      <c r="D96" s="26">
        <v>0</v>
      </c>
      <c r="F96" s="20"/>
      <c r="G96" s="36"/>
    </row>
    <row r="97" spans="1:8" x14ac:dyDescent="0.25">
      <c r="B97" s="25"/>
      <c r="C97" s="14"/>
    </row>
    <row r="98" spans="1:8" x14ac:dyDescent="0.25">
      <c r="F98" s="23"/>
    </row>
    <row r="99" spans="1:8" x14ac:dyDescent="0.25">
      <c r="C99" s="34" t="s">
        <v>41</v>
      </c>
      <c r="D99" s="34"/>
      <c r="E99" s="34"/>
      <c r="F99" s="34"/>
      <c r="G99" s="34"/>
      <c r="H99" s="34"/>
    </row>
    <row r="100" spans="1:8" x14ac:dyDescent="0.25">
      <c r="C100" s="34" t="s">
        <v>42</v>
      </c>
      <c r="D100" s="34"/>
      <c r="E100" s="34"/>
      <c r="F100" s="34" t="s">
        <v>4</v>
      </c>
      <c r="G100" s="34" t="s">
        <v>5</v>
      </c>
      <c r="H100" s="34" t="s">
        <v>6</v>
      </c>
    </row>
    <row r="101" spans="1:8" x14ac:dyDescent="0.25">
      <c r="A101" t="s">
        <v>146</v>
      </c>
      <c r="C101" s="5" t="s">
        <v>43</v>
      </c>
      <c r="D101" s="2"/>
      <c r="E101" s="6"/>
      <c r="F101" s="21">
        <f>SUMIF(Table13456768[[Industry ]],A101,Table13456768[Market Value])</f>
        <v>2030937</v>
      </c>
      <c r="G101" s="13">
        <f>+F101/$F$87</f>
        <v>0.67244815194390639</v>
      </c>
      <c r="H101" s="2"/>
    </row>
    <row r="102" spans="1:8" x14ac:dyDescent="0.25">
      <c r="A102" s="2" t="s">
        <v>98</v>
      </c>
      <c r="C102" s="2" t="s">
        <v>44</v>
      </c>
      <c r="D102" s="2"/>
      <c r="E102" s="6"/>
      <c r="F102" s="21">
        <f>SUMIF(Table13456768[[Industry ]],A102,Table13456768[Market Value])</f>
        <v>0</v>
      </c>
      <c r="G102" s="13">
        <f t="shared" ref="G102" si="3">+F102/$F$87</f>
        <v>0</v>
      </c>
      <c r="H102" s="2"/>
    </row>
    <row r="103" spans="1:8" x14ac:dyDescent="0.25">
      <c r="C103" s="2" t="s">
        <v>45</v>
      </c>
      <c r="D103" s="2"/>
      <c r="E103" s="6"/>
      <c r="F103" s="21">
        <f>SUMIF($E$115:$E$122,C103,H115:H122)</f>
        <v>0</v>
      </c>
      <c r="G103" s="13">
        <f>+F103/$F$87</f>
        <v>0</v>
      </c>
      <c r="H103" s="2"/>
    </row>
    <row r="104" spans="1:8" x14ac:dyDescent="0.25">
      <c r="C104" s="2" t="s">
        <v>46</v>
      </c>
      <c r="D104" s="2"/>
      <c r="E104" s="6"/>
      <c r="F104" s="21">
        <f t="shared" ref="F104:F112" si="4">SUMIF($E$115:$E$122,C104,H116:H123)</f>
        <v>0</v>
      </c>
      <c r="G104" s="13">
        <f t="shared" ref="G104:G112" si="5">+F104/$F$87</f>
        <v>0</v>
      </c>
      <c r="H104" s="2"/>
    </row>
    <row r="105" spans="1:8" x14ac:dyDescent="0.25">
      <c r="C105" s="2" t="s">
        <v>47</v>
      </c>
      <c r="D105" s="2"/>
      <c r="E105" s="6"/>
      <c r="F105" s="21">
        <f t="shared" si="4"/>
        <v>0</v>
      </c>
      <c r="G105" s="13">
        <f t="shared" si="5"/>
        <v>0</v>
      </c>
      <c r="H105" s="2"/>
    </row>
    <row r="106" spans="1:8" x14ac:dyDescent="0.25">
      <c r="C106" s="2" t="s">
        <v>48</v>
      </c>
      <c r="D106" s="2"/>
      <c r="E106" s="6"/>
      <c r="F106" s="21">
        <f t="shared" si="4"/>
        <v>0</v>
      </c>
      <c r="G106" s="13">
        <f t="shared" si="5"/>
        <v>0</v>
      </c>
      <c r="H106" s="2"/>
    </row>
    <row r="107" spans="1:8" x14ac:dyDescent="0.25">
      <c r="C107" s="2" t="s">
        <v>49</v>
      </c>
      <c r="D107" s="2"/>
      <c r="E107" s="6"/>
      <c r="F107" s="21">
        <f t="shared" si="4"/>
        <v>0</v>
      </c>
      <c r="G107" s="13">
        <f t="shared" si="5"/>
        <v>0</v>
      </c>
      <c r="H107" s="2"/>
    </row>
    <row r="108" spans="1:8" x14ac:dyDescent="0.25">
      <c r="C108" s="2" t="s">
        <v>50</v>
      </c>
      <c r="D108" s="2"/>
      <c r="E108" s="6"/>
      <c r="F108" s="21">
        <f t="shared" si="4"/>
        <v>0</v>
      </c>
      <c r="G108" s="13">
        <f t="shared" si="5"/>
        <v>0</v>
      </c>
      <c r="H108" s="2"/>
    </row>
    <row r="109" spans="1:8" x14ac:dyDescent="0.25">
      <c r="C109" s="2" t="s">
        <v>51</v>
      </c>
      <c r="D109" s="2"/>
      <c r="E109" s="6"/>
      <c r="F109" s="21">
        <f t="shared" si="4"/>
        <v>0</v>
      </c>
      <c r="G109" s="13">
        <f t="shared" si="5"/>
        <v>0</v>
      </c>
      <c r="H109" s="2"/>
    </row>
    <row r="110" spans="1:8" x14ac:dyDescent="0.25">
      <c r="C110" s="2" t="s">
        <v>52</v>
      </c>
      <c r="D110" s="2"/>
      <c r="E110" s="6"/>
      <c r="F110" s="21">
        <f>SUMIF($E$115:$E$122,C110,H122:H129)</f>
        <v>0</v>
      </c>
      <c r="G110" s="13">
        <f t="shared" si="5"/>
        <v>0</v>
      </c>
      <c r="H110" s="2"/>
    </row>
    <row r="111" spans="1:8" x14ac:dyDescent="0.25">
      <c r="C111" s="2" t="s">
        <v>53</v>
      </c>
      <c r="D111" s="2"/>
      <c r="E111" s="6"/>
      <c r="F111" s="21">
        <f t="shared" si="4"/>
        <v>0</v>
      </c>
      <c r="G111" s="13">
        <f t="shared" si="5"/>
        <v>0</v>
      </c>
      <c r="H111" s="2"/>
    </row>
    <row r="112" spans="1:8" x14ac:dyDescent="0.25">
      <c r="C112" s="2" t="s">
        <v>54</v>
      </c>
      <c r="D112" s="2"/>
      <c r="E112" s="6"/>
      <c r="F112" s="21">
        <f t="shared" si="4"/>
        <v>0</v>
      </c>
      <c r="G112" s="13">
        <f t="shared" si="5"/>
        <v>0</v>
      </c>
      <c r="H112" s="2"/>
    </row>
    <row r="115" spans="5:8" x14ac:dyDescent="0.25">
      <c r="E115" s="2" t="s">
        <v>45</v>
      </c>
      <c r="F115" s="2" t="s">
        <v>150</v>
      </c>
      <c r="G115">
        <f>SUMIF($H$7:$H$59,F115,$E$7:$E$59)</f>
        <v>0</v>
      </c>
      <c r="H115">
        <f>SUMIF($H$7:$H$59,F115,$F$7:$F$59)</f>
        <v>0</v>
      </c>
    </row>
    <row r="116" spans="5:8" x14ac:dyDescent="0.25">
      <c r="E116" s="2" t="s">
        <v>45</v>
      </c>
      <c r="F116" s="2" t="s">
        <v>157</v>
      </c>
      <c r="G116">
        <f t="shared" ref="G116:G122" si="6">SUMIF($H$7:$H$59,F116,$E$7:$E$59)</f>
        <v>0</v>
      </c>
      <c r="H116">
        <f t="shared" ref="H116:H122" si="7">SUMIF($H$7:$H$59,F116,$F$7:$F$59)</f>
        <v>0</v>
      </c>
    </row>
    <row r="117" spans="5:8" x14ac:dyDescent="0.25">
      <c r="E117" s="2" t="s">
        <v>45</v>
      </c>
      <c r="F117" s="2" t="s">
        <v>149</v>
      </c>
      <c r="G117">
        <f t="shared" si="6"/>
        <v>0</v>
      </c>
      <c r="H117">
        <f t="shared" si="7"/>
        <v>0</v>
      </c>
    </row>
    <row r="118" spans="5:8" x14ac:dyDescent="0.25">
      <c r="E118" s="2" t="s">
        <v>47</v>
      </c>
      <c r="F118" s="2" t="s">
        <v>151</v>
      </c>
      <c r="G118">
        <f t="shared" si="6"/>
        <v>0</v>
      </c>
      <c r="H118">
        <f t="shared" si="7"/>
        <v>0</v>
      </c>
    </row>
    <row r="119" spans="5:8" x14ac:dyDescent="0.25">
      <c r="E119" s="2" t="s">
        <v>48</v>
      </c>
      <c r="F119" s="2" t="s">
        <v>156</v>
      </c>
      <c r="G119">
        <f t="shared" si="6"/>
        <v>0</v>
      </c>
      <c r="H119">
        <f t="shared" si="7"/>
        <v>0</v>
      </c>
    </row>
    <row r="120" spans="5:8" x14ac:dyDescent="0.25">
      <c r="E120" s="2" t="s">
        <v>45</v>
      </c>
      <c r="F120" s="2" t="s">
        <v>154</v>
      </c>
      <c r="G120">
        <f t="shared" si="6"/>
        <v>0</v>
      </c>
      <c r="H120">
        <f t="shared" si="7"/>
        <v>0</v>
      </c>
    </row>
    <row r="121" spans="5:8" x14ac:dyDescent="0.25">
      <c r="E121" s="2" t="s">
        <v>48</v>
      </c>
      <c r="F121" s="2" t="s">
        <v>155</v>
      </c>
      <c r="G121">
        <f t="shared" si="6"/>
        <v>0</v>
      </c>
      <c r="H121">
        <f t="shared" si="7"/>
        <v>0</v>
      </c>
    </row>
    <row r="122" spans="5:8" x14ac:dyDescent="0.25">
      <c r="E122" s="2" t="s">
        <v>45</v>
      </c>
      <c r="F122" s="2" t="s">
        <v>153</v>
      </c>
      <c r="G122">
        <f t="shared" si="6"/>
        <v>0</v>
      </c>
      <c r="H122">
        <f t="shared" si="7"/>
        <v>0</v>
      </c>
    </row>
    <row r="123" spans="5:8" x14ac:dyDescent="0.25">
      <c r="G123" t="s">
        <v>319</v>
      </c>
      <c r="H123" t="s">
        <v>319</v>
      </c>
    </row>
  </sheetData>
  <pageMargins left="0.7" right="0.7" top="0.75" bottom="0.75" header="0.3" footer="0.3"/>
  <pageSetup scale="44" orientation="portrait" horizontalDpi="4294967295" verticalDpi="4294967295"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F9179-36A5-4573-AC75-FA7C13973575}">
  <dimension ref="A3:B17"/>
  <sheetViews>
    <sheetView topLeftCell="A4" workbookViewId="0">
      <selection activeCell="E8" sqref="E8"/>
    </sheetView>
  </sheetViews>
  <sheetFormatPr defaultRowHeight="15" x14ac:dyDescent="0.25"/>
  <cols>
    <col min="1" max="1" width="18.7109375" bestFit="1" customWidth="1"/>
    <col min="2" max="2" width="23.85546875" style="18" bestFit="1" customWidth="1"/>
  </cols>
  <sheetData>
    <row r="3" spans="1:2" x14ac:dyDescent="0.25">
      <c r="A3" s="70" t="s">
        <v>328</v>
      </c>
      <c r="B3" s="18" t="s">
        <v>330</v>
      </c>
    </row>
    <row r="4" spans="1:2" x14ac:dyDescent="0.25">
      <c r="A4" s="71" t="s">
        <v>301</v>
      </c>
      <c r="B4" s="18">
        <v>16473875.220000001</v>
      </c>
    </row>
    <row r="5" spans="1:2" x14ac:dyDescent="0.25">
      <c r="A5" s="72" t="s">
        <v>286</v>
      </c>
      <c r="B5" s="18">
        <v>16473875.220000001</v>
      </c>
    </row>
    <row r="6" spans="1:2" x14ac:dyDescent="0.25">
      <c r="A6" s="71" t="s">
        <v>304</v>
      </c>
      <c r="B6" s="18">
        <v>1106410060.8099999</v>
      </c>
    </row>
    <row r="7" spans="1:2" x14ac:dyDescent="0.25">
      <c r="A7" s="72" t="s">
        <v>286</v>
      </c>
      <c r="B7" s="18">
        <v>1018265414.21</v>
      </c>
    </row>
    <row r="8" spans="1:2" x14ac:dyDescent="0.25">
      <c r="A8" s="72" t="s">
        <v>289</v>
      </c>
      <c r="B8" s="18">
        <v>88144646.599999994</v>
      </c>
    </row>
    <row r="9" spans="1:2" x14ac:dyDescent="0.25">
      <c r="A9" s="71" t="s">
        <v>308</v>
      </c>
      <c r="B9" s="18">
        <v>2293862767.3900008</v>
      </c>
    </row>
    <row r="10" spans="1:2" x14ac:dyDescent="0.25">
      <c r="A10" s="72" t="s">
        <v>286</v>
      </c>
      <c r="B10" s="18">
        <v>2122343304.9900007</v>
      </c>
    </row>
    <row r="11" spans="1:2" x14ac:dyDescent="0.25">
      <c r="A11" s="72" t="s">
        <v>289</v>
      </c>
      <c r="B11" s="18">
        <v>171519462.40000004</v>
      </c>
    </row>
    <row r="12" spans="1:2" x14ac:dyDescent="0.25">
      <c r="A12" s="71" t="s">
        <v>310</v>
      </c>
      <c r="B12" s="18">
        <v>1597382071.75</v>
      </c>
    </row>
    <row r="13" spans="1:2" x14ac:dyDescent="0.25">
      <c r="A13" s="72" t="s">
        <v>286</v>
      </c>
      <c r="B13" s="18">
        <v>1444427428.6300001</v>
      </c>
    </row>
    <row r="14" spans="1:2" x14ac:dyDescent="0.25">
      <c r="A14" s="72" t="s">
        <v>289</v>
      </c>
      <c r="B14" s="18">
        <v>152954643.12</v>
      </c>
    </row>
    <row r="15" spans="1:2" x14ac:dyDescent="0.25">
      <c r="A15" s="71" t="s">
        <v>312</v>
      </c>
      <c r="B15" s="18">
        <v>1792587.4899999995</v>
      </c>
    </row>
    <row r="16" spans="1:2" x14ac:dyDescent="0.25">
      <c r="A16" s="72" t="s">
        <v>289</v>
      </c>
      <c r="B16" s="18">
        <v>1792587.4899999995</v>
      </c>
    </row>
    <row r="17" spans="1:2" x14ac:dyDescent="0.25">
      <c r="A17" s="71" t="s">
        <v>329</v>
      </c>
      <c r="B17" s="18">
        <v>5015921362.6600008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CE8F2-B0E5-4E4F-A973-453E26DE9E3B}">
  <dimension ref="A3:K20"/>
  <sheetViews>
    <sheetView topLeftCell="A4" workbookViewId="0">
      <selection activeCell="G24" sqref="G24"/>
    </sheetView>
  </sheetViews>
  <sheetFormatPr defaultRowHeight="15" x14ac:dyDescent="0.25"/>
  <cols>
    <col min="1" max="1" width="23.85546875" bestFit="1" customWidth="1"/>
    <col min="2" max="2" width="16.28515625" bestFit="1" customWidth="1"/>
    <col min="3" max="4" width="12" bestFit="1" customWidth="1"/>
    <col min="5" max="5" width="11" bestFit="1" customWidth="1"/>
    <col min="6" max="8" width="12" bestFit="1" customWidth="1"/>
    <col min="9" max="9" width="8" bestFit="1" customWidth="1"/>
    <col min="10" max="10" width="2" bestFit="1" customWidth="1"/>
    <col min="11" max="12" width="12" bestFit="1" customWidth="1"/>
    <col min="13" max="13" width="44.5703125" bestFit="1" customWidth="1"/>
    <col min="14" max="14" width="49" bestFit="1" customWidth="1"/>
    <col min="15" max="15" width="27.28515625" bestFit="1" customWidth="1"/>
    <col min="16" max="16" width="25.7109375" bestFit="1" customWidth="1"/>
    <col min="17" max="17" width="27.85546875" bestFit="1" customWidth="1"/>
    <col min="18" max="18" width="19.85546875" bestFit="1" customWidth="1"/>
    <col min="19" max="19" width="44.5703125" bestFit="1" customWidth="1"/>
    <col min="20" max="20" width="30.28515625" bestFit="1" customWidth="1"/>
    <col min="21" max="21" width="34.140625" bestFit="1" customWidth="1"/>
    <col min="22" max="22" width="56.140625" bestFit="1" customWidth="1"/>
    <col min="23" max="23" width="36.28515625" bestFit="1" customWidth="1"/>
    <col min="24" max="24" width="22.28515625" bestFit="1" customWidth="1"/>
    <col min="25" max="25" width="18.85546875" bestFit="1" customWidth="1"/>
    <col min="26" max="26" width="58.7109375" bestFit="1" customWidth="1"/>
    <col min="27" max="27" width="57.85546875" bestFit="1" customWidth="1"/>
    <col min="28" max="28" width="47.42578125" bestFit="1" customWidth="1"/>
    <col min="29" max="29" width="27" bestFit="1" customWidth="1"/>
    <col min="30" max="30" width="21.7109375" bestFit="1" customWidth="1"/>
    <col min="31" max="31" width="23.7109375" bestFit="1" customWidth="1"/>
    <col min="32" max="32" width="30" bestFit="1" customWidth="1"/>
    <col min="33" max="33" width="23" bestFit="1" customWidth="1"/>
    <col min="34" max="34" width="21.42578125" bestFit="1" customWidth="1"/>
    <col min="35" max="35" width="20.28515625" bestFit="1" customWidth="1"/>
    <col min="36" max="36" width="20.140625" bestFit="1" customWidth="1"/>
    <col min="37" max="37" width="36.28515625" bestFit="1" customWidth="1"/>
    <col min="38" max="38" width="21" bestFit="1" customWidth="1"/>
    <col min="39" max="39" width="30.5703125" bestFit="1" customWidth="1"/>
    <col min="40" max="40" width="21.5703125" bestFit="1" customWidth="1"/>
    <col min="41" max="41" width="20.28515625" bestFit="1" customWidth="1"/>
    <col min="42" max="42" width="21.42578125" bestFit="1" customWidth="1"/>
    <col min="43" max="43" width="29" bestFit="1" customWidth="1"/>
    <col min="44" max="44" width="20.42578125" bestFit="1" customWidth="1"/>
    <col min="45" max="45" width="21" bestFit="1" customWidth="1"/>
    <col min="46" max="46" width="19.85546875" bestFit="1" customWidth="1"/>
    <col min="47" max="47" width="35.28515625" bestFit="1" customWidth="1"/>
    <col min="48" max="48" width="21.140625" bestFit="1" customWidth="1"/>
    <col min="49" max="49" width="21.7109375" bestFit="1" customWidth="1"/>
    <col min="50" max="50" width="20.42578125" bestFit="1" customWidth="1"/>
    <col min="51" max="51" width="40.42578125" bestFit="1" customWidth="1"/>
    <col min="52" max="52" width="19.85546875" bestFit="1" customWidth="1"/>
    <col min="53" max="53" width="21" bestFit="1" customWidth="1"/>
    <col min="54" max="54" width="25.140625" bestFit="1" customWidth="1"/>
    <col min="55" max="55" width="43.140625" bestFit="1" customWidth="1"/>
    <col min="56" max="56" width="18.85546875" bestFit="1" customWidth="1"/>
    <col min="57" max="57" width="19.85546875" bestFit="1" customWidth="1"/>
    <col min="58" max="58" width="24.85546875" bestFit="1" customWidth="1"/>
    <col min="59" max="59" width="22.140625" bestFit="1" customWidth="1"/>
    <col min="60" max="60" width="19.7109375" bestFit="1" customWidth="1"/>
    <col min="61" max="61" width="20.42578125" bestFit="1" customWidth="1"/>
    <col min="62" max="62" width="23.5703125" bestFit="1" customWidth="1"/>
    <col min="63" max="63" width="45" bestFit="1" customWidth="1"/>
    <col min="64" max="64" width="42.5703125" bestFit="1" customWidth="1"/>
    <col min="65" max="65" width="47.85546875" bestFit="1" customWidth="1"/>
    <col min="66" max="66" width="20.28515625" bestFit="1" customWidth="1"/>
    <col min="67" max="67" width="38.5703125" bestFit="1" customWidth="1"/>
    <col min="68" max="68" width="19.85546875" bestFit="1" customWidth="1"/>
    <col min="69" max="69" width="29.42578125" bestFit="1" customWidth="1"/>
    <col min="70" max="70" width="20.140625" bestFit="1" customWidth="1"/>
    <col min="71" max="71" width="37.42578125" bestFit="1" customWidth="1"/>
    <col min="72" max="72" width="46" bestFit="1" customWidth="1"/>
    <col min="73" max="73" width="22.140625" bestFit="1" customWidth="1"/>
    <col min="74" max="74" width="50" bestFit="1" customWidth="1"/>
    <col min="75" max="75" width="50.42578125" bestFit="1" customWidth="1"/>
    <col min="76" max="76" width="36.85546875" bestFit="1" customWidth="1"/>
    <col min="77" max="77" width="25.140625" bestFit="1" customWidth="1"/>
    <col min="78" max="78" width="21.85546875" bestFit="1" customWidth="1"/>
    <col min="79" max="79" width="27.42578125" bestFit="1" customWidth="1"/>
    <col min="80" max="80" width="21.5703125" bestFit="1" customWidth="1"/>
    <col min="81" max="81" width="21" bestFit="1" customWidth="1"/>
    <col min="82" max="82" width="27.28515625" bestFit="1" customWidth="1"/>
    <col min="83" max="83" width="23.7109375" bestFit="1" customWidth="1"/>
    <col min="84" max="84" width="36.7109375" bestFit="1" customWidth="1"/>
    <col min="85" max="85" width="26.85546875" bestFit="1" customWidth="1"/>
    <col min="86" max="86" width="36.5703125" bestFit="1" customWidth="1"/>
    <col min="87" max="87" width="21.5703125" bestFit="1" customWidth="1"/>
    <col min="88" max="88" width="35.42578125" bestFit="1" customWidth="1"/>
    <col min="89" max="89" width="26" bestFit="1" customWidth="1"/>
    <col min="90" max="91" width="19.85546875" bestFit="1" customWidth="1"/>
    <col min="92" max="93" width="18.85546875" bestFit="1" customWidth="1"/>
    <col min="94" max="94" width="28.42578125" bestFit="1" customWidth="1"/>
    <col min="95" max="95" width="27.42578125" bestFit="1" customWidth="1"/>
    <col min="96" max="96" width="17.85546875" bestFit="1" customWidth="1"/>
    <col min="97" max="97" width="21.7109375" bestFit="1" customWidth="1"/>
    <col min="98" max="98" width="30.42578125" bestFit="1" customWidth="1"/>
    <col min="99" max="99" width="41" bestFit="1" customWidth="1"/>
    <col min="100" max="100" width="24" bestFit="1" customWidth="1"/>
    <col min="101" max="101" width="36.85546875" bestFit="1" customWidth="1"/>
    <col min="102" max="102" width="30" bestFit="1" customWidth="1"/>
    <col min="103" max="103" width="41" bestFit="1" customWidth="1"/>
    <col min="104" max="104" width="25.140625" bestFit="1" customWidth="1"/>
    <col min="105" max="105" width="60" bestFit="1" customWidth="1"/>
    <col min="106" max="106" width="36.42578125" bestFit="1" customWidth="1"/>
    <col min="107" max="107" width="36" bestFit="1" customWidth="1"/>
    <col min="108" max="108" width="29.28515625" bestFit="1" customWidth="1"/>
    <col min="109" max="109" width="27.5703125" bestFit="1" customWidth="1"/>
    <col min="110" max="110" width="28.5703125" bestFit="1" customWidth="1"/>
    <col min="111" max="111" width="37" bestFit="1" customWidth="1"/>
    <col min="112" max="112" width="24.85546875" bestFit="1" customWidth="1"/>
    <col min="113" max="113" width="25.85546875" bestFit="1" customWidth="1"/>
    <col min="114" max="114" width="20.85546875" bestFit="1" customWidth="1"/>
    <col min="115" max="115" width="26.85546875" bestFit="1" customWidth="1"/>
    <col min="116" max="116" width="35.28515625" bestFit="1" customWidth="1"/>
    <col min="117" max="117" width="32.5703125" bestFit="1" customWidth="1"/>
    <col min="118" max="118" width="21.140625" bestFit="1" customWidth="1"/>
    <col min="119" max="119" width="30.42578125" bestFit="1" customWidth="1"/>
    <col min="120" max="120" width="19.7109375" bestFit="1" customWidth="1"/>
    <col min="121" max="121" width="54.28515625" bestFit="1" customWidth="1"/>
    <col min="122" max="122" width="23" bestFit="1" customWidth="1"/>
    <col min="123" max="123" width="23.85546875" bestFit="1" customWidth="1"/>
    <col min="124" max="124" width="40.7109375" bestFit="1" customWidth="1"/>
    <col min="125" max="125" width="26.85546875" bestFit="1" customWidth="1"/>
    <col min="126" max="126" width="23.5703125" bestFit="1" customWidth="1"/>
    <col min="127" max="127" width="19.85546875" bestFit="1" customWidth="1"/>
    <col min="128" max="128" width="20.85546875" bestFit="1" customWidth="1"/>
    <col min="129" max="129" width="38.85546875" bestFit="1" customWidth="1"/>
    <col min="130" max="130" width="21.5703125" bestFit="1" customWidth="1"/>
    <col min="131" max="131" width="19.7109375" bestFit="1" customWidth="1"/>
    <col min="132" max="132" width="27.7109375" bestFit="1" customWidth="1"/>
    <col min="133" max="133" width="39.5703125" bestFit="1" customWidth="1"/>
    <col min="134" max="134" width="34.140625" bestFit="1" customWidth="1"/>
    <col min="135" max="135" width="24.28515625" bestFit="1" customWidth="1"/>
    <col min="136" max="136" width="21.7109375" bestFit="1" customWidth="1"/>
    <col min="137" max="137" width="26.7109375" bestFit="1" customWidth="1"/>
    <col min="138" max="138" width="22.85546875" bestFit="1" customWidth="1"/>
    <col min="139" max="139" width="34.5703125" bestFit="1" customWidth="1"/>
    <col min="140" max="140" width="58" bestFit="1" customWidth="1"/>
    <col min="141" max="141" width="41.7109375" bestFit="1" customWidth="1"/>
    <col min="142" max="142" width="55.85546875" bestFit="1" customWidth="1"/>
    <col min="143" max="143" width="21.7109375" bestFit="1" customWidth="1"/>
    <col min="144" max="145" width="57.140625" bestFit="1" customWidth="1"/>
    <col min="146" max="146" width="26.42578125" bestFit="1" customWidth="1"/>
    <col min="147" max="147" width="21.5703125" bestFit="1" customWidth="1"/>
    <col min="148" max="148" width="32.7109375" bestFit="1" customWidth="1"/>
    <col min="149" max="149" width="17.42578125" bestFit="1" customWidth="1"/>
    <col min="150" max="150" width="36.7109375" bestFit="1" customWidth="1"/>
    <col min="151" max="151" width="36.85546875" bestFit="1" customWidth="1"/>
    <col min="152" max="152" width="20.140625" bestFit="1" customWidth="1"/>
    <col min="153" max="153" width="56.7109375" bestFit="1" customWidth="1"/>
    <col min="154" max="154" width="21" bestFit="1" customWidth="1"/>
    <col min="155" max="155" width="30.7109375" bestFit="1" customWidth="1"/>
    <col min="156" max="156" width="49.42578125" bestFit="1" customWidth="1"/>
    <col min="157" max="157" width="28.85546875" bestFit="1" customWidth="1"/>
    <col min="158" max="158" width="21.5703125" bestFit="1" customWidth="1"/>
    <col min="159" max="159" width="19.28515625" bestFit="1" customWidth="1"/>
    <col min="160" max="160" width="17.85546875" bestFit="1" customWidth="1"/>
    <col min="161" max="161" width="10.42578125" bestFit="1" customWidth="1"/>
    <col min="162" max="162" width="52.7109375" bestFit="1" customWidth="1"/>
    <col min="163" max="163" width="17.42578125" bestFit="1" customWidth="1"/>
    <col min="164" max="164" width="20" bestFit="1" customWidth="1"/>
    <col min="165" max="165" width="17.85546875" bestFit="1" customWidth="1"/>
    <col min="166" max="166" width="28.42578125" bestFit="1" customWidth="1"/>
    <col min="167" max="167" width="19.5703125" bestFit="1" customWidth="1"/>
    <col min="168" max="168" width="35.5703125" bestFit="1" customWidth="1"/>
    <col min="169" max="169" width="17.5703125" bestFit="1" customWidth="1"/>
    <col min="170" max="170" width="27.140625" bestFit="1" customWidth="1"/>
    <col min="171" max="171" width="26" bestFit="1" customWidth="1"/>
    <col min="172" max="172" width="54.140625" bestFit="1" customWidth="1"/>
    <col min="173" max="173" width="13.7109375" bestFit="1" customWidth="1"/>
    <col min="174" max="174" width="35.85546875" bestFit="1" customWidth="1"/>
    <col min="175" max="175" width="37.140625" bestFit="1" customWidth="1"/>
    <col min="176" max="176" width="23.85546875" bestFit="1" customWidth="1"/>
    <col min="177" max="177" width="18.5703125" bestFit="1" customWidth="1"/>
    <col min="178" max="178" width="24" bestFit="1" customWidth="1"/>
    <col min="179" max="179" width="30.28515625" bestFit="1" customWidth="1"/>
    <col min="180" max="180" width="19.28515625" bestFit="1" customWidth="1"/>
    <col min="181" max="181" width="24.140625" bestFit="1" customWidth="1"/>
    <col min="182" max="182" width="20" bestFit="1" customWidth="1"/>
    <col min="183" max="183" width="20.28515625" bestFit="1" customWidth="1"/>
    <col min="184" max="184" width="24" bestFit="1" customWidth="1"/>
    <col min="185" max="185" width="14.85546875" bestFit="1" customWidth="1"/>
    <col min="186" max="186" width="34.7109375" bestFit="1" customWidth="1"/>
    <col min="187" max="187" width="25.85546875" bestFit="1" customWidth="1"/>
    <col min="188" max="188" width="29" bestFit="1" customWidth="1"/>
    <col min="189" max="189" width="30.28515625" bestFit="1" customWidth="1"/>
    <col min="190" max="190" width="46.42578125" bestFit="1" customWidth="1"/>
    <col min="191" max="191" width="14.140625" bestFit="1" customWidth="1"/>
    <col min="192" max="192" width="41.42578125" bestFit="1" customWidth="1"/>
    <col min="193" max="193" width="50" bestFit="1" customWidth="1"/>
    <col min="194" max="194" width="21.7109375" bestFit="1" customWidth="1"/>
    <col min="195" max="195" width="32.7109375" bestFit="1" customWidth="1"/>
    <col min="196" max="196" width="19.28515625" bestFit="1" customWidth="1"/>
    <col min="197" max="197" width="20.85546875" bestFit="1" customWidth="1"/>
    <col min="198" max="198" width="15.140625" bestFit="1" customWidth="1"/>
    <col min="199" max="199" width="7.28515625" bestFit="1" customWidth="1"/>
    <col min="200" max="200" width="26.42578125" bestFit="1" customWidth="1"/>
    <col min="201" max="201" width="31.28515625" bestFit="1" customWidth="1"/>
    <col min="202" max="202" width="28.28515625" bestFit="1" customWidth="1"/>
    <col min="203" max="203" width="30.42578125" bestFit="1" customWidth="1"/>
    <col min="204" max="204" width="25.5703125" bestFit="1" customWidth="1"/>
    <col min="205" max="205" width="28.7109375" bestFit="1" customWidth="1"/>
    <col min="206" max="206" width="16.5703125" bestFit="1" customWidth="1"/>
    <col min="207" max="207" width="16.85546875" bestFit="1" customWidth="1"/>
    <col min="208" max="208" width="13.42578125" bestFit="1" customWidth="1"/>
    <col min="209" max="209" width="20.5703125" bestFit="1" customWidth="1"/>
    <col min="210" max="210" width="13.7109375" bestFit="1" customWidth="1"/>
    <col min="211" max="211" width="43.28515625" bestFit="1" customWidth="1"/>
    <col min="212" max="212" width="41.140625" bestFit="1" customWidth="1"/>
    <col min="213" max="213" width="28.42578125" bestFit="1" customWidth="1"/>
    <col min="214" max="214" width="36.7109375" bestFit="1" customWidth="1"/>
    <col min="215" max="215" width="26.5703125" bestFit="1" customWidth="1"/>
    <col min="216" max="216" width="22" bestFit="1" customWidth="1"/>
    <col min="217" max="217" width="47.28515625" bestFit="1" customWidth="1"/>
    <col min="218" max="218" width="20.42578125" bestFit="1" customWidth="1"/>
    <col min="219" max="219" width="38.140625" bestFit="1" customWidth="1"/>
    <col min="220" max="220" width="36.28515625" bestFit="1" customWidth="1"/>
    <col min="221" max="221" width="30.140625" bestFit="1" customWidth="1"/>
    <col min="222" max="222" width="17.7109375" bestFit="1" customWidth="1"/>
    <col min="223" max="223" width="30.85546875" bestFit="1" customWidth="1"/>
    <col min="224" max="224" width="19.28515625" bestFit="1" customWidth="1"/>
    <col min="225" max="225" width="24" bestFit="1" customWidth="1"/>
    <col min="226" max="226" width="21.7109375" bestFit="1" customWidth="1"/>
    <col min="227" max="227" width="24.5703125" bestFit="1" customWidth="1"/>
    <col min="228" max="228" width="24.140625" bestFit="1" customWidth="1"/>
    <col min="229" max="229" width="12" bestFit="1" customWidth="1"/>
    <col min="230" max="230" width="11.42578125" bestFit="1" customWidth="1"/>
    <col min="231" max="231" width="10.85546875" bestFit="1" customWidth="1"/>
    <col min="232" max="232" width="17.85546875" bestFit="1" customWidth="1"/>
    <col min="233" max="233" width="11.28515625" bestFit="1" customWidth="1"/>
  </cols>
  <sheetData>
    <row r="3" spans="1:11" x14ac:dyDescent="0.25">
      <c r="A3" s="70" t="s">
        <v>330</v>
      </c>
      <c r="B3" s="70" t="s">
        <v>331</v>
      </c>
    </row>
    <row r="4" spans="1:11" x14ac:dyDescent="0.25">
      <c r="A4" s="70" t="s">
        <v>328</v>
      </c>
      <c r="B4" t="s">
        <v>305</v>
      </c>
      <c r="C4" t="s">
        <v>309</v>
      </c>
      <c r="D4" t="s">
        <v>146</v>
      </c>
      <c r="E4" t="s">
        <v>332</v>
      </c>
      <c r="F4" t="s">
        <v>303</v>
      </c>
      <c r="G4" t="s">
        <v>302</v>
      </c>
      <c r="H4" t="s">
        <v>98</v>
      </c>
      <c r="I4" t="s">
        <v>333</v>
      </c>
      <c r="J4">
        <v>0</v>
      </c>
      <c r="K4" t="s">
        <v>329</v>
      </c>
    </row>
    <row r="5" spans="1:11" x14ac:dyDescent="0.25">
      <c r="A5" s="71" t="s">
        <v>301</v>
      </c>
      <c r="B5">
        <v>10075114</v>
      </c>
      <c r="E5">
        <v>3557175.45</v>
      </c>
      <c r="F5">
        <v>3545880.76</v>
      </c>
      <c r="G5">
        <v>403737.64</v>
      </c>
      <c r="I5">
        <v>4040986</v>
      </c>
      <c r="K5">
        <v>21622893.850000001</v>
      </c>
    </row>
    <row r="6" spans="1:11" x14ac:dyDescent="0.25">
      <c r="A6" s="72" t="s">
        <v>286</v>
      </c>
      <c r="B6">
        <v>10075114</v>
      </c>
      <c r="E6">
        <v>3557175.45</v>
      </c>
      <c r="F6">
        <v>3545880.76</v>
      </c>
      <c r="G6">
        <v>403737.64</v>
      </c>
      <c r="I6">
        <v>4040986</v>
      </c>
      <c r="K6">
        <v>21622893.850000001</v>
      </c>
    </row>
    <row r="7" spans="1:11" x14ac:dyDescent="0.25">
      <c r="A7" s="71" t="s">
        <v>304</v>
      </c>
      <c r="B7">
        <v>1140822733.3</v>
      </c>
      <c r="F7">
        <v>64675067.850000001</v>
      </c>
      <c r="G7">
        <v>45857480.849999994</v>
      </c>
      <c r="K7">
        <v>1251355282</v>
      </c>
    </row>
    <row r="8" spans="1:11" x14ac:dyDescent="0.25">
      <c r="A8" s="72" t="s">
        <v>286</v>
      </c>
      <c r="B8">
        <v>1043979170</v>
      </c>
      <c r="F8">
        <v>57251137.149999999</v>
      </c>
      <c r="G8">
        <v>43945199.869999997</v>
      </c>
      <c r="K8">
        <v>1145175507.02</v>
      </c>
    </row>
    <row r="9" spans="1:11" x14ac:dyDescent="0.25">
      <c r="A9" s="72" t="s">
        <v>289</v>
      </c>
      <c r="B9">
        <v>96843563.299999997</v>
      </c>
      <c r="F9">
        <v>7423930.7000000002</v>
      </c>
      <c r="G9">
        <v>1912280.98</v>
      </c>
      <c r="K9">
        <v>106179774.98</v>
      </c>
    </row>
    <row r="10" spans="1:11" x14ac:dyDescent="0.25">
      <c r="A10" s="71" t="s">
        <v>308</v>
      </c>
      <c r="C10">
        <v>2342993991.2999997</v>
      </c>
      <c r="F10">
        <v>103608724.03</v>
      </c>
      <c r="G10">
        <v>16322779.68</v>
      </c>
      <c r="K10">
        <v>2462925495.0099998</v>
      </c>
    </row>
    <row r="11" spans="1:11" x14ac:dyDescent="0.25">
      <c r="A11" s="72" t="s">
        <v>286</v>
      </c>
      <c r="C11">
        <v>2167423856.0999999</v>
      </c>
      <c r="F11">
        <v>95188038.390000001</v>
      </c>
      <c r="G11">
        <v>15257907.449999999</v>
      </c>
      <c r="K11">
        <v>2277869801.9399996</v>
      </c>
    </row>
    <row r="12" spans="1:11" x14ac:dyDescent="0.25">
      <c r="A12" s="72" t="s">
        <v>289</v>
      </c>
      <c r="C12">
        <v>175570135.20000002</v>
      </c>
      <c r="F12">
        <v>8420685.6400000006</v>
      </c>
      <c r="G12">
        <v>1064872.23</v>
      </c>
      <c r="K12">
        <v>185055693.07000002</v>
      </c>
    </row>
    <row r="13" spans="1:11" x14ac:dyDescent="0.25">
      <c r="A13" s="71" t="s">
        <v>310</v>
      </c>
      <c r="B13">
        <v>3162480</v>
      </c>
      <c r="D13">
        <v>1495798289.6499996</v>
      </c>
      <c r="F13">
        <v>142743863.43000001</v>
      </c>
      <c r="G13">
        <v>31464006.729999997</v>
      </c>
      <c r="H13">
        <v>205385730.84999999</v>
      </c>
      <c r="K13">
        <v>1878554370.6599996</v>
      </c>
    </row>
    <row r="14" spans="1:11" x14ac:dyDescent="0.25">
      <c r="A14" s="72" t="s">
        <v>286</v>
      </c>
      <c r="B14">
        <v>3162480</v>
      </c>
      <c r="D14">
        <v>1356256444.8199997</v>
      </c>
      <c r="F14">
        <v>128678566.22</v>
      </c>
      <c r="G14">
        <v>31638837.829999998</v>
      </c>
      <c r="H14">
        <v>191476810.75</v>
      </c>
      <c r="K14">
        <v>1711213139.6199996</v>
      </c>
    </row>
    <row r="15" spans="1:11" x14ac:dyDescent="0.25">
      <c r="A15" s="72" t="s">
        <v>289</v>
      </c>
      <c r="D15">
        <v>139541844.82999998</v>
      </c>
      <c r="F15">
        <v>14065297.210000001</v>
      </c>
      <c r="G15">
        <v>-174831.1</v>
      </c>
      <c r="H15">
        <v>13908920.1</v>
      </c>
      <c r="K15">
        <v>167341231.03999999</v>
      </c>
    </row>
    <row r="16" spans="1:11" x14ac:dyDescent="0.25">
      <c r="A16" s="71" t="s">
        <v>312</v>
      </c>
      <c r="C16">
        <v>410519.04999999993</v>
      </c>
      <c r="D16">
        <v>2030937</v>
      </c>
      <c r="F16">
        <v>518974.46</v>
      </c>
      <c r="G16">
        <v>59783.01</v>
      </c>
      <c r="K16">
        <v>3020213.5199999996</v>
      </c>
    </row>
    <row r="17" spans="1:11" x14ac:dyDescent="0.25">
      <c r="A17" s="72" t="s">
        <v>289</v>
      </c>
      <c r="C17">
        <v>410519.04999999993</v>
      </c>
      <c r="D17">
        <v>2030937</v>
      </c>
      <c r="F17">
        <v>518974.46</v>
      </c>
      <c r="G17">
        <v>59783.01</v>
      </c>
      <c r="K17">
        <v>3020213.5199999996</v>
      </c>
    </row>
    <row r="18" spans="1:11" x14ac:dyDescent="0.25">
      <c r="A18" s="71">
        <v>0</v>
      </c>
      <c r="J18">
        <v>0</v>
      </c>
      <c r="K18">
        <v>0</v>
      </c>
    </row>
    <row r="19" spans="1:11" x14ac:dyDescent="0.25">
      <c r="A19" s="72">
        <v>0</v>
      </c>
      <c r="J19">
        <v>0</v>
      </c>
      <c r="K19">
        <v>0</v>
      </c>
    </row>
    <row r="20" spans="1:11" x14ac:dyDescent="0.25">
      <c r="A20" s="71" t="s">
        <v>329</v>
      </c>
      <c r="B20">
        <v>1154060327.3</v>
      </c>
      <c r="C20">
        <v>2343404510.3499999</v>
      </c>
      <c r="D20">
        <v>1497829226.6499996</v>
      </c>
      <c r="E20">
        <v>3557175.45</v>
      </c>
      <c r="F20">
        <v>315092510.52999997</v>
      </c>
      <c r="G20">
        <v>94107787.910000011</v>
      </c>
      <c r="H20">
        <v>205385730.84999999</v>
      </c>
      <c r="I20">
        <v>4040986</v>
      </c>
      <c r="J20">
        <v>0</v>
      </c>
      <c r="K20">
        <v>5617478255.04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71DAC-7952-483C-9D0E-AF20603D082B}">
  <dimension ref="A1:AJ448"/>
  <sheetViews>
    <sheetView workbookViewId="0">
      <selection activeCell="E228" sqref="E228:E294"/>
    </sheetView>
  </sheetViews>
  <sheetFormatPr defaultRowHeight="15" x14ac:dyDescent="0.25"/>
  <cols>
    <col min="1" max="1" width="12.85546875" customWidth="1"/>
    <col min="2" max="2" width="15.85546875" customWidth="1"/>
    <col min="3" max="3" width="14.28515625" customWidth="1"/>
    <col min="4" max="4" width="24.7109375" customWidth="1"/>
    <col min="5" max="5" width="14.28515625" bestFit="1" customWidth="1"/>
    <col min="6" max="6" width="60.7109375" bestFit="1" customWidth="1"/>
    <col min="7" max="7" width="41.7109375" bestFit="1" customWidth="1"/>
    <col min="8" max="8" width="11.28515625" customWidth="1"/>
    <col min="9" max="9" width="76.85546875" bestFit="1" customWidth="1"/>
    <col min="10" max="10" width="35.7109375" bestFit="1" customWidth="1"/>
    <col min="11" max="11" width="60.28515625" bestFit="1" customWidth="1"/>
    <col min="12" max="12" width="10" bestFit="1" customWidth="1"/>
    <col min="13" max="13" width="19" customWidth="1"/>
    <col min="14" max="14" width="52.85546875" customWidth="1"/>
    <col min="15" max="15" width="17.85546875" customWidth="1"/>
    <col min="16" max="16" width="75.5703125" bestFit="1" customWidth="1"/>
    <col min="17" max="17" width="21.28515625" customWidth="1"/>
    <col min="18" max="18" width="19.28515625" customWidth="1"/>
    <col min="19" max="19" width="10.5703125" customWidth="1"/>
    <col min="20" max="20" width="11" customWidth="1"/>
    <col min="21" max="21" width="15.42578125" customWidth="1"/>
    <col min="22" max="22" width="25.28515625" customWidth="1"/>
    <col min="23" max="23" width="25.85546875" customWidth="1"/>
    <col min="24" max="24" width="30.85546875" customWidth="1"/>
    <col min="25" max="25" width="39" customWidth="1"/>
    <col min="26" max="26" width="42.140625" customWidth="1"/>
    <col min="27" max="27" width="41.85546875" customWidth="1"/>
    <col min="28" max="28" width="13.5703125" customWidth="1"/>
    <col min="29" max="29" width="13.28515625" customWidth="1"/>
    <col min="30" max="30" width="13.7109375" customWidth="1"/>
    <col min="31" max="31" width="14.140625" customWidth="1"/>
    <col min="32" max="32" width="18.7109375" customWidth="1"/>
    <col min="33" max="33" width="15.42578125" customWidth="1"/>
    <col min="34" max="34" width="15.5703125" customWidth="1"/>
    <col min="35" max="35" width="17.28515625" customWidth="1"/>
    <col min="36" max="36" width="11.7109375" customWidth="1"/>
  </cols>
  <sheetData>
    <row r="1" spans="1:36" x14ac:dyDescent="0.25">
      <c r="A1" s="74" t="s">
        <v>183</v>
      </c>
      <c r="B1" s="50" t="s">
        <v>184</v>
      </c>
      <c r="C1" s="50" t="s">
        <v>185</v>
      </c>
      <c r="D1" s="51" t="s">
        <v>186</v>
      </c>
      <c r="E1" s="52" t="s">
        <v>187</v>
      </c>
      <c r="F1" s="50" t="s">
        <v>188</v>
      </c>
      <c r="G1" s="2" t="s">
        <v>189</v>
      </c>
      <c r="H1" s="2" t="s">
        <v>190</v>
      </c>
      <c r="I1" s="50" t="s">
        <v>191</v>
      </c>
      <c r="J1" t="s">
        <v>296</v>
      </c>
      <c r="K1" s="53" t="s">
        <v>297</v>
      </c>
      <c r="L1" s="54" t="s">
        <v>244</v>
      </c>
      <c r="M1" s="55" t="s">
        <v>192</v>
      </c>
      <c r="N1" s="54" t="s">
        <v>193</v>
      </c>
      <c r="O1" s="56" t="s">
        <v>194</v>
      </c>
      <c r="P1" s="2" t="s">
        <v>195</v>
      </c>
      <c r="Q1" s="54" t="s">
        <v>196</v>
      </c>
      <c r="R1" s="57" t="s">
        <v>197</v>
      </c>
      <c r="S1" s="51" t="s">
        <v>198</v>
      </c>
      <c r="T1" s="51" t="s">
        <v>199</v>
      </c>
      <c r="U1" s="51" t="s">
        <v>200</v>
      </c>
      <c r="V1" s="55" t="s">
        <v>201</v>
      </c>
      <c r="W1" s="50" t="s">
        <v>202</v>
      </c>
      <c r="X1" s="52" t="s">
        <v>203</v>
      </c>
      <c r="Y1" s="58" t="s">
        <v>204</v>
      </c>
      <c r="Z1" s="54" t="s">
        <v>205</v>
      </c>
      <c r="AA1" s="54" t="s">
        <v>206</v>
      </c>
      <c r="AB1" s="50" t="s">
        <v>207</v>
      </c>
      <c r="AC1" s="50" t="s">
        <v>208</v>
      </c>
      <c r="AD1" s="50" t="s">
        <v>209</v>
      </c>
      <c r="AE1" s="50" t="s">
        <v>210</v>
      </c>
      <c r="AF1" s="50" t="s">
        <v>298</v>
      </c>
      <c r="AG1" s="50" t="s">
        <v>299</v>
      </c>
      <c r="AH1" s="50" t="s">
        <v>300</v>
      </c>
      <c r="AI1" s="59" t="s">
        <v>313</v>
      </c>
      <c r="AJ1" s="59" t="s">
        <v>357</v>
      </c>
    </row>
    <row r="2" spans="1:36" hidden="1" x14ac:dyDescent="0.25">
      <c r="A2" s="75" t="s">
        <v>370</v>
      </c>
      <c r="B2" s="75" t="s">
        <v>301</v>
      </c>
      <c r="C2" s="75" t="s">
        <v>286</v>
      </c>
      <c r="D2" s="76">
        <v>44742</v>
      </c>
      <c r="E2" s="75" t="s">
        <v>250</v>
      </c>
      <c r="F2" s="75" t="s">
        <v>371</v>
      </c>
      <c r="G2" s="75" t="s">
        <v>372</v>
      </c>
      <c r="H2" s="75" t="s">
        <v>373</v>
      </c>
      <c r="I2" s="75" t="s">
        <v>374</v>
      </c>
      <c r="J2" s="75" t="s">
        <v>375</v>
      </c>
      <c r="K2" s="75" t="s">
        <v>332</v>
      </c>
      <c r="L2" s="75">
        <v>11601</v>
      </c>
      <c r="M2" s="75">
        <v>1651402.35</v>
      </c>
      <c r="N2" s="75">
        <v>7.63728648651716E-2</v>
      </c>
      <c r="O2" s="75">
        <v>0</v>
      </c>
      <c r="P2" s="75" t="s">
        <v>376</v>
      </c>
      <c r="Q2" s="75">
        <v>1577756.03</v>
      </c>
      <c r="R2" s="75">
        <v>1577756.03</v>
      </c>
      <c r="S2" s="75">
        <v>0</v>
      </c>
      <c r="T2" s="75">
        <v>0</v>
      </c>
      <c r="U2" s="75">
        <v>0</v>
      </c>
      <c r="V2" s="75">
        <v>0</v>
      </c>
      <c r="W2" s="75">
        <v>0</v>
      </c>
      <c r="X2" s="75">
        <v>0</v>
      </c>
      <c r="Y2" s="75" t="s">
        <v>376</v>
      </c>
      <c r="Z2" s="75">
        <v>0</v>
      </c>
      <c r="AA2" s="75">
        <v>0</v>
      </c>
      <c r="AB2" s="75" t="s">
        <v>377</v>
      </c>
      <c r="AC2" s="75" t="s">
        <v>377</v>
      </c>
      <c r="AD2" s="75" t="s">
        <v>376</v>
      </c>
      <c r="AE2" s="75" t="s">
        <v>376</v>
      </c>
      <c r="AF2" s="75" t="s">
        <v>376</v>
      </c>
      <c r="AG2" s="75">
        <v>0</v>
      </c>
      <c r="AH2" s="75">
        <v>0</v>
      </c>
      <c r="AI2" t="str">
        <f>+B2&amp;" "&amp;C2</f>
        <v>Scheme A TIER I</v>
      </c>
      <c r="AJ2" t="e">
        <v>#N/A</v>
      </c>
    </row>
    <row r="3" spans="1:36" hidden="1" x14ac:dyDescent="0.25">
      <c r="A3" s="75" t="s">
        <v>370</v>
      </c>
      <c r="B3" s="75" t="s">
        <v>301</v>
      </c>
      <c r="C3" s="75" t="s">
        <v>286</v>
      </c>
      <c r="D3" s="76">
        <v>44742</v>
      </c>
      <c r="E3" s="75" t="s">
        <v>378</v>
      </c>
      <c r="F3" s="75" t="s">
        <v>379</v>
      </c>
      <c r="G3" s="75" t="s">
        <v>380</v>
      </c>
      <c r="H3" s="75" t="s">
        <v>381</v>
      </c>
      <c r="I3" s="75" t="s">
        <v>382</v>
      </c>
      <c r="J3" s="75">
        <v>0</v>
      </c>
      <c r="K3" s="2" t="s">
        <v>303</v>
      </c>
      <c r="L3" s="2">
        <v>3124.1019999999999</v>
      </c>
      <c r="M3" s="55">
        <v>3545880.76</v>
      </c>
      <c r="N3" s="2">
        <v>0.16398733604290433</v>
      </c>
      <c r="O3" s="2">
        <v>0</v>
      </c>
      <c r="P3" s="2" t="s">
        <v>376</v>
      </c>
      <c r="Q3" s="54">
        <v>3525458.81</v>
      </c>
      <c r="R3" s="2">
        <v>3525458.81</v>
      </c>
      <c r="S3" s="51">
        <v>0</v>
      </c>
      <c r="T3" s="51">
        <v>0</v>
      </c>
      <c r="U3" s="51">
        <v>0</v>
      </c>
      <c r="V3" s="54">
        <v>0</v>
      </c>
      <c r="W3" s="54">
        <v>0</v>
      </c>
      <c r="X3" s="2">
        <v>0</v>
      </c>
      <c r="Y3" s="2">
        <v>0</v>
      </c>
      <c r="Z3" s="2">
        <v>0</v>
      </c>
      <c r="AA3" s="2">
        <v>0</v>
      </c>
      <c r="AB3" s="2" t="s">
        <v>376</v>
      </c>
      <c r="AC3" s="2" t="s">
        <v>376</v>
      </c>
      <c r="AD3" s="2" t="s">
        <v>376</v>
      </c>
      <c r="AE3" s="2" t="s">
        <v>376</v>
      </c>
      <c r="AF3" s="2" t="s">
        <v>376</v>
      </c>
      <c r="AG3" s="2">
        <v>0</v>
      </c>
      <c r="AH3" s="2">
        <v>0</v>
      </c>
      <c r="AI3" t="str">
        <f t="shared" ref="AI3:AI66" si="0">+B3&amp;" "&amp;C3</f>
        <v>Scheme A TIER I</v>
      </c>
      <c r="AJ3" t="e">
        <v>#N/A</v>
      </c>
    </row>
    <row r="4" spans="1:36" hidden="1" x14ac:dyDescent="0.25">
      <c r="A4" s="75" t="s">
        <v>370</v>
      </c>
      <c r="B4" s="75" t="s">
        <v>301</v>
      </c>
      <c r="C4" s="75" t="s">
        <v>286</v>
      </c>
      <c r="D4" s="76">
        <v>44742</v>
      </c>
      <c r="E4" s="75" t="s">
        <v>176</v>
      </c>
      <c r="F4" s="75" t="s">
        <v>383</v>
      </c>
      <c r="G4" s="75" t="s">
        <v>384</v>
      </c>
      <c r="H4" s="75" t="s">
        <v>385</v>
      </c>
      <c r="I4" s="75" t="s">
        <v>386</v>
      </c>
      <c r="J4" s="75">
        <v>0</v>
      </c>
      <c r="K4" s="2" t="s">
        <v>305</v>
      </c>
      <c r="L4" s="2">
        <v>3</v>
      </c>
      <c r="M4" s="55">
        <v>3056271</v>
      </c>
      <c r="N4" s="2">
        <v>0.14134421697676697</v>
      </c>
      <c r="O4" s="2">
        <v>9.1499999999999998E-2</v>
      </c>
      <c r="P4" s="2" t="s">
        <v>387</v>
      </c>
      <c r="Q4" s="54">
        <v>3102404</v>
      </c>
      <c r="R4" s="2">
        <v>3102404</v>
      </c>
      <c r="S4" s="51">
        <v>45097</v>
      </c>
      <c r="T4" s="51">
        <v>0</v>
      </c>
      <c r="U4" s="51">
        <v>45097</v>
      </c>
      <c r="V4" s="54">
        <v>0.9726027397260274</v>
      </c>
      <c r="W4" s="54">
        <v>0.90837920067245281</v>
      </c>
      <c r="X4" s="2">
        <v>8.7524999999999992E-2</v>
      </c>
      <c r="Y4" s="2">
        <v>7.0701243496142485E-2</v>
      </c>
      <c r="Z4" s="2">
        <v>0</v>
      </c>
      <c r="AA4" s="2">
        <v>0</v>
      </c>
      <c r="AB4" s="2">
        <v>0</v>
      </c>
      <c r="AC4" s="2" t="s">
        <v>388</v>
      </c>
      <c r="AD4" s="2" t="s">
        <v>388</v>
      </c>
      <c r="AE4" s="2">
        <v>0</v>
      </c>
      <c r="AF4" s="2">
        <v>0</v>
      </c>
      <c r="AG4" s="2">
        <v>0</v>
      </c>
      <c r="AH4" s="2">
        <v>0</v>
      </c>
      <c r="AI4" t="str">
        <f t="shared" si="0"/>
        <v>Scheme A TIER I</v>
      </c>
      <c r="AJ4" t="s">
        <v>151</v>
      </c>
    </row>
    <row r="5" spans="1:36" hidden="1" x14ac:dyDescent="0.25">
      <c r="A5" s="75" t="s">
        <v>370</v>
      </c>
      <c r="B5" s="75" t="s">
        <v>301</v>
      </c>
      <c r="C5" s="75" t="s">
        <v>286</v>
      </c>
      <c r="D5" s="76">
        <v>44742</v>
      </c>
      <c r="E5" s="75" t="s">
        <v>249</v>
      </c>
      <c r="F5" s="75" t="s">
        <v>389</v>
      </c>
      <c r="G5" s="75" t="s">
        <v>390</v>
      </c>
      <c r="H5" s="75" t="s">
        <v>373</v>
      </c>
      <c r="I5" s="75" t="s">
        <v>374</v>
      </c>
      <c r="J5" s="75" t="s">
        <v>375</v>
      </c>
      <c r="K5" s="2" t="s">
        <v>332</v>
      </c>
      <c r="L5" s="2">
        <v>14770</v>
      </c>
      <c r="M5" s="55">
        <v>1905773.1</v>
      </c>
      <c r="N5" s="2">
        <v>8.8136819854942774E-2</v>
      </c>
      <c r="O5" s="2">
        <v>0</v>
      </c>
      <c r="P5" s="2" t="s">
        <v>376</v>
      </c>
      <c r="Q5" s="54">
        <v>1726773.38</v>
      </c>
      <c r="R5" s="2">
        <v>1726773.38</v>
      </c>
      <c r="S5" s="51">
        <v>0</v>
      </c>
      <c r="T5" s="51">
        <v>0</v>
      </c>
      <c r="U5" s="51">
        <v>0</v>
      </c>
      <c r="V5" s="54">
        <v>0</v>
      </c>
      <c r="W5" s="54">
        <v>0</v>
      </c>
      <c r="X5" s="2">
        <v>0</v>
      </c>
      <c r="Y5" s="2" t="s">
        <v>376</v>
      </c>
      <c r="Z5" s="2">
        <v>129.03</v>
      </c>
      <c r="AA5" s="2">
        <v>129.25</v>
      </c>
      <c r="AB5" s="2">
        <v>0</v>
      </c>
      <c r="AC5" s="2" t="s">
        <v>377</v>
      </c>
      <c r="AD5" s="2" t="s">
        <v>377</v>
      </c>
      <c r="AE5" s="2" t="s">
        <v>376</v>
      </c>
      <c r="AF5" s="2" t="s">
        <v>376</v>
      </c>
      <c r="AG5" s="2">
        <v>0</v>
      </c>
      <c r="AH5" s="2">
        <v>0</v>
      </c>
      <c r="AI5" t="str">
        <f t="shared" si="0"/>
        <v>Scheme A TIER I</v>
      </c>
      <c r="AJ5" t="e">
        <v>#N/A</v>
      </c>
    </row>
    <row r="6" spans="1:36" hidden="1" x14ac:dyDescent="0.25">
      <c r="A6" s="75" t="s">
        <v>370</v>
      </c>
      <c r="B6" s="75" t="s">
        <v>301</v>
      </c>
      <c r="C6" s="75" t="s">
        <v>286</v>
      </c>
      <c r="D6" s="76">
        <v>44742</v>
      </c>
      <c r="E6" s="75" t="s">
        <v>177</v>
      </c>
      <c r="F6" s="75" t="s">
        <v>391</v>
      </c>
      <c r="G6" s="75" t="s">
        <v>392</v>
      </c>
      <c r="H6" s="75" t="s">
        <v>385</v>
      </c>
      <c r="I6" s="75" t="s">
        <v>386</v>
      </c>
      <c r="J6" s="75">
        <v>0</v>
      </c>
      <c r="K6" s="2" t="s">
        <v>305</v>
      </c>
      <c r="L6" s="2">
        <v>1</v>
      </c>
      <c r="M6" s="55">
        <v>1036405</v>
      </c>
      <c r="N6" s="2">
        <v>4.793091096823749E-2</v>
      </c>
      <c r="O6" s="2">
        <v>9.4499999999999987E-2</v>
      </c>
      <c r="P6" s="2" t="s">
        <v>387</v>
      </c>
      <c r="Q6" s="54">
        <v>1055236</v>
      </c>
      <c r="R6" s="2">
        <v>1055236</v>
      </c>
      <c r="S6" s="51">
        <v>45373</v>
      </c>
      <c r="T6" s="51">
        <v>0</v>
      </c>
      <c r="U6" s="51">
        <v>45373</v>
      </c>
      <c r="V6" s="54">
        <v>1.7287671232876711</v>
      </c>
      <c r="W6" s="54">
        <v>1.5326195095915909</v>
      </c>
      <c r="X6" s="2">
        <v>8.9403999999999997E-2</v>
      </c>
      <c r="Y6" s="2">
        <v>7.0967610039157414E-2</v>
      </c>
      <c r="Z6" s="2">
        <v>0</v>
      </c>
      <c r="AA6" s="2">
        <v>0</v>
      </c>
      <c r="AB6" s="2" t="s">
        <v>388</v>
      </c>
      <c r="AC6" s="2" t="s">
        <v>388</v>
      </c>
      <c r="AD6" s="2">
        <v>0</v>
      </c>
      <c r="AE6" s="2">
        <v>0</v>
      </c>
      <c r="AF6" s="2">
        <v>0</v>
      </c>
      <c r="AG6" s="2">
        <v>0</v>
      </c>
      <c r="AH6" s="2">
        <v>0</v>
      </c>
      <c r="AI6" t="str">
        <f t="shared" si="0"/>
        <v>Scheme A TIER I</v>
      </c>
      <c r="AJ6" t="s">
        <v>323</v>
      </c>
    </row>
    <row r="7" spans="1:36" hidden="1" x14ac:dyDescent="0.25">
      <c r="A7" s="75" t="s">
        <v>370</v>
      </c>
      <c r="B7" s="75" t="s">
        <v>301</v>
      </c>
      <c r="C7" s="75" t="s">
        <v>286</v>
      </c>
      <c r="D7" s="76">
        <v>44742</v>
      </c>
      <c r="E7" s="75" t="s">
        <v>256</v>
      </c>
      <c r="F7" s="75" t="s">
        <v>393</v>
      </c>
      <c r="G7" s="75" t="s">
        <v>394</v>
      </c>
      <c r="H7" s="75" t="s">
        <v>395</v>
      </c>
      <c r="I7" s="75" t="s">
        <v>396</v>
      </c>
      <c r="J7" s="75" t="s">
        <v>375</v>
      </c>
      <c r="K7" s="2" t="s">
        <v>333</v>
      </c>
      <c r="L7" s="2">
        <v>5190</v>
      </c>
      <c r="M7" s="55">
        <v>1942149.9</v>
      </c>
      <c r="N7" s="2">
        <v>8.9819147865816296E-2</v>
      </c>
      <c r="O7" s="2">
        <v>0</v>
      </c>
      <c r="P7" s="2" t="s">
        <v>376</v>
      </c>
      <c r="Q7" s="54">
        <v>1819328.55</v>
      </c>
      <c r="R7" s="2">
        <v>1819328.55</v>
      </c>
      <c r="S7" s="51">
        <v>0</v>
      </c>
      <c r="T7" s="51">
        <v>0</v>
      </c>
      <c r="U7" s="51">
        <v>0</v>
      </c>
      <c r="V7" s="54">
        <v>0</v>
      </c>
      <c r="W7" s="54">
        <v>0</v>
      </c>
      <c r="X7" s="2">
        <v>0</v>
      </c>
      <c r="Y7" s="2" t="s">
        <v>376</v>
      </c>
      <c r="Z7" s="2">
        <v>374.21</v>
      </c>
      <c r="AA7" s="2">
        <v>374.36</v>
      </c>
      <c r="AB7" s="2" t="s">
        <v>377</v>
      </c>
      <c r="AC7" s="2" t="s">
        <v>377</v>
      </c>
      <c r="AD7" s="2" t="s">
        <v>376</v>
      </c>
      <c r="AE7" s="2" t="s">
        <v>376</v>
      </c>
      <c r="AF7" s="2" t="s">
        <v>376</v>
      </c>
      <c r="AG7" s="2">
        <v>0</v>
      </c>
      <c r="AH7" s="2">
        <v>0</v>
      </c>
      <c r="AI7" t="str">
        <f t="shared" si="0"/>
        <v>Scheme A TIER I</v>
      </c>
      <c r="AJ7" t="e">
        <v>#N/A</v>
      </c>
    </row>
    <row r="8" spans="1:36" hidden="1" x14ac:dyDescent="0.25">
      <c r="A8" s="75" t="s">
        <v>370</v>
      </c>
      <c r="B8" s="75" t="s">
        <v>301</v>
      </c>
      <c r="C8" s="75" t="s">
        <v>286</v>
      </c>
      <c r="D8" s="76">
        <v>44742</v>
      </c>
      <c r="E8" s="75" t="s">
        <v>283</v>
      </c>
      <c r="F8" s="75" t="s">
        <v>397</v>
      </c>
      <c r="G8" s="75" t="s">
        <v>392</v>
      </c>
      <c r="H8" s="75" t="s">
        <v>385</v>
      </c>
      <c r="I8" s="75" t="s">
        <v>386</v>
      </c>
      <c r="J8" s="75">
        <v>0</v>
      </c>
      <c r="K8" s="2" t="s">
        <v>305</v>
      </c>
      <c r="L8" s="2">
        <v>6</v>
      </c>
      <c r="M8" s="55">
        <v>5982438</v>
      </c>
      <c r="N8" s="2">
        <v>0.27667147799460706</v>
      </c>
      <c r="O8" s="2">
        <v>7.7399999999999997E-2</v>
      </c>
      <c r="P8" s="2" t="s">
        <v>387</v>
      </c>
      <c r="Q8" s="54">
        <v>6093336</v>
      </c>
      <c r="R8" s="2">
        <v>6093336</v>
      </c>
      <c r="S8" s="51">
        <v>45909</v>
      </c>
      <c r="T8" s="51">
        <v>0</v>
      </c>
      <c r="U8" s="51">
        <v>45909</v>
      </c>
      <c r="V8" s="54">
        <v>3.1972602739726028</v>
      </c>
      <c r="W8" s="54">
        <v>2.5809751367385658</v>
      </c>
      <c r="X8" s="2">
        <v>6.7676E-2</v>
      </c>
      <c r="Y8" s="2">
        <v>7.8304941563502872E-2</v>
      </c>
      <c r="Z8" s="2">
        <v>0</v>
      </c>
      <c r="AA8" s="2">
        <v>0</v>
      </c>
      <c r="AB8" s="2" t="s">
        <v>388</v>
      </c>
      <c r="AC8" s="2">
        <v>0</v>
      </c>
      <c r="AD8" s="2">
        <v>0</v>
      </c>
      <c r="AE8" s="2">
        <v>0</v>
      </c>
      <c r="AF8" s="2">
        <v>0</v>
      </c>
      <c r="AG8" s="2">
        <v>0</v>
      </c>
      <c r="AH8" s="2">
        <v>0</v>
      </c>
      <c r="AI8" t="str">
        <f t="shared" si="0"/>
        <v>Scheme A TIER I</v>
      </c>
      <c r="AJ8" t="s">
        <v>323</v>
      </c>
    </row>
    <row r="9" spans="1:36" hidden="1" x14ac:dyDescent="0.25">
      <c r="A9" s="75" t="s">
        <v>370</v>
      </c>
      <c r="B9" s="75" t="s">
        <v>301</v>
      </c>
      <c r="C9" s="75" t="s">
        <v>286</v>
      </c>
      <c r="D9" s="76">
        <v>44742</v>
      </c>
      <c r="E9" s="75" t="s">
        <v>255</v>
      </c>
      <c r="F9" s="75" t="s">
        <v>398</v>
      </c>
      <c r="G9" s="75" t="s">
        <v>399</v>
      </c>
      <c r="H9" s="75" t="s">
        <v>395</v>
      </c>
      <c r="I9" s="75" t="s">
        <v>396</v>
      </c>
      <c r="J9" s="75" t="s">
        <v>375</v>
      </c>
      <c r="K9" s="2" t="s">
        <v>333</v>
      </c>
      <c r="L9" s="2">
        <v>5990</v>
      </c>
      <c r="M9" s="55">
        <v>2098836.1</v>
      </c>
      <c r="N9" s="2">
        <v>9.7065458238837901E-2</v>
      </c>
      <c r="O9" s="2">
        <v>0</v>
      </c>
      <c r="P9" s="2" t="s">
        <v>376</v>
      </c>
      <c r="Q9" s="54">
        <v>1793637.99</v>
      </c>
      <c r="R9" s="2">
        <v>1793637.99</v>
      </c>
      <c r="S9" s="51">
        <v>0</v>
      </c>
      <c r="T9" s="51">
        <v>0</v>
      </c>
      <c r="U9" s="51">
        <v>0</v>
      </c>
      <c r="V9" s="54">
        <v>0</v>
      </c>
      <c r="W9" s="54">
        <v>0</v>
      </c>
      <c r="X9" s="2">
        <v>0</v>
      </c>
      <c r="Y9" s="2" t="s">
        <v>376</v>
      </c>
      <c r="Z9" s="2">
        <v>350.39</v>
      </c>
      <c r="AA9" s="2">
        <v>350.01</v>
      </c>
      <c r="AB9" s="2" t="s">
        <v>376</v>
      </c>
      <c r="AC9" s="2" t="s">
        <v>377</v>
      </c>
      <c r="AD9" s="2" t="s">
        <v>377</v>
      </c>
      <c r="AE9" s="2" t="s">
        <v>376</v>
      </c>
      <c r="AF9" s="2" t="s">
        <v>376</v>
      </c>
      <c r="AG9" s="2">
        <v>0</v>
      </c>
      <c r="AH9" s="2">
        <v>0</v>
      </c>
      <c r="AI9" t="str">
        <f t="shared" si="0"/>
        <v>Scheme A TIER I</v>
      </c>
      <c r="AJ9" t="e">
        <v>#N/A</v>
      </c>
    </row>
    <row r="10" spans="1:36" hidden="1" x14ac:dyDescent="0.25">
      <c r="A10" s="75" t="s">
        <v>370</v>
      </c>
      <c r="B10" s="75" t="s">
        <v>301</v>
      </c>
      <c r="C10" s="75" t="s">
        <v>286</v>
      </c>
      <c r="D10" s="76">
        <v>44742</v>
      </c>
      <c r="E10" s="75" t="s">
        <v>376</v>
      </c>
      <c r="F10" s="75" t="s">
        <v>400</v>
      </c>
      <c r="G10" s="75" t="s">
        <v>376</v>
      </c>
      <c r="H10" s="75" t="s">
        <v>376</v>
      </c>
      <c r="I10" s="75" t="s">
        <v>376</v>
      </c>
      <c r="J10" s="75">
        <v>0</v>
      </c>
      <c r="K10" s="2" t="s">
        <v>302</v>
      </c>
      <c r="L10" s="2">
        <v>0</v>
      </c>
      <c r="M10" s="55">
        <v>403737.64</v>
      </c>
      <c r="N10" s="2">
        <v>1.8671767192715513E-2</v>
      </c>
      <c r="O10" s="2">
        <v>0</v>
      </c>
      <c r="P10" s="2" t="s">
        <v>376</v>
      </c>
      <c r="Q10" s="54">
        <v>0</v>
      </c>
      <c r="R10" s="2">
        <v>403737.64</v>
      </c>
      <c r="S10" s="51">
        <v>0</v>
      </c>
      <c r="T10" s="51">
        <v>0</v>
      </c>
      <c r="U10" s="51">
        <v>0</v>
      </c>
      <c r="V10" s="54">
        <v>0</v>
      </c>
      <c r="W10" s="54">
        <v>0</v>
      </c>
      <c r="X10" s="2">
        <v>0</v>
      </c>
      <c r="Y10" s="2">
        <v>0</v>
      </c>
      <c r="Z10" s="2">
        <v>0</v>
      </c>
      <c r="AA10" s="2">
        <v>0</v>
      </c>
      <c r="AB10" s="2" t="s">
        <v>376</v>
      </c>
      <c r="AC10" s="2" t="s">
        <v>376</v>
      </c>
      <c r="AD10" s="2" t="s">
        <v>376</v>
      </c>
      <c r="AE10" s="2" t="s">
        <v>376</v>
      </c>
      <c r="AF10" s="2" t="s">
        <v>376</v>
      </c>
      <c r="AG10" s="2">
        <v>0</v>
      </c>
      <c r="AH10" s="2">
        <v>0</v>
      </c>
      <c r="AI10" t="str">
        <f t="shared" si="0"/>
        <v>Scheme A TIER I</v>
      </c>
      <c r="AJ10" t="e">
        <v>#N/A</v>
      </c>
    </row>
    <row r="11" spans="1:36" hidden="1" x14ac:dyDescent="0.25">
      <c r="A11" s="75" t="s">
        <v>370</v>
      </c>
      <c r="B11" s="75" t="s">
        <v>304</v>
      </c>
      <c r="C11" s="75" t="s">
        <v>286</v>
      </c>
      <c r="D11" s="76">
        <v>44742</v>
      </c>
      <c r="E11" s="75" t="s">
        <v>91</v>
      </c>
      <c r="F11" s="75" t="s">
        <v>401</v>
      </c>
      <c r="G11" s="75" t="s">
        <v>402</v>
      </c>
      <c r="H11" s="75" t="s">
        <v>403</v>
      </c>
      <c r="I11" s="75" t="s">
        <v>404</v>
      </c>
      <c r="J11" s="75" t="s">
        <v>375</v>
      </c>
      <c r="K11" s="2" t="s">
        <v>305</v>
      </c>
      <c r="L11" s="2">
        <v>9</v>
      </c>
      <c r="M11" s="55">
        <v>9207693</v>
      </c>
      <c r="N11" s="2">
        <v>8.040420829432909E-3</v>
      </c>
      <c r="O11" s="2">
        <v>9.3000000000000013E-2</v>
      </c>
      <c r="P11" s="2" t="s">
        <v>387</v>
      </c>
      <c r="Q11" s="54">
        <v>9052108</v>
      </c>
      <c r="R11" s="2">
        <v>9052108</v>
      </c>
      <c r="S11" s="51">
        <v>0</v>
      </c>
      <c r="T11" s="51">
        <v>0</v>
      </c>
      <c r="U11" s="51">
        <v>45478</v>
      </c>
      <c r="V11" s="54">
        <v>2.0164383561643837</v>
      </c>
      <c r="W11" s="54">
        <v>1.6398983710699893</v>
      </c>
      <c r="X11" s="2">
        <v>9.1329999999999995E-2</v>
      </c>
      <c r="Y11" s="2">
        <v>7.9399999999999998E-2</v>
      </c>
      <c r="Z11" s="2">
        <v>0</v>
      </c>
      <c r="AA11" s="2">
        <v>0</v>
      </c>
      <c r="AB11" s="2" t="s">
        <v>377</v>
      </c>
      <c r="AC11" s="2" t="s">
        <v>377</v>
      </c>
      <c r="AD11" s="2">
        <v>0</v>
      </c>
      <c r="AE11" s="2">
        <v>0</v>
      </c>
      <c r="AF11" s="2">
        <v>0</v>
      </c>
      <c r="AG11" s="2">
        <v>0</v>
      </c>
      <c r="AH11" s="2">
        <v>0</v>
      </c>
      <c r="AI11" t="str">
        <f t="shared" si="0"/>
        <v>Scheme C TIER I</v>
      </c>
      <c r="AJ11" t="s">
        <v>149</v>
      </c>
    </row>
    <row r="12" spans="1:36" hidden="1" x14ac:dyDescent="0.25">
      <c r="A12" s="75" t="s">
        <v>370</v>
      </c>
      <c r="B12" s="75" t="s">
        <v>304</v>
      </c>
      <c r="C12" s="75" t="s">
        <v>286</v>
      </c>
      <c r="D12" s="76">
        <v>44742</v>
      </c>
      <c r="E12" s="75" t="s">
        <v>94</v>
      </c>
      <c r="F12" s="75" t="s">
        <v>405</v>
      </c>
      <c r="G12" s="75" t="s">
        <v>406</v>
      </c>
      <c r="H12" s="75" t="s">
        <v>407</v>
      </c>
      <c r="I12" s="75" t="s">
        <v>408</v>
      </c>
      <c r="J12" s="75" t="s">
        <v>375</v>
      </c>
      <c r="K12" s="2" t="s">
        <v>305</v>
      </c>
      <c r="L12" s="2">
        <v>12</v>
      </c>
      <c r="M12" s="55">
        <v>6122520</v>
      </c>
      <c r="N12" s="2">
        <v>5.3463595426801883E-3</v>
      </c>
      <c r="O12" s="2">
        <v>8.43E-2</v>
      </c>
      <c r="P12" s="2" t="s">
        <v>387</v>
      </c>
      <c r="Q12" s="54">
        <v>5921112</v>
      </c>
      <c r="R12" s="2">
        <v>5921112</v>
      </c>
      <c r="S12" s="51">
        <v>0</v>
      </c>
      <c r="T12" s="51">
        <v>0</v>
      </c>
      <c r="U12" s="51">
        <v>45720</v>
      </c>
      <c r="V12" s="54">
        <v>2.6794520547945204</v>
      </c>
      <c r="W12" s="54">
        <v>2.2817403550327033</v>
      </c>
      <c r="X12" s="2">
        <v>8.6759000000000003E-2</v>
      </c>
      <c r="Y12" s="2">
        <v>7.4800000000000005E-2</v>
      </c>
      <c r="Z12" s="2">
        <v>0</v>
      </c>
      <c r="AA12" s="2">
        <v>0</v>
      </c>
      <c r="AB12" s="2" t="s">
        <v>377</v>
      </c>
      <c r="AC12" s="2" t="s">
        <v>377</v>
      </c>
      <c r="AD12" s="2">
        <v>0</v>
      </c>
      <c r="AE12" s="2">
        <v>0</v>
      </c>
      <c r="AF12" s="2">
        <v>0</v>
      </c>
      <c r="AG12" s="2">
        <v>0</v>
      </c>
      <c r="AH12" s="2">
        <v>0</v>
      </c>
      <c r="AI12" t="str">
        <f t="shared" si="0"/>
        <v>Scheme C TIER I</v>
      </c>
      <c r="AJ12" t="s">
        <v>149</v>
      </c>
    </row>
    <row r="13" spans="1:36" hidden="1" x14ac:dyDescent="0.25">
      <c r="A13" s="75" t="s">
        <v>370</v>
      </c>
      <c r="B13" s="75" t="s">
        <v>304</v>
      </c>
      <c r="C13" s="75" t="s">
        <v>286</v>
      </c>
      <c r="D13" s="76">
        <v>44742</v>
      </c>
      <c r="E13" s="75" t="s">
        <v>57</v>
      </c>
      <c r="F13" s="75" t="s">
        <v>409</v>
      </c>
      <c r="G13" s="75" t="s">
        <v>410</v>
      </c>
      <c r="H13" s="75" t="s">
        <v>373</v>
      </c>
      <c r="I13" s="75" t="s">
        <v>374</v>
      </c>
      <c r="J13" s="75" t="s">
        <v>375</v>
      </c>
      <c r="K13" s="2" t="s">
        <v>305</v>
      </c>
      <c r="L13" s="2">
        <v>2</v>
      </c>
      <c r="M13" s="55">
        <v>2124310</v>
      </c>
      <c r="N13" s="2">
        <v>1.8550082384558892E-3</v>
      </c>
      <c r="O13" s="2">
        <v>9.1799999999999993E-2</v>
      </c>
      <c r="P13" s="2" t="s">
        <v>411</v>
      </c>
      <c r="Q13" s="54">
        <v>2181026</v>
      </c>
      <c r="R13" s="2">
        <v>2181026</v>
      </c>
      <c r="S13" s="51">
        <v>0</v>
      </c>
      <c r="T13" s="51">
        <v>0</v>
      </c>
      <c r="U13" s="51">
        <v>46045</v>
      </c>
      <c r="V13" s="54">
        <v>3.56986301369863</v>
      </c>
      <c r="W13" s="54">
        <v>2.9138892547300004</v>
      </c>
      <c r="X13" s="2">
        <v>7.6533000000000004E-2</v>
      </c>
      <c r="Y13" s="2">
        <v>7.2999999999999995E-2</v>
      </c>
      <c r="Z13" s="2">
        <v>0</v>
      </c>
      <c r="AA13" s="2">
        <v>0</v>
      </c>
      <c r="AB13" s="2" t="s">
        <v>377</v>
      </c>
      <c r="AC13" s="2">
        <v>0</v>
      </c>
      <c r="AD13" s="2" t="s">
        <v>377</v>
      </c>
      <c r="AE13" s="2">
        <v>0</v>
      </c>
      <c r="AF13" s="2">
        <v>0</v>
      </c>
      <c r="AG13" s="2">
        <v>0</v>
      </c>
      <c r="AH13" s="2">
        <v>0</v>
      </c>
      <c r="AI13" t="str">
        <f t="shared" si="0"/>
        <v>Scheme C TIER I</v>
      </c>
      <c r="AJ13" t="s">
        <v>149</v>
      </c>
    </row>
    <row r="14" spans="1:36" hidden="1" x14ac:dyDescent="0.25">
      <c r="A14" s="75" t="s">
        <v>370</v>
      </c>
      <c r="B14" s="75" t="s">
        <v>304</v>
      </c>
      <c r="C14" s="75" t="s">
        <v>286</v>
      </c>
      <c r="D14" s="76">
        <v>44742</v>
      </c>
      <c r="E14" s="75" t="s">
        <v>55</v>
      </c>
      <c r="F14" s="75" t="s">
        <v>412</v>
      </c>
      <c r="G14" s="75" t="s">
        <v>413</v>
      </c>
      <c r="H14" s="75" t="s">
        <v>373</v>
      </c>
      <c r="I14" s="75" t="s">
        <v>374</v>
      </c>
      <c r="J14" s="75" t="s">
        <v>375</v>
      </c>
      <c r="K14" s="2" t="s">
        <v>305</v>
      </c>
      <c r="L14" s="2">
        <v>1</v>
      </c>
      <c r="M14" s="55">
        <v>1018180</v>
      </c>
      <c r="N14" s="2">
        <v>8.8910389172532133E-4</v>
      </c>
      <c r="O14" s="2">
        <v>7.9299999999999995E-2</v>
      </c>
      <c r="P14" s="2" t="s">
        <v>387</v>
      </c>
      <c r="Q14" s="54">
        <v>1010700</v>
      </c>
      <c r="R14" s="2">
        <v>1010700</v>
      </c>
      <c r="S14" s="51">
        <v>0</v>
      </c>
      <c r="T14" s="51">
        <v>0</v>
      </c>
      <c r="U14" s="51">
        <v>46893</v>
      </c>
      <c r="V14" s="54">
        <v>5.8931506849315065</v>
      </c>
      <c r="W14" s="54">
        <v>4.5550478056481198</v>
      </c>
      <c r="X14" s="2">
        <v>7.7600000000000002E-2</v>
      </c>
      <c r="Y14" s="2">
        <v>7.5300000000000006E-2</v>
      </c>
      <c r="Z14" s="2">
        <v>0</v>
      </c>
      <c r="AA14" s="2">
        <v>0</v>
      </c>
      <c r="AB14" s="2" t="s">
        <v>377</v>
      </c>
      <c r="AC14" s="2">
        <v>0</v>
      </c>
      <c r="AD14" s="2">
        <v>0</v>
      </c>
      <c r="AE14" s="2">
        <v>0</v>
      </c>
      <c r="AF14" s="2">
        <v>0</v>
      </c>
      <c r="AG14" s="2">
        <v>0</v>
      </c>
      <c r="AH14" s="2">
        <v>0</v>
      </c>
      <c r="AI14" t="str">
        <f t="shared" si="0"/>
        <v>Scheme C TIER I</v>
      </c>
      <c r="AJ14" t="s">
        <v>149</v>
      </c>
    </row>
    <row r="15" spans="1:36" hidden="1" x14ac:dyDescent="0.25">
      <c r="A15" s="75" t="s">
        <v>370</v>
      </c>
      <c r="B15" s="75" t="s">
        <v>304</v>
      </c>
      <c r="C15" s="75" t="s">
        <v>286</v>
      </c>
      <c r="D15" s="76">
        <v>44742</v>
      </c>
      <c r="E15" s="75" t="s">
        <v>58</v>
      </c>
      <c r="F15" s="75" t="s">
        <v>414</v>
      </c>
      <c r="G15" s="75" t="s">
        <v>415</v>
      </c>
      <c r="H15" s="75" t="s">
        <v>403</v>
      </c>
      <c r="I15" s="75" t="s">
        <v>404</v>
      </c>
      <c r="J15" s="75" t="s">
        <v>375</v>
      </c>
      <c r="K15" s="2" t="s">
        <v>305</v>
      </c>
      <c r="L15" s="2">
        <v>1</v>
      </c>
      <c r="M15" s="55">
        <v>1058322</v>
      </c>
      <c r="N15" s="2">
        <v>9.2415703402004112E-4</v>
      </c>
      <c r="O15" s="2">
        <v>8.8499999999999995E-2</v>
      </c>
      <c r="P15" s="2" t="s">
        <v>387</v>
      </c>
      <c r="Q15" s="54">
        <v>1083286</v>
      </c>
      <c r="R15" s="2">
        <v>1083286</v>
      </c>
      <c r="S15" s="51">
        <v>0</v>
      </c>
      <c r="T15" s="51">
        <v>0</v>
      </c>
      <c r="U15" s="51">
        <v>47649</v>
      </c>
      <c r="V15" s="54">
        <v>7.9643835616438352</v>
      </c>
      <c r="W15" s="54">
        <v>5.6352047727654417</v>
      </c>
      <c r="X15" s="2">
        <v>7.7699999999999991E-2</v>
      </c>
      <c r="Y15" s="2">
        <v>7.8350000000000003E-2</v>
      </c>
      <c r="Z15" s="2">
        <v>0</v>
      </c>
      <c r="AA15" s="2">
        <v>0</v>
      </c>
      <c r="AB15" s="2" t="s">
        <v>377</v>
      </c>
      <c r="AC15" s="2" t="s">
        <v>377</v>
      </c>
      <c r="AD15" s="2">
        <v>0</v>
      </c>
      <c r="AE15" s="2">
        <v>0</v>
      </c>
      <c r="AF15" s="2">
        <v>0</v>
      </c>
      <c r="AG15" s="2">
        <v>0</v>
      </c>
      <c r="AH15" s="2">
        <v>0</v>
      </c>
      <c r="AI15" t="str">
        <f t="shared" si="0"/>
        <v>Scheme C TIER I</v>
      </c>
      <c r="AJ15" t="s">
        <v>149</v>
      </c>
    </row>
    <row r="16" spans="1:36" hidden="1" x14ac:dyDescent="0.25">
      <c r="A16" s="75" t="s">
        <v>370</v>
      </c>
      <c r="B16" s="75" t="s">
        <v>304</v>
      </c>
      <c r="C16" s="75" t="s">
        <v>286</v>
      </c>
      <c r="D16" s="76">
        <v>44742</v>
      </c>
      <c r="E16" s="75" t="s">
        <v>25</v>
      </c>
      <c r="F16" s="75" t="s">
        <v>416</v>
      </c>
      <c r="G16" s="75" t="s">
        <v>417</v>
      </c>
      <c r="H16" s="75" t="s">
        <v>418</v>
      </c>
      <c r="I16" s="75" t="s">
        <v>419</v>
      </c>
      <c r="J16" s="75" t="s">
        <v>375</v>
      </c>
      <c r="K16" s="2" t="s">
        <v>305</v>
      </c>
      <c r="L16" s="2">
        <v>1300</v>
      </c>
      <c r="M16" s="55">
        <v>1282664.5</v>
      </c>
      <c r="N16" s="2">
        <v>1.1200593202851297E-3</v>
      </c>
      <c r="O16" s="2">
        <v>0.08</v>
      </c>
      <c r="P16" s="2" t="s">
        <v>387</v>
      </c>
      <c r="Q16" s="54">
        <v>1283023.3</v>
      </c>
      <c r="R16" s="2">
        <v>1283023.3</v>
      </c>
      <c r="S16" s="51">
        <v>0</v>
      </c>
      <c r="T16" s="51">
        <v>0</v>
      </c>
      <c r="U16" s="51">
        <v>46592</v>
      </c>
      <c r="V16" s="54">
        <v>5.0684931506849313</v>
      </c>
      <c r="W16" s="54">
        <v>3.7332258978734201</v>
      </c>
      <c r="X16" s="2">
        <v>8.1765000000000004E-2</v>
      </c>
      <c r="Y16" s="2">
        <v>8.4199999999999997E-2</v>
      </c>
      <c r="Z16" s="2">
        <v>0</v>
      </c>
      <c r="AA16" s="2">
        <v>0</v>
      </c>
      <c r="AB16" s="2">
        <v>0</v>
      </c>
      <c r="AC16" s="2">
        <v>0</v>
      </c>
      <c r="AD16" s="2">
        <v>0</v>
      </c>
      <c r="AE16" s="2" t="s">
        <v>377</v>
      </c>
      <c r="AF16" s="2" t="s">
        <v>377</v>
      </c>
      <c r="AG16" s="2">
        <v>0</v>
      </c>
      <c r="AH16" s="2">
        <v>0</v>
      </c>
      <c r="AI16" t="str">
        <f t="shared" si="0"/>
        <v>Scheme C TIER I</v>
      </c>
      <c r="AJ16" t="s">
        <v>349</v>
      </c>
    </row>
    <row r="17" spans="1:36" hidden="1" x14ac:dyDescent="0.25">
      <c r="A17" s="75" t="s">
        <v>370</v>
      </c>
      <c r="B17" s="75" t="s">
        <v>304</v>
      </c>
      <c r="C17" s="75" t="s">
        <v>286</v>
      </c>
      <c r="D17" s="76">
        <v>44742</v>
      </c>
      <c r="E17" s="75" t="s">
        <v>36</v>
      </c>
      <c r="F17" s="75" t="s">
        <v>420</v>
      </c>
      <c r="G17" s="75" t="s">
        <v>421</v>
      </c>
      <c r="H17" s="75" t="s">
        <v>407</v>
      </c>
      <c r="I17" s="75" t="s">
        <v>408</v>
      </c>
      <c r="J17" s="75" t="s">
        <v>375</v>
      </c>
      <c r="K17" s="2" t="s">
        <v>305</v>
      </c>
      <c r="L17" s="2">
        <v>1</v>
      </c>
      <c r="M17" s="55">
        <v>999068</v>
      </c>
      <c r="N17" s="2">
        <v>8.7241474680138415E-4</v>
      </c>
      <c r="O17" s="2">
        <v>9.0999999999999998E-2</v>
      </c>
      <c r="P17" s="2" t="s">
        <v>411</v>
      </c>
      <c r="Q17" s="54">
        <v>1069000</v>
      </c>
      <c r="R17" s="2">
        <v>1069000</v>
      </c>
      <c r="S17" s="51">
        <v>0</v>
      </c>
      <c r="T17" s="51">
        <v>0</v>
      </c>
      <c r="U17" s="51">
        <v>44916</v>
      </c>
      <c r="V17" s="54">
        <v>0.47671232876712327</v>
      </c>
      <c r="W17" s="54">
        <v>0.45387353674693176</v>
      </c>
      <c r="X17" s="2">
        <v>7.4523999999999993E-2</v>
      </c>
      <c r="Y17" s="2">
        <v>9.4899999999999998E-2</v>
      </c>
      <c r="Z17" s="2">
        <v>0</v>
      </c>
      <c r="AA17" s="2">
        <v>0</v>
      </c>
      <c r="AB17" s="2" t="s">
        <v>422</v>
      </c>
      <c r="AC17" s="2">
        <v>0</v>
      </c>
      <c r="AD17" s="2">
        <v>0</v>
      </c>
      <c r="AE17" s="2">
        <v>0</v>
      </c>
      <c r="AF17" s="2">
        <v>0</v>
      </c>
      <c r="AG17" s="2">
        <v>0</v>
      </c>
      <c r="AH17" s="2">
        <v>0</v>
      </c>
      <c r="AI17" t="str">
        <f t="shared" si="0"/>
        <v>Scheme C TIER I</v>
      </c>
      <c r="AJ17" t="s">
        <v>156</v>
      </c>
    </row>
    <row r="18" spans="1:36" hidden="1" x14ac:dyDescent="0.25">
      <c r="A18" s="75" t="s">
        <v>370</v>
      </c>
      <c r="B18" s="75" t="s">
        <v>304</v>
      </c>
      <c r="C18" s="75" t="s">
        <v>286</v>
      </c>
      <c r="D18" s="76">
        <v>44742</v>
      </c>
      <c r="E18" s="75" t="s">
        <v>65</v>
      </c>
      <c r="F18" s="75" t="s">
        <v>423</v>
      </c>
      <c r="G18" s="75" t="s">
        <v>424</v>
      </c>
      <c r="H18" s="75" t="s">
        <v>425</v>
      </c>
      <c r="I18" s="75" t="s">
        <v>426</v>
      </c>
      <c r="J18" s="75" t="s">
        <v>375</v>
      </c>
      <c r="K18" s="2" t="s">
        <v>305</v>
      </c>
      <c r="L18" s="2">
        <v>5</v>
      </c>
      <c r="M18" s="55">
        <v>5119875</v>
      </c>
      <c r="N18" s="2">
        <v>4.470821257191439E-3</v>
      </c>
      <c r="O18" s="2">
        <v>8.1500000000000003E-2</v>
      </c>
      <c r="P18" s="2" t="s">
        <v>387</v>
      </c>
      <c r="Q18" s="54">
        <v>4937880</v>
      </c>
      <c r="R18" s="2">
        <v>4937880</v>
      </c>
      <c r="S18" s="51">
        <v>0</v>
      </c>
      <c r="T18" s="51">
        <v>0</v>
      </c>
      <c r="U18" s="51">
        <v>45721</v>
      </c>
      <c r="V18" s="54">
        <v>2.6821917808219178</v>
      </c>
      <c r="W18" s="54">
        <v>2.2996830277943041</v>
      </c>
      <c r="X18" s="2">
        <v>8.3849999999999994E-2</v>
      </c>
      <c r="Y18" s="2">
        <v>7.0699999999999999E-2</v>
      </c>
      <c r="Z18" s="2">
        <v>0</v>
      </c>
      <c r="AA18" s="2">
        <v>0</v>
      </c>
      <c r="AB18" s="2" t="s">
        <v>377</v>
      </c>
      <c r="AC18" s="2">
        <v>0</v>
      </c>
      <c r="AD18" s="2">
        <v>0</v>
      </c>
      <c r="AE18" s="2">
        <v>0</v>
      </c>
      <c r="AF18" s="2">
        <v>0</v>
      </c>
      <c r="AG18" s="2">
        <v>0</v>
      </c>
      <c r="AH18" s="2">
        <v>0</v>
      </c>
      <c r="AI18" t="str">
        <f t="shared" si="0"/>
        <v>Scheme C TIER I</v>
      </c>
      <c r="AJ18" t="s">
        <v>149</v>
      </c>
    </row>
    <row r="19" spans="1:36" hidden="1" x14ac:dyDescent="0.25">
      <c r="A19" s="75" t="s">
        <v>370</v>
      </c>
      <c r="B19" s="75" t="s">
        <v>304</v>
      </c>
      <c r="C19" s="75" t="s">
        <v>286</v>
      </c>
      <c r="D19" s="76">
        <v>44742</v>
      </c>
      <c r="E19" s="75" t="s">
        <v>66</v>
      </c>
      <c r="F19" s="75" t="s">
        <v>427</v>
      </c>
      <c r="G19" s="75" t="s">
        <v>428</v>
      </c>
      <c r="H19" s="75" t="s">
        <v>425</v>
      </c>
      <c r="I19" s="75" t="s">
        <v>426</v>
      </c>
      <c r="J19" s="75" t="s">
        <v>375</v>
      </c>
      <c r="K19" s="2" t="s">
        <v>305</v>
      </c>
      <c r="L19" s="2">
        <v>5</v>
      </c>
      <c r="M19" s="55">
        <v>5158940</v>
      </c>
      <c r="N19" s="2">
        <v>4.5049339322884253E-3</v>
      </c>
      <c r="O19" s="2">
        <v>8.199999999999999E-2</v>
      </c>
      <c r="P19" s="2" t="s">
        <v>411</v>
      </c>
      <c r="Q19" s="54">
        <v>5009000</v>
      </c>
      <c r="R19" s="2">
        <v>5009000</v>
      </c>
      <c r="S19" s="51">
        <v>0</v>
      </c>
      <c r="T19" s="51">
        <v>0</v>
      </c>
      <c r="U19" s="51">
        <v>46821</v>
      </c>
      <c r="V19" s="54">
        <v>5.6958904109589037</v>
      </c>
      <c r="W19" s="54">
        <v>4.3989296490928096</v>
      </c>
      <c r="X19" s="2">
        <v>8.1672999999999996E-2</v>
      </c>
      <c r="Y19" s="2">
        <v>7.6399999999999996E-2</v>
      </c>
      <c r="Z19" s="2">
        <v>0</v>
      </c>
      <c r="AA19" s="2">
        <v>0</v>
      </c>
      <c r="AB19" s="2" t="s">
        <v>377</v>
      </c>
      <c r="AC19" s="2">
        <v>0</v>
      </c>
      <c r="AD19" s="2">
        <v>0</v>
      </c>
      <c r="AE19" s="2">
        <v>0</v>
      </c>
      <c r="AF19" s="2">
        <v>0</v>
      </c>
      <c r="AG19" s="2">
        <v>0</v>
      </c>
      <c r="AH19" s="2">
        <v>0</v>
      </c>
      <c r="AI19" t="str">
        <f t="shared" si="0"/>
        <v>Scheme C TIER I</v>
      </c>
      <c r="AJ19" t="s">
        <v>149</v>
      </c>
    </row>
    <row r="20" spans="1:36" hidden="1" x14ac:dyDescent="0.25">
      <c r="A20" s="75" t="s">
        <v>370</v>
      </c>
      <c r="B20" s="75" t="s">
        <v>304</v>
      </c>
      <c r="C20" s="75" t="s">
        <v>286</v>
      </c>
      <c r="D20" s="76">
        <v>44742</v>
      </c>
      <c r="E20" s="75" t="s">
        <v>60</v>
      </c>
      <c r="F20" s="75" t="s">
        <v>429</v>
      </c>
      <c r="G20" s="75" t="s">
        <v>415</v>
      </c>
      <c r="H20" s="75" t="s">
        <v>403</v>
      </c>
      <c r="I20" s="75" t="s">
        <v>404</v>
      </c>
      <c r="J20" s="75" t="s">
        <v>375</v>
      </c>
      <c r="K20" s="2" t="s">
        <v>305</v>
      </c>
      <c r="L20" s="2">
        <v>16</v>
      </c>
      <c r="M20" s="55">
        <v>16572448</v>
      </c>
      <c r="N20" s="2">
        <v>1.4471535496882199E-2</v>
      </c>
      <c r="O20" s="2">
        <v>8.6999999999999994E-2</v>
      </c>
      <c r="P20" s="2" t="s">
        <v>387</v>
      </c>
      <c r="Q20" s="54">
        <v>16948703</v>
      </c>
      <c r="R20" s="2">
        <v>16948703</v>
      </c>
      <c r="S20" s="51">
        <v>0</v>
      </c>
      <c r="T20" s="51">
        <v>0</v>
      </c>
      <c r="U20" s="51">
        <v>45791</v>
      </c>
      <c r="V20" s="54">
        <v>2.8739726027397259</v>
      </c>
      <c r="W20" s="54">
        <v>2.4631832836755154</v>
      </c>
      <c r="X20" s="2">
        <v>6.4500000000000002E-2</v>
      </c>
      <c r="Y20" s="2">
        <v>7.2599999999999998E-2</v>
      </c>
      <c r="Z20" s="2">
        <v>0</v>
      </c>
      <c r="AA20" s="2">
        <v>0</v>
      </c>
      <c r="AB20" s="2" t="s">
        <v>377</v>
      </c>
      <c r="AC20" s="2" t="s">
        <v>377</v>
      </c>
      <c r="AD20" s="2">
        <v>0</v>
      </c>
      <c r="AE20" s="2">
        <v>0</v>
      </c>
      <c r="AF20" s="2">
        <v>0</v>
      </c>
      <c r="AG20" s="2">
        <v>0</v>
      </c>
      <c r="AH20" s="2">
        <v>0</v>
      </c>
      <c r="AI20" t="str">
        <f t="shared" si="0"/>
        <v>Scheme C TIER I</v>
      </c>
      <c r="AJ20" t="s">
        <v>149</v>
      </c>
    </row>
    <row r="21" spans="1:36" hidden="1" x14ac:dyDescent="0.25">
      <c r="A21" s="75" t="s">
        <v>370</v>
      </c>
      <c r="B21" s="75" t="s">
        <v>304</v>
      </c>
      <c r="C21" s="75" t="s">
        <v>286</v>
      </c>
      <c r="D21" s="76">
        <v>44742</v>
      </c>
      <c r="E21" s="75" t="s">
        <v>62</v>
      </c>
      <c r="F21" s="75" t="s">
        <v>430</v>
      </c>
      <c r="G21" s="75" t="s">
        <v>431</v>
      </c>
      <c r="H21" s="75" t="s">
        <v>432</v>
      </c>
      <c r="I21" s="75" t="s">
        <v>433</v>
      </c>
      <c r="J21" s="75" t="s">
        <v>375</v>
      </c>
      <c r="K21" s="2" t="s">
        <v>305</v>
      </c>
      <c r="L21" s="2">
        <v>5</v>
      </c>
      <c r="M21" s="55">
        <v>5034685</v>
      </c>
      <c r="N21" s="2">
        <v>4.3964309131107457E-3</v>
      </c>
      <c r="O21" s="2">
        <v>8.4499999999999992E-2</v>
      </c>
      <c r="P21" s="2" t="s">
        <v>387</v>
      </c>
      <c r="Q21" s="54">
        <v>5000000</v>
      </c>
      <c r="R21" s="2">
        <v>5000000</v>
      </c>
      <c r="S21" s="51">
        <v>0</v>
      </c>
      <c r="T21" s="51">
        <v>0</v>
      </c>
      <c r="U21" s="51">
        <v>46771</v>
      </c>
      <c r="V21" s="54">
        <v>5.558904109589041</v>
      </c>
      <c r="W21" s="54">
        <v>4.1625053156524574</v>
      </c>
      <c r="X21" s="2">
        <v>8.4442000000000003E-2</v>
      </c>
      <c r="Y21" s="2">
        <v>8.2699999999999996E-2</v>
      </c>
      <c r="Z21" s="2">
        <v>0</v>
      </c>
      <c r="AA21" s="2">
        <v>0</v>
      </c>
      <c r="AB21" s="2" t="s">
        <v>377</v>
      </c>
      <c r="AC21" s="2" t="s">
        <v>377</v>
      </c>
      <c r="AD21" s="2">
        <v>0</v>
      </c>
      <c r="AE21" s="2">
        <v>0</v>
      </c>
      <c r="AF21" s="2">
        <v>0</v>
      </c>
      <c r="AG21" s="2">
        <v>0</v>
      </c>
      <c r="AH21" s="2">
        <v>0</v>
      </c>
      <c r="AI21" t="str">
        <f t="shared" si="0"/>
        <v>Scheme C TIER I</v>
      </c>
      <c r="AJ21" t="s">
        <v>149</v>
      </c>
    </row>
    <row r="22" spans="1:36" hidden="1" x14ac:dyDescent="0.25">
      <c r="A22" s="75" t="s">
        <v>370</v>
      </c>
      <c r="B22" s="75" t="s">
        <v>304</v>
      </c>
      <c r="C22" s="75" t="s">
        <v>286</v>
      </c>
      <c r="D22" s="76">
        <v>44742</v>
      </c>
      <c r="E22" s="75" t="s">
        <v>90</v>
      </c>
      <c r="F22" s="75" t="s">
        <v>434</v>
      </c>
      <c r="G22" s="75" t="s">
        <v>435</v>
      </c>
      <c r="H22" s="75" t="s">
        <v>403</v>
      </c>
      <c r="I22" s="75" t="s">
        <v>404</v>
      </c>
      <c r="J22" s="75" t="s">
        <v>375</v>
      </c>
      <c r="K22" s="2" t="s">
        <v>305</v>
      </c>
      <c r="L22" s="2">
        <v>1</v>
      </c>
      <c r="M22" s="55">
        <v>1016576</v>
      </c>
      <c r="N22" s="2">
        <v>8.8770323305757356E-4</v>
      </c>
      <c r="O22" s="2">
        <v>9.0800000000000006E-2</v>
      </c>
      <c r="P22" s="2" t="s">
        <v>387</v>
      </c>
      <c r="Q22" s="54">
        <v>978000</v>
      </c>
      <c r="R22" s="2">
        <v>978000</v>
      </c>
      <c r="S22" s="51">
        <v>0</v>
      </c>
      <c r="T22" s="51">
        <v>0</v>
      </c>
      <c r="U22" s="51">
        <v>45253</v>
      </c>
      <c r="V22" s="54">
        <v>1.4</v>
      </c>
      <c r="W22" s="54">
        <v>1.2232740330880592</v>
      </c>
      <c r="X22" s="2">
        <v>9.5951999999999996E-2</v>
      </c>
      <c r="Y22" s="2">
        <v>7.7200000000000005E-2</v>
      </c>
      <c r="Z22" s="2">
        <v>0</v>
      </c>
      <c r="AA22" s="2">
        <v>0</v>
      </c>
      <c r="AB22" s="2">
        <v>0</v>
      </c>
      <c r="AC22" s="2" t="s">
        <v>388</v>
      </c>
      <c r="AD22" s="2">
        <v>0</v>
      </c>
      <c r="AE22" s="2" t="s">
        <v>388</v>
      </c>
      <c r="AF22" s="2">
        <v>0</v>
      </c>
      <c r="AG22" s="2">
        <v>0</v>
      </c>
      <c r="AH22" s="2">
        <v>0</v>
      </c>
      <c r="AI22" t="str">
        <f t="shared" si="0"/>
        <v>Scheme C TIER I</v>
      </c>
      <c r="AJ22" t="s">
        <v>151</v>
      </c>
    </row>
    <row r="23" spans="1:36" hidden="1" x14ac:dyDescent="0.25">
      <c r="A23" s="75" t="s">
        <v>370</v>
      </c>
      <c r="B23" s="75" t="s">
        <v>304</v>
      </c>
      <c r="C23" s="75" t="s">
        <v>286</v>
      </c>
      <c r="D23" s="76">
        <v>44742</v>
      </c>
      <c r="E23" s="75" t="s">
        <v>378</v>
      </c>
      <c r="F23" s="75" t="s">
        <v>379</v>
      </c>
      <c r="G23" s="75" t="s">
        <v>380</v>
      </c>
      <c r="H23" s="75" t="s">
        <v>381</v>
      </c>
      <c r="I23" s="75" t="s">
        <v>382</v>
      </c>
      <c r="J23" s="75">
        <v>0</v>
      </c>
      <c r="K23" s="2" t="s">
        <v>303</v>
      </c>
      <c r="L23" s="2">
        <v>50441.175000000003</v>
      </c>
      <c r="M23" s="55">
        <v>57251137.149999999</v>
      </c>
      <c r="N23" s="2">
        <v>4.9993330104465931E-2</v>
      </c>
      <c r="O23" s="2">
        <v>0</v>
      </c>
      <c r="P23" s="2" t="s">
        <v>376</v>
      </c>
      <c r="Q23" s="54">
        <v>57254000</v>
      </c>
      <c r="R23" s="2">
        <v>57254000</v>
      </c>
      <c r="S23" s="51">
        <v>0</v>
      </c>
      <c r="T23" s="51">
        <v>0</v>
      </c>
      <c r="U23" s="51">
        <v>0</v>
      </c>
      <c r="V23" s="54">
        <v>0</v>
      </c>
      <c r="W23" s="54">
        <v>0</v>
      </c>
      <c r="X23" s="2">
        <v>0</v>
      </c>
      <c r="Y23" s="2">
        <v>0</v>
      </c>
      <c r="Z23" s="2">
        <v>0</v>
      </c>
      <c r="AA23" s="2">
        <v>0</v>
      </c>
      <c r="AB23" s="2" t="s">
        <v>376</v>
      </c>
      <c r="AC23" s="2" t="s">
        <v>376</v>
      </c>
      <c r="AD23" s="2" t="s">
        <v>376</v>
      </c>
      <c r="AE23" s="2" t="s">
        <v>376</v>
      </c>
      <c r="AF23" s="2" t="s">
        <v>376</v>
      </c>
      <c r="AG23" s="2">
        <v>0</v>
      </c>
      <c r="AH23" s="2">
        <v>0</v>
      </c>
      <c r="AI23" t="str">
        <f t="shared" si="0"/>
        <v>Scheme C TIER I</v>
      </c>
      <c r="AJ23" t="e">
        <v>#N/A</v>
      </c>
    </row>
    <row r="24" spans="1:36" hidden="1" x14ac:dyDescent="0.25">
      <c r="A24" s="75" t="s">
        <v>370</v>
      </c>
      <c r="B24" s="75" t="s">
        <v>304</v>
      </c>
      <c r="C24" s="75" t="s">
        <v>286</v>
      </c>
      <c r="D24" s="76">
        <v>44742</v>
      </c>
      <c r="E24" s="75" t="s">
        <v>80</v>
      </c>
      <c r="F24" s="75" t="s">
        <v>436</v>
      </c>
      <c r="G24" s="75" t="s">
        <v>431</v>
      </c>
      <c r="H24" s="75" t="s">
        <v>432</v>
      </c>
      <c r="I24" s="75" t="s">
        <v>433</v>
      </c>
      <c r="J24" s="75" t="s">
        <v>375</v>
      </c>
      <c r="K24" s="2" t="s">
        <v>305</v>
      </c>
      <c r="L24" s="2">
        <v>7</v>
      </c>
      <c r="M24" s="55">
        <v>7049693</v>
      </c>
      <c r="N24" s="2">
        <v>6.1559935195827416E-3</v>
      </c>
      <c r="O24" s="2">
        <v>8.4499999999999992E-2</v>
      </c>
      <c r="P24" s="2" t="s">
        <v>387</v>
      </c>
      <c r="Q24" s="54">
        <v>7036652</v>
      </c>
      <c r="R24" s="2">
        <v>7036652</v>
      </c>
      <c r="S24" s="51">
        <v>0</v>
      </c>
      <c r="T24" s="51">
        <v>0</v>
      </c>
      <c r="U24" s="51">
        <v>46804</v>
      </c>
      <c r="V24" s="54">
        <v>5.6493150684931503</v>
      </c>
      <c r="W24" s="54">
        <v>4.2460104037693043</v>
      </c>
      <c r="X24" s="2">
        <v>8.3599999999999994E-2</v>
      </c>
      <c r="Y24" s="2">
        <v>8.2699999999999996E-2</v>
      </c>
      <c r="Z24" s="2">
        <v>0</v>
      </c>
      <c r="AA24" s="2">
        <v>0</v>
      </c>
      <c r="AB24" s="2" t="s">
        <v>377</v>
      </c>
      <c r="AC24" s="2" t="s">
        <v>377</v>
      </c>
      <c r="AD24" s="2">
        <v>0</v>
      </c>
      <c r="AE24" s="2">
        <v>0</v>
      </c>
      <c r="AF24" s="2">
        <v>0</v>
      </c>
      <c r="AG24" s="2">
        <v>0</v>
      </c>
      <c r="AH24" s="2">
        <v>0</v>
      </c>
      <c r="AI24" t="str">
        <f t="shared" si="0"/>
        <v>Scheme C TIER I</v>
      </c>
      <c r="AJ24" t="s">
        <v>149</v>
      </c>
    </row>
    <row r="25" spans="1:36" hidden="1" x14ac:dyDescent="0.25">
      <c r="A25" s="75" t="s">
        <v>370</v>
      </c>
      <c r="B25" s="75" t="s">
        <v>304</v>
      </c>
      <c r="C25" s="75" t="s">
        <v>286</v>
      </c>
      <c r="D25" s="76">
        <v>44742</v>
      </c>
      <c r="E25" s="75" t="s">
        <v>79</v>
      </c>
      <c r="F25" s="75" t="s">
        <v>437</v>
      </c>
      <c r="G25" s="75" t="s">
        <v>438</v>
      </c>
      <c r="H25" s="75" t="s">
        <v>403</v>
      </c>
      <c r="I25" s="75" t="s">
        <v>404</v>
      </c>
      <c r="J25" s="75" t="s">
        <v>375</v>
      </c>
      <c r="K25" s="2" t="s">
        <v>305</v>
      </c>
      <c r="L25" s="2">
        <v>8</v>
      </c>
      <c r="M25" s="55">
        <v>8111192</v>
      </c>
      <c r="N25" s="2">
        <v>7.0829248008518067E-3</v>
      </c>
      <c r="O25" s="2">
        <v>0.114</v>
      </c>
      <c r="P25" s="2" t="s">
        <v>387</v>
      </c>
      <c r="Q25" s="54">
        <v>8808500</v>
      </c>
      <c r="R25" s="2">
        <v>8808500</v>
      </c>
      <c r="S25" s="51">
        <v>0</v>
      </c>
      <c r="T25" s="51">
        <v>0</v>
      </c>
      <c r="U25" s="51">
        <v>44862</v>
      </c>
      <c r="V25" s="54">
        <v>0.32876712328767121</v>
      </c>
      <c r="W25" s="54">
        <v>0.30871601792353742</v>
      </c>
      <c r="X25" s="2">
        <v>8.5797999999999999E-2</v>
      </c>
      <c r="Y25" s="2">
        <v>6.4949999999999994E-2</v>
      </c>
      <c r="Z25" s="2">
        <v>0</v>
      </c>
      <c r="AA25" s="2">
        <v>0</v>
      </c>
      <c r="AB25" s="2">
        <v>0</v>
      </c>
      <c r="AC25" s="2" t="s">
        <v>377</v>
      </c>
      <c r="AD25" s="2">
        <v>0</v>
      </c>
      <c r="AE25" s="2">
        <v>0</v>
      </c>
      <c r="AF25" s="2">
        <v>0</v>
      </c>
      <c r="AG25" s="2">
        <v>0</v>
      </c>
      <c r="AH25" s="2">
        <v>0</v>
      </c>
      <c r="AI25" t="str">
        <f t="shared" si="0"/>
        <v>Scheme C TIER I</v>
      </c>
      <c r="AJ25" t="s">
        <v>150</v>
      </c>
    </row>
    <row r="26" spans="1:36" hidden="1" x14ac:dyDescent="0.25">
      <c r="A26" s="75" t="s">
        <v>370</v>
      </c>
      <c r="B26" s="75" t="s">
        <v>304</v>
      </c>
      <c r="C26" s="75" t="s">
        <v>286</v>
      </c>
      <c r="D26" s="76">
        <v>44742</v>
      </c>
      <c r="E26" s="75" t="s">
        <v>88</v>
      </c>
      <c r="F26" s="75" t="s">
        <v>439</v>
      </c>
      <c r="G26" s="75" t="s">
        <v>440</v>
      </c>
      <c r="H26" s="75" t="s">
        <v>425</v>
      </c>
      <c r="I26" s="75" t="s">
        <v>426</v>
      </c>
      <c r="J26" s="75" t="s">
        <v>375</v>
      </c>
      <c r="K26" s="2" t="s">
        <v>305</v>
      </c>
      <c r="L26" s="2">
        <v>5</v>
      </c>
      <c r="M26" s="55">
        <v>5102795</v>
      </c>
      <c r="N26" s="2">
        <v>4.4559065127742744E-3</v>
      </c>
      <c r="O26" s="2">
        <v>9.2499999999999999E-2</v>
      </c>
      <c r="P26" s="2" t="s">
        <v>387</v>
      </c>
      <c r="Q26" s="54">
        <v>5000000</v>
      </c>
      <c r="R26" s="2">
        <v>5000000</v>
      </c>
      <c r="S26" s="51">
        <v>0</v>
      </c>
      <c r="T26" s="51">
        <v>0</v>
      </c>
      <c r="U26" s="51">
        <v>45096</v>
      </c>
      <c r="V26" s="54">
        <v>0.96986301369863015</v>
      </c>
      <c r="W26" s="54">
        <v>0.90717707763411315</v>
      </c>
      <c r="X26" s="2">
        <v>9.2437000000000005E-2</v>
      </c>
      <c r="Y26" s="2">
        <v>6.9099999999999995E-2</v>
      </c>
      <c r="Z26" s="2">
        <v>0</v>
      </c>
      <c r="AA26" s="2">
        <v>0</v>
      </c>
      <c r="AB26" s="2" t="s">
        <v>377</v>
      </c>
      <c r="AC26" s="2" t="s">
        <v>377</v>
      </c>
      <c r="AD26" s="2">
        <v>0</v>
      </c>
      <c r="AE26" s="2">
        <v>0</v>
      </c>
      <c r="AF26" s="2">
        <v>0</v>
      </c>
      <c r="AG26" s="2">
        <v>0</v>
      </c>
      <c r="AH26" s="2">
        <v>0</v>
      </c>
      <c r="AI26" t="str">
        <f t="shared" si="0"/>
        <v>Scheme C TIER I</v>
      </c>
      <c r="AJ26" t="s">
        <v>149</v>
      </c>
    </row>
    <row r="27" spans="1:36" hidden="1" x14ac:dyDescent="0.25">
      <c r="A27" s="75" t="s">
        <v>370</v>
      </c>
      <c r="B27" s="75" t="s">
        <v>304</v>
      </c>
      <c r="C27" s="75" t="s">
        <v>286</v>
      </c>
      <c r="D27" s="76">
        <v>44742</v>
      </c>
      <c r="E27" s="75" t="s">
        <v>89</v>
      </c>
      <c r="F27" s="75" t="s">
        <v>441</v>
      </c>
      <c r="G27" s="75" t="s">
        <v>435</v>
      </c>
      <c r="H27" s="75" t="s">
        <v>403</v>
      </c>
      <c r="I27" s="75" t="s">
        <v>404</v>
      </c>
      <c r="J27" s="75" t="s">
        <v>375</v>
      </c>
      <c r="K27" s="2" t="s">
        <v>305</v>
      </c>
      <c r="L27" s="2">
        <v>5</v>
      </c>
      <c r="M27" s="55">
        <v>5094745</v>
      </c>
      <c r="N27" s="2">
        <v>4.4488770225776606E-3</v>
      </c>
      <c r="O27" s="2">
        <v>8.8000000000000009E-2</v>
      </c>
      <c r="P27" s="2" t="s">
        <v>387</v>
      </c>
      <c r="Q27" s="54">
        <v>4789425</v>
      </c>
      <c r="R27" s="2">
        <v>4789425</v>
      </c>
      <c r="S27" s="51">
        <v>0</v>
      </c>
      <c r="T27" s="51">
        <v>0</v>
      </c>
      <c r="U27" s="51">
        <v>46566</v>
      </c>
      <c r="V27" s="54">
        <v>4.9972602739726026</v>
      </c>
      <c r="W27" s="54">
        <v>3.9277406202240281</v>
      </c>
      <c r="X27" s="2">
        <v>9.5100000000000004E-2</v>
      </c>
      <c r="Y27" s="2">
        <v>8.3500000000000005E-2</v>
      </c>
      <c r="Z27" s="2">
        <v>0</v>
      </c>
      <c r="AA27" s="2">
        <v>0</v>
      </c>
      <c r="AB27" s="2">
        <v>0</v>
      </c>
      <c r="AC27" s="2" t="s">
        <v>388</v>
      </c>
      <c r="AD27" s="2">
        <v>0</v>
      </c>
      <c r="AE27" s="2" t="s">
        <v>388</v>
      </c>
      <c r="AF27" s="2">
        <v>0</v>
      </c>
      <c r="AG27" s="2">
        <v>0</v>
      </c>
      <c r="AH27" s="2">
        <v>0</v>
      </c>
      <c r="AI27" t="str">
        <f t="shared" si="0"/>
        <v>Scheme C TIER I</v>
      </c>
      <c r="AJ27" t="s">
        <v>151</v>
      </c>
    </row>
    <row r="28" spans="1:36" hidden="1" x14ac:dyDescent="0.25">
      <c r="A28" s="75" t="s">
        <v>370</v>
      </c>
      <c r="B28" s="75" t="s">
        <v>304</v>
      </c>
      <c r="C28" s="75" t="s">
        <v>286</v>
      </c>
      <c r="D28" s="76">
        <v>44742</v>
      </c>
      <c r="E28" s="75" t="s">
        <v>78</v>
      </c>
      <c r="F28" s="75" t="s">
        <v>442</v>
      </c>
      <c r="G28" s="75" t="s">
        <v>415</v>
      </c>
      <c r="H28" s="75" t="s">
        <v>403</v>
      </c>
      <c r="I28" s="75" t="s">
        <v>404</v>
      </c>
      <c r="J28" s="75" t="s">
        <v>375</v>
      </c>
      <c r="K28" s="2" t="s">
        <v>305</v>
      </c>
      <c r="L28" s="2">
        <v>2</v>
      </c>
      <c r="M28" s="55">
        <v>2025512</v>
      </c>
      <c r="N28" s="2">
        <v>1.7687349996428324E-3</v>
      </c>
      <c r="O28" s="2">
        <v>7.85E-2</v>
      </c>
      <c r="P28" s="2" t="s">
        <v>411</v>
      </c>
      <c r="Q28" s="54">
        <v>1981292</v>
      </c>
      <c r="R28" s="2">
        <v>1981292</v>
      </c>
      <c r="S28" s="51">
        <v>0</v>
      </c>
      <c r="T28" s="51">
        <v>0</v>
      </c>
      <c r="U28" s="51">
        <v>46846</v>
      </c>
      <c r="V28" s="54">
        <v>5.7643835616438359</v>
      </c>
      <c r="W28" s="54">
        <v>4.4887797718321414</v>
      </c>
      <c r="X28" s="2">
        <v>7.9816999999999999E-2</v>
      </c>
      <c r="Y28" s="2">
        <v>7.7100000000000002E-2</v>
      </c>
      <c r="Z28" s="2">
        <v>0</v>
      </c>
      <c r="AA28" s="2">
        <v>0</v>
      </c>
      <c r="AB28" s="2" t="s">
        <v>377</v>
      </c>
      <c r="AC28" s="2" t="s">
        <v>377</v>
      </c>
      <c r="AD28" s="2">
        <v>0</v>
      </c>
      <c r="AE28" s="2">
        <v>0</v>
      </c>
      <c r="AF28" s="2">
        <v>0</v>
      </c>
      <c r="AG28" s="2">
        <v>0</v>
      </c>
      <c r="AH28" s="2">
        <v>0</v>
      </c>
      <c r="AI28" t="str">
        <f t="shared" si="0"/>
        <v>Scheme C TIER I</v>
      </c>
      <c r="AJ28" t="s">
        <v>149</v>
      </c>
    </row>
    <row r="29" spans="1:36" hidden="1" x14ac:dyDescent="0.25">
      <c r="A29" s="75" t="s">
        <v>370</v>
      </c>
      <c r="B29" s="75" t="s">
        <v>304</v>
      </c>
      <c r="C29" s="75" t="s">
        <v>286</v>
      </c>
      <c r="D29" s="76">
        <v>44742</v>
      </c>
      <c r="E29" s="75" t="s">
        <v>87</v>
      </c>
      <c r="F29" s="75" t="s">
        <v>443</v>
      </c>
      <c r="G29" s="75" t="s">
        <v>415</v>
      </c>
      <c r="H29" s="75" t="s">
        <v>403</v>
      </c>
      <c r="I29" s="75" t="s">
        <v>404</v>
      </c>
      <c r="J29" s="75" t="s">
        <v>375</v>
      </c>
      <c r="K29" s="2" t="s">
        <v>305</v>
      </c>
      <c r="L29" s="2">
        <v>5</v>
      </c>
      <c r="M29" s="55">
        <v>5008675</v>
      </c>
      <c r="N29" s="2">
        <v>4.3737182373326166E-3</v>
      </c>
      <c r="O29" s="2">
        <v>7.0999999999999994E-2</v>
      </c>
      <c r="P29" s="2" t="s">
        <v>387</v>
      </c>
      <c r="Q29" s="54">
        <v>4731460</v>
      </c>
      <c r="R29" s="2">
        <v>4731460</v>
      </c>
      <c r="S29" s="51">
        <v>0</v>
      </c>
      <c r="T29" s="51">
        <v>0</v>
      </c>
      <c r="U29" s="51">
        <v>44781</v>
      </c>
      <c r="V29" s="54">
        <v>0.10684931506849316</v>
      </c>
      <c r="W29" s="54">
        <v>0.10166442918029786</v>
      </c>
      <c r="X29" s="2">
        <v>8.6699999999999999E-2</v>
      </c>
      <c r="Y29" s="2">
        <v>5.0999999999999997E-2</v>
      </c>
      <c r="Z29" s="2">
        <v>0</v>
      </c>
      <c r="AA29" s="2">
        <v>0</v>
      </c>
      <c r="AB29" s="2" t="s">
        <v>377</v>
      </c>
      <c r="AC29" s="2" t="s">
        <v>377</v>
      </c>
      <c r="AD29" s="2">
        <v>0</v>
      </c>
      <c r="AE29" s="2">
        <v>0</v>
      </c>
      <c r="AF29" s="2">
        <v>0</v>
      </c>
      <c r="AG29" s="2">
        <v>0</v>
      </c>
      <c r="AH29" s="2">
        <v>0</v>
      </c>
      <c r="AI29" t="str">
        <f t="shared" si="0"/>
        <v>Scheme C TIER I</v>
      </c>
      <c r="AJ29" t="s">
        <v>149</v>
      </c>
    </row>
    <row r="30" spans="1:36" hidden="1" x14ac:dyDescent="0.25">
      <c r="A30" s="75" t="s">
        <v>370</v>
      </c>
      <c r="B30" s="75" t="s">
        <v>304</v>
      </c>
      <c r="C30" s="75" t="s">
        <v>286</v>
      </c>
      <c r="D30" s="76">
        <v>44742</v>
      </c>
      <c r="E30" s="75" t="s">
        <v>64</v>
      </c>
      <c r="F30" s="75" t="s">
        <v>444</v>
      </c>
      <c r="G30" s="75" t="s">
        <v>445</v>
      </c>
      <c r="H30" s="75" t="s">
        <v>385</v>
      </c>
      <c r="I30" s="75" t="s">
        <v>386</v>
      </c>
      <c r="J30" s="75" t="s">
        <v>375</v>
      </c>
      <c r="K30" s="2" t="s">
        <v>305</v>
      </c>
      <c r="L30" s="2">
        <v>53</v>
      </c>
      <c r="M30" s="55">
        <v>54476845</v>
      </c>
      <c r="N30" s="2">
        <v>4.757073886583621E-2</v>
      </c>
      <c r="O30" s="2">
        <v>8.8499999999999995E-2</v>
      </c>
      <c r="P30" s="2" t="s">
        <v>387</v>
      </c>
      <c r="Q30" s="54">
        <v>57671607.390000001</v>
      </c>
      <c r="R30" s="2">
        <v>57671607.390000001</v>
      </c>
      <c r="S30" s="51">
        <v>0</v>
      </c>
      <c r="T30" s="51">
        <v>0</v>
      </c>
      <c r="U30" s="51">
        <v>45631</v>
      </c>
      <c r="V30" s="54">
        <v>2.4356164383561643</v>
      </c>
      <c r="W30" s="54">
        <v>2.0481797450395076</v>
      </c>
      <c r="X30" s="2">
        <v>7.4349999999999999E-2</v>
      </c>
      <c r="Y30" s="2">
        <v>7.4166999999999997E-2</v>
      </c>
      <c r="Z30" s="2">
        <v>0</v>
      </c>
      <c r="AA30" s="2">
        <v>0</v>
      </c>
      <c r="AB30" s="2" t="s">
        <v>377</v>
      </c>
      <c r="AC30" s="2">
        <v>0</v>
      </c>
      <c r="AD30" s="2">
        <v>0</v>
      </c>
      <c r="AE30" s="2">
        <v>0</v>
      </c>
      <c r="AF30" s="2">
        <v>0</v>
      </c>
      <c r="AG30" s="2">
        <v>0</v>
      </c>
      <c r="AH30" s="2">
        <v>0</v>
      </c>
      <c r="AI30" t="str">
        <f t="shared" si="0"/>
        <v>Scheme C TIER I</v>
      </c>
      <c r="AJ30" t="s">
        <v>149</v>
      </c>
    </row>
    <row r="31" spans="1:36" hidden="1" x14ac:dyDescent="0.25">
      <c r="A31" s="75" t="s">
        <v>370</v>
      </c>
      <c r="B31" s="75" t="s">
        <v>304</v>
      </c>
      <c r="C31" s="75" t="s">
        <v>286</v>
      </c>
      <c r="D31" s="76">
        <v>44742</v>
      </c>
      <c r="E31" s="75" t="s">
        <v>84</v>
      </c>
      <c r="F31" s="75" t="s">
        <v>446</v>
      </c>
      <c r="G31" s="75" t="s">
        <v>447</v>
      </c>
      <c r="H31" s="75" t="s">
        <v>448</v>
      </c>
      <c r="I31" s="75" t="s">
        <v>449</v>
      </c>
      <c r="J31" s="75" t="s">
        <v>375</v>
      </c>
      <c r="K31" s="2" t="s">
        <v>305</v>
      </c>
      <c r="L31" s="2">
        <v>2</v>
      </c>
      <c r="M31" s="55">
        <v>2015240</v>
      </c>
      <c r="N31" s="2">
        <v>1.7597651955062331E-3</v>
      </c>
      <c r="O31" s="2">
        <v>8.8399999999999992E-2</v>
      </c>
      <c r="P31" s="2" t="s">
        <v>387</v>
      </c>
      <c r="Q31" s="54">
        <v>2025600</v>
      </c>
      <c r="R31" s="2">
        <v>2025600</v>
      </c>
      <c r="S31" s="51">
        <v>0</v>
      </c>
      <c r="T31" s="51">
        <v>0</v>
      </c>
      <c r="U31" s="51">
        <v>44838</v>
      </c>
      <c r="V31" s="54">
        <v>0.26301369863013696</v>
      </c>
      <c r="W31" s="54">
        <v>0.24939664197813108</v>
      </c>
      <c r="X31" s="2">
        <v>8.4489999999999996E-2</v>
      </c>
      <c r="Y31" s="2">
        <v>5.4600000000000003E-2</v>
      </c>
      <c r="Z31" s="2">
        <v>0</v>
      </c>
      <c r="AA31" s="2">
        <v>0</v>
      </c>
      <c r="AB31" s="2" t="s">
        <v>377</v>
      </c>
      <c r="AC31" s="2" t="s">
        <v>377</v>
      </c>
      <c r="AD31" s="2">
        <v>0</v>
      </c>
      <c r="AE31" s="2">
        <v>0</v>
      </c>
      <c r="AF31" s="2">
        <v>0</v>
      </c>
      <c r="AG31" s="2">
        <v>0</v>
      </c>
      <c r="AH31" s="2">
        <v>0</v>
      </c>
      <c r="AI31" t="str">
        <f t="shared" si="0"/>
        <v>Scheme C TIER I</v>
      </c>
      <c r="AJ31" t="s">
        <v>149</v>
      </c>
    </row>
    <row r="32" spans="1:36" hidden="1" x14ac:dyDescent="0.25">
      <c r="A32" s="75" t="s">
        <v>370</v>
      </c>
      <c r="B32" s="75" t="s">
        <v>304</v>
      </c>
      <c r="C32" s="75" t="s">
        <v>286</v>
      </c>
      <c r="D32" s="76">
        <v>44742</v>
      </c>
      <c r="E32" s="75" t="s">
        <v>86</v>
      </c>
      <c r="F32" s="75" t="s">
        <v>450</v>
      </c>
      <c r="G32" s="75" t="s">
        <v>451</v>
      </c>
      <c r="H32" s="75" t="s">
        <v>403</v>
      </c>
      <c r="I32" s="75" t="s">
        <v>404</v>
      </c>
      <c r="J32" s="75" t="s">
        <v>375</v>
      </c>
      <c r="K32" s="2" t="s">
        <v>305</v>
      </c>
      <c r="L32" s="2">
        <v>1</v>
      </c>
      <c r="M32" s="55">
        <v>1043389</v>
      </c>
      <c r="N32" s="2">
        <v>9.111171113981725E-4</v>
      </c>
      <c r="O32" s="2">
        <v>9.0200000000000002E-2</v>
      </c>
      <c r="P32" s="2" t="s">
        <v>387</v>
      </c>
      <c r="Q32" s="54">
        <v>1018300</v>
      </c>
      <c r="R32" s="2">
        <v>1018300</v>
      </c>
      <c r="S32" s="51">
        <v>0</v>
      </c>
      <c r="T32" s="51">
        <v>0</v>
      </c>
      <c r="U32" s="51">
        <v>45924</v>
      </c>
      <c r="V32" s="54">
        <v>3.2383561643835614</v>
      </c>
      <c r="W32" s="54">
        <v>2.5865084572252428</v>
      </c>
      <c r="X32" s="2">
        <v>8.6499000000000006E-2</v>
      </c>
      <c r="Y32" s="2">
        <v>7.4399999999999994E-2</v>
      </c>
      <c r="Z32" s="2">
        <v>0</v>
      </c>
      <c r="AA32" s="2">
        <v>0</v>
      </c>
      <c r="AB32" s="2">
        <v>0</v>
      </c>
      <c r="AC32" s="2" t="s">
        <v>377</v>
      </c>
      <c r="AD32" s="2">
        <v>0</v>
      </c>
      <c r="AE32" s="2">
        <v>0</v>
      </c>
      <c r="AF32" s="2" t="s">
        <v>377</v>
      </c>
      <c r="AG32" s="2">
        <v>0</v>
      </c>
      <c r="AH32" s="2">
        <v>0</v>
      </c>
      <c r="AI32" t="str">
        <f t="shared" si="0"/>
        <v>Scheme C TIER I</v>
      </c>
      <c r="AJ32" t="s">
        <v>348</v>
      </c>
    </row>
    <row r="33" spans="1:36" hidden="1" x14ac:dyDescent="0.25">
      <c r="A33" s="75" t="s">
        <v>370</v>
      </c>
      <c r="B33" s="75" t="s">
        <v>304</v>
      </c>
      <c r="C33" s="75" t="s">
        <v>286</v>
      </c>
      <c r="D33" s="76">
        <v>44742</v>
      </c>
      <c r="E33" s="75" t="s">
        <v>61</v>
      </c>
      <c r="F33" s="75" t="s">
        <v>452</v>
      </c>
      <c r="G33" s="75" t="s">
        <v>453</v>
      </c>
      <c r="H33" s="75" t="s">
        <v>403</v>
      </c>
      <c r="I33" s="75" t="s">
        <v>404</v>
      </c>
      <c r="J33" s="75" t="s">
        <v>375</v>
      </c>
      <c r="K33" s="2" t="s">
        <v>305</v>
      </c>
      <c r="L33" s="2">
        <v>5</v>
      </c>
      <c r="M33" s="55">
        <v>5006585</v>
      </c>
      <c r="N33" s="2">
        <v>4.3718931895672846E-3</v>
      </c>
      <c r="O33" s="2">
        <v>7.6999999999999999E-2</v>
      </c>
      <c r="P33" s="2" t="s">
        <v>387</v>
      </c>
      <c r="Q33" s="54">
        <v>4946920</v>
      </c>
      <c r="R33" s="2">
        <v>4946920</v>
      </c>
      <c r="S33" s="51">
        <v>0</v>
      </c>
      <c r="T33" s="51">
        <v>0</v>
      </c>
      <c r="U33" s="51">
        <v>46731</v>
      </c>
      <c r="V33" s="54">
        <v>5.4493150684931511</v>
      </c>
      <c r="W33" s="54">
        <v>4.1551267557367888</v>
      </c>
      <c r="X33" s="2">
        <v>7.8497999999999998E-2</v>
      </c>
      <c r="Y33" s="2">
        <v>7.6399999999999996E-2</v>
      </c>
      <c r="Z33" s="2">
        <v>0</v>
      </c>
      <c r="AA33" s="2">
        <v>0</v>
      </c>
      <c r="AB33" s="2" t="s">
        <v>377</v>
      </c>
      <c r="AC33" s="2" t="s">
        <v>377</v>
      </c>
      <c r="AD33" s="2">
        <v>0</v>
      </c>
      <c r="AE33" s="2">
        <v>0</v>
      </c>
      <c r="AF33" s="2">
        <v>0</v>
      </c>
      <c r="AG33" s="2">
        <v>0</v>
      </c>
      <c r="AH33" s="2">
        <v>0</v>
      </c>
      <c r="AI33" t="str">
        <f t="shared" si="0"/>
        <v>Scheme C TIER I</v>
      </c>
      <c r="AJ33" t="s">
        <v>149</v>
      </c>
    </row>
    <row r="34" spans="1:36" hidden="1" x14ac:dyDescent="0.25">
      <c r="A34" s="75" t="s">
        <v>370</v>
      </c>
      <c r="B34" s="75" t="s">
        <v>304</v>
      </c>
      <c r="C34" s="75" t="s">
        <v>286</v>
      </c>
      <c r="D34" s="76">
        <v>44742</v>
      </c>
      <c r="E34" s="75" t="s">
        <v>130</v>
      </c>
      <c r="F34" s="75" t="s">
        <v>454</v>
      </c>
      <c r="G34" s="75" t="s">
        <v>455</v>
      </c>
      <c r="H34" s="75" t="s">
        <v>456</v>
      </c>
      <c r="I34" s="75" t="s">
        <v>457</v>
      </c>
      <c r="J34" s="75" t="s">
        <v>375</v>
      </c>
      <c r="K34" s="2" t="s">
        <v>305</v>
      </c>
      <c r="L34" s="2">
        <v>21</v>
      </c>
      <c r="M34" s="55">
        <v>21103299</v>
      </c>
      <c r="N34" s="2">
        <v>1.8428004153630086E-2</v>
      </c>
      <c r="O34" s="2">
        <v>7.6999999999999999E-2</v>
      </c>
      <c r="P34" s="2" t="s">
        <v>387</v>
      </c>
      <c r="Q34" s="54">
        <v>21394539</v>
      </c>
      <c r="R34" s="2">
        <v>21394539</v>
      </c>
      <c r="S34" s="51">
        <v>0</v>
      </c>
      <c r="T34" s="51">
        <v>0</v>
      </c>
      <c r="U34" s="51">
        <v>47374</v>
      </c>
      <c r="V34" s="54">
        <v>7.2109589041095887</v>
      </c>
      <c r="W34" s="54">
        <v>5.0848273072358507</v>
      </c>
      <c r="X34" s="2">
        <v>7.4135999999999994E-2</v>
      </c>
      <c r="Y34" s="2">
        <v>7.6003000000000001E-2</v>
      </c>
      <c r="Z34" s="2">
        <v>0</v>
      </c>
      <c r="AA34" s="2">
        <v>0</v>
      </c>
      <c r="AB34" s="2" t="s">
        <v>377</v>
      </c>
      <c r="AC34" s="2" t="s">
        <v>377</v>
      </c>
      <c r="AD34" s="2">
        <v>0</v>
      </c>
      <c r="AE34" s="2">
        <v>0</v>
      </c>
      <c r="AF34" s="2">
        <v>0</v>
      </c>
      <c r="AG34" s="2">
        <v>0</v>
      </c>
      <c r="AH34" s="2">
        <v>0</v>
      </c>
      <c r="AI34" t="str">
        <f t="shared" si="0"/>
        <v>Scheme C TIER I</v>
      </c>
      <c r="AJ34" t="s">
        <v>149</v>
      </c>
    </row>
    <row r="35" spans="1:36" hidden="1" x14ac:dyDescent="0.25">
      <c r="A35" s="75" t="s">
        <v>370</v>
      </c>
      <c r="B35" s="75" t="s">
        <v>304</v>
      </c>
      <c r="C35" s="75" t="s">
        <v>286</v>
      </c>
      <c r="D35" s="76">
        <v>44742</v>
      </c>
      <c r="E35" s="75" t="s">
        <v>144</v>
      </c>
      <c r="F35" s="75" t="s">
        <v>458</v>
      </c>
      <c r="G35" s="75" t="s">
        <v>406</v>
      </c>
      <c r="H35" s="75" t="s">
        <v>407</v>
      </c>
      <c r="I35" s="75" t="s">
        <v>408</v>
      </c>
      <c r="J35" s="75" t="s">
        <v>375</v>
      </c>
      <c r="K35" s="2" t="s">
        <v>305</v>
      </c>
      <c r="L35" s="2">
        <v>2</v>
      </c>
      <c r="M35" s="55">
        <v>2063888</v>
      </c>
      <c r="N35" s="2">
        <v>1.8022460202372762E-3</v>
      </c>
      <c r="O35" s="2">
        <v>8.9600000000000013E-2</v>
      </c>
      <c r="P35" s="2" t="s">
        <v>387</v>
      </c>
      <c r="Q35" s="54">
        <v>2099684</v>
      </c>
      <c r="R35" s="2">
        <v>2099684</v>
      </c>
      <c r="S35" s="51">
        <v>0</v>
      </c>
      <c r="T35" s="51">
        <v>0</v>
      </c>
      <c r="U35" s="51">
        <v>45755</v>
      </c>
      <c r="V35" s="54">
        <v>2.7753424657534245</v>
      </c>
      <c r="W35" s="54">
        <v>2.358670940890514</v>
      </c>
      <c r="X35" s="2">
        <v>7.7499999999999999E-2</v>
      </c>
      <c r="Y35" s="2">
        <v>7.5648000000000007E-2</v>
      </c>
      <c r="Z35" s="2">
        <v>0</v>
      </c>
      <c r="AA35" s="2">
        <v>0</v>
      </c>
      <c r="AB35" s="2" t="s">
        <v>377</v>
      </c>
      <c r="AC35" s="2" t="s">
        <v>377</v>
      </c>
      <c r="AD35" s="2">
        <v>0</v>
      </c>
      <c r="AE35" s="2">
        <v>0</v>
      </c>
      <c r="AF35" s="2">
        <v>0</v>
      </c>
      <c r="AG35" s="2">
        <v>0</v>
      </c>
      <c r="AH35" s="2">
        <v>0</v>
      </c>
      <c r="AI35" t="str">
        <f t="shared" si="0"/>
        <v>Scheme C TIER I</v>
      </c>
      <c r="AJ35" t="s">
        <v>149</v>
      </c>
    </row>
    <row r="36" spans="1:36" hidden="1" x14ac:dyDescent="0.25">
      <c r="A36" s="75" t="s">
        <v>370</v>
      </c>
      <c r="B36" s="75" t="s">
        <v>304</v>
      </c>
      <c r="C36" s="75" t="s">
        <v>286</v>
      </c>
      <c r="D36" s="76">
        <v>44742</v>
      </c>
      <c r="E36" s="75" t="s">
        <v>307</v>
      </c>
      <c r="F36" s="75" t="s">
        <v>459</v>
      </c>
      <c r="G36" s="75" t="s">
        <v>455</v>
      </c>
      <c r="H36" s="75" t="s">
        <v>456</v>
      </c>
      <c r="I36" s="75" t="s">
        <v>457</v>
      </c>
      <c r="J36" s="75" t="s">
        <v>375</v>
      </c>
      <c r="K36" s="2" t="s">
        <v>305</v>
      </c>
      <c r="L36" s="2">
        <v>50</v>
      </c>
      <c r="M36" s="55">
        <v>47038050</v>
      </c>
      <c r="N36" s="2">
        <v>4.1074970353149984E-2</v>
      </c>
      <c r="O36" s="2">
        <v>6.8699999999999997E-2</v>
      </c>
      <c r="P36" s="2" t="s">
        <v>387</v>
      </c>
      <c r="Q36" s="54">
        <v>50000000</v>
      </c>
      <c r="R36" s="2">
        <v>50000000</v>
      </c>
      <c r="S36" s="51">
        <v>0</v>
      </c>
      <c r="T36" s="51">
        <v>0</v>
      </c>
      <c r="U36" s="51">
        <v>48318</v>
      </c>
      <c r="V36" s="54">
        <v>9.7972602739726025</v>
      </c>
      <c r="W36" s="54">
        <v>6.7334155984894553</v>
      </c>
      <c r="X36" s="2">
        <v>6.8624077000000006E-2</v>
      </c>
      <c r="Y36" s="2">
        <v>7.7499999999999999E-2</v>
      </c>
      <c r="Z36" s="2">
        <v>0</v>
      </c>
      <c r="AA36" s="2">
        <v>0</v>
      </c>
      <c r="AB36" s="2" t="s">
        <v>377</v>
      </c>
      <c r="AC36" s="2" t="s">
        <v>377</v>
      </c>
      <c r="AD36" s="2">
        <v>0</v>
      </c>
      <c r="AE36" s="2">
        <v>0</v>
      </c>
      <c r="AF36" s="2">
        <v>0</v>
      </c>
      <c r="AG36" s="2">
        <v>0</v>
      </c>
      <c r="AH36" s="2">
        <v>0</v>
      </c>
      <c r="AI36" t="str">
        <f t="shared" si="0"/>
        <v>Scheme C TIER I</v>
      </c>
      <c r="AJ36" t="s">
        <v>149</v>
      </c>
    </row>
    <row r="37" spans="1:36" hidden="1" x14ac:dyDescent="0.25">
      <c r="A37" s="75" t="s">
        <v>370</v>
      </c>
      <c r="B37" s="75" t="s">
        <v>304</v>
      </c>
      <c r="C37" s="75" t="s">
        <v>286</v>
      </c>
      <c r="D37" s="76">
        <v>44742</v>
      </c>
      <c r="E37" s="75" t="s">
        <v>143</v>
      </c>
      <c r="F37" s="75" t="s">
        <v>460</v>
      </c>
      <c r="G37" s="75" t="s">
        <v>413</v>
      </c>
      <c r="H37" s="75" t="s">
        <v>373</v>
      </c>
      <c r="I37" s="75" t="s">
        <v>374</v>
      </c>
      <c r="J37" s="75" t="s">
        <v>375</v>
      </c>
      <c r="K37" s="2" t="s">
        <v>305</v>
      </c>
      <c r="L37" s="2">
        <v>8</v>
      </c>
      <c r="M37" s="55">
        <v>10715980</v>
      </c>
      <c r="N37" s="2">
        <v>9.3575001685858184E-3</v>
      </c>
      <c r="O37" s="2">
        <v>9.2499999999999999E-2</v>
      </c>
      <c r="P37" s="2" t="s">
        <v>387</v>
      </c>
      <c r="Q37" s="54">
        <v>10936230</v>
      </c>
      <c r="R37" s="2">
        <v>10936230</v>
      </c>
      <c r="S37" s="51">
        <v>0</v>
      </c>
      <c r="T37" s="51">
        <v>0</v>
      </c>
      <c r="U37" s="51">
        <v>46382</v>
      </c>
      <c r="V37" s="54">
        <v>4.493150684931507</v>
      </c>
      <c r="W37" s="54">
        <v>3.4894773483387538</v>
      </c>
      <c r="X37" s="2">
        <v>7.46E-2</v>
      </c>
      <c r="Y37" s="2">
        <v>7.2999999999999995E-2</v>
      </c>
      <c r="Z37" s="2">
        <v>0</v>
      </c>
      <c r="AA37" s="2">
        <v>0</v>
      </c>
      <c r="AB37" s="2" t="s">
        <v>377</v>
      </c>
      <c r="AC37" s="2" t="s">
        <v>377</v>
      </c>
      <c r="AD37" s="2">
        <v>0</v>
      </c>
      <c r="AE37" s="2">
        <v>0</v>
      </c>
      <c r="AF37" s="2">
        <v>0</v>
      </c>
      <c r="AG37" s="2">
        <v>0</v>
      </c>
      <c r="AH37" s="2">
        <v>0</v>
      </c>
      <c r="AI37" t="str">
        <f t="shared" si="0"/>
        <v>Scheme C TIER I</v>
      </c>
      <c r="AJ37" t="s">
        <v>149</v>
      </c>
    </row>
    <row r="38" spans="1:36" hidden="1" x14ac:dyDescent="0.25">
      <c r="A38" s="75" t="s">
        <v>370</v>
      </c>
      <c r="B38" s="75" t="s">
        <v>304</v>
      </c>
      <c r="C38" s="75" t="s">
        <v>286</v>
      </c>
      <c r="D38" s="76">
        <v>44742</v>
      </c>
      <c r="E38" s="75" t="s">
        <v>287</v>
      </c>
      <c r="F38" s="75" t="s">
        <v>461</v>
      </c>
      <c r="G38" s="75" t="s">
        <v>413</v>
      </c>
      <c r="H38" s="75" t="s">
        <v>373</v>
      </c>
      <c r="I38" s="75" t="s">
        <v>374</v>
      </c>
      <c r="J38" s="75" t="s">
        <v>375</v>
      </c>
      <c r="K38" s="2" t="s">
        <v>305</v>
      </c>
      <c r="L38" s="2">
        <v>13</v>
      </c>
      <c r="M38" s="55">
        <v>17512787.5</v>
      </c>
      <c r="N38" s="2">
        <v>1.5292666838092047E-2</v>
      </c>
      <c r="O38" s="2">
        <v>9.64E-2</v>
      </c>
      <c r="P38" s="2" t="s">
        <v>387</v>
      </c>
      <c r="Q38" s="54">
        <v>18072846.5</v>
      </c>
      <c r="R38" s="2">
        <v>18072846.5</v>
      </c>
      <c r="S38" s="51">
        <v>0</v>
      </c>
      <c r="T38" s="51">
        <v>0</v>
      </c>
      <c r="U38" s="51">
        <v>46173</v>
      </c>
      <c r="V38" s="54">
        <v>3.9205479452054797</v>
      </c>
      <c r="W38" s="54">
        <v>3.2070722198057604</v>
      </c>
      <c r="X38" s="2">
        <v>6.6499950000000002E-2</v>
      </c>
      <c r="Y38" s="2">
        <v>7.2800000000000004E-2</v>
      </c>
      <c r="Z38" s="2">
        <v>0</v>
      </c>
      <c r="AA38" s="2">
        <v>0</v>
      </c>
      <c r="AB38" s="2" t="s">
        <v>377</v>
      </c>
      <c r="AC38" s="2" t="s">
        <v>377</v>
      </c>
      <c r="AD38" s="2">
        <v>0</v>
      </c>
      <c r="AE38" s="2">
        <v>0</v>
      </c>
      <c r="AF38" s="2">
        <v>0</v>
      </c>
      <c r="AG38" s="2">
        <v>0</v>
      </c>
      <c r="AH38" s="2">
        <v>0</v>
      </c>
      <c r="AI38" t="str">
        <f t="shared" si="0"/>
        <v>Scheme C TIER I</v>
      </c>
      <c r="AJ38" t="s">
        <v>149</v>
      </c>
    </row>
    <row r="39" spans="1:36" hidden="1" x14ac:dyDescent="0.25">
      <c r="A39" s="75" t="s">
        <v>370</v>
      </c>
      <c r="B39" s="75" t="s">
        <v>304</v>
      </c>
      <c r="C39" s="75" t="s">
        <v>286</v>
      </c>
      <c r="D39" s="76">
        <v>44742</v>
      </c>
      <c r="E39" s="75" t="s">
        <v>160</v>
      </c>
      <c r="F39" s="75" t="s">
        <v>462</v>
      </c>
      <c r="G39" s="75" t="s">
        <v>463</v>
      </c>
      <c r="H39" s="75" t="s">
        <v>403</v>
      </c>
      <c r="I39" s="75" t="s">
        <v>404</v>
      </c>
      <c r="J39" s="75" t="s">
        <v>375</v>
      </c>
      <c r="K39" s="2" t="s">
        <v>305</v>
      </c>
      <c r="L39" s="2">
        <v>5</v>
      </c>
      <c r="M39" s="55">
        <v>5172150</v>
      </c>
      <c r="N39" s="2">
        <v>4.5164692820396403E-3</v>
      </c>
      <c r="O39" s="2">
        <v>8.3499999999999991E-2</v>
      </c>
      <c r="P39" s="2" t="s">
        <v>387</v>
      </c>
      <c r="Q39" s="54">
        <v>5496000</v>
      </c>
      <c r="R39" s="2">
        <v>5496000</v>
      </c>
      <c r="S39" s="51">
        <v>0</v>
      </c>
      <c r="T39" s="51">
        <v>0</v>
      </c>
      <c r="U39" s="51">
        <v>47190</v>
      </c>
      <c r="V39" s="54">
        <v>6.7068493150684931</v>
      </c>
      <c r="W39" s="54">
        <v>4.9269060393046633</v>
      </c>
      <c r="X39" s="2">
        <v>6.7892000000000008E-2</v>
      </c>
      <c r="Y39" s="2">
        <v>7.6499999999999999E-2</v>
      </c>
      <c r="Z39" s="2">
        <v>0</v>
      </c>
      <c r="AA39" s="2">
        <v>0</v>
      </c>
      <c r="AB39" s="2" t="s">
        <v>377</v>
      </c>
      <c r="AC39" s="2" t="s">
        <v>377</v>
      </c>
      <c r="AD39" s="2">
        <v>0</v>
      </c>
      <c r="AE39" s="2">
        <v>0</v>
      </c>
      <c r="AF39" s="2">
        <v>0</v>
      </c>
      <c r="AG39" s="2">
        <v>0</v>
      </c>
      <c r="AH39" s="2">
        <v>0</v>
      </c>
      <c r="AI39" t="str">
        <f t="shared" si="0"/>
        <v>Scheme C TIER I</v>
      </c>
      <c r="AJ39" t="s">
        <v>149</v>
      </c>
    </row>
    <row r="40" spans="1:36" hidden="1" x14ac:dyDescent="0.25">
      <c r="A40" s="75" t="s">
        <v>370</v>
      </c>
      <c r="B40" s="75" t="s">
        <v>304</v>
      </c>
      <c r="C40" s="75" t="s">
        <v>286</v>
      </c>
      <c r="D40" s="76">
        <v>44742</v>
      </c>
      <c r="E40" s="75" t="s">
        <v>161</v>
      </c>
      <c r="F40" s="75" t="s">
        <v>464</v>
      </c>
      <c r="G40" s="75" t="s">
        <v>455</v>
      </c>
      <c r="H40" s="75" t="s">
        <v>456</v>
      </c>
      <c r="I40" s="75" t="s">
        <v>457</v>
      </c>
      <c r="J40" s="75" t="s">
        <v>375</v>
      </c>
      <c r="K40" s="2" t="s">
        <v>305</v>
      </c>
      <c r="L40" s="2">
        <v>5</v>
      </c>
      <c r="M40" s="55">
        <v>4687575</v>
      </c>
      <c r="N40" s="2">
        <v>4.0933245352043086E-3</v>
      </c>
      <c r="O40" s="2">
        <v>6.9800000000000001E-2</v>
      </c>
      <c r="P40" s="2" t="s">
        <v>387</v>
      </c>
      <c r="Q40" s="54">
        <v>5143785</v>
      </c>
      <c r="R40" s="2">
        <v>5143785</v>
      </c>
      <c r="S40" s="51">
        <v>0</v>
      </c>
      <c r="T40" s="51">
        <v>0</v>
      </c>
      <c r="U40" s="51">
        <v>49489</v>
      </c>
      <c r="V40" s="54">
        <v>13.005479452054795</v>
      </c>
      <c r="W40" s="54">
        <v>8.1711247986830422</v>
      </c>
      <c r="X40" s="2">
        <v>6.8436999999999998E-2</v>
      </c>
      <c r="Y40" s="2">
        <v>7.7602000000000004E-2</v>
      </c>
      <c r="Z40" s="2">
        <v>0</v>
      </c>
      <c r="AA40" s="2">
        <v>0</v>
      </c>
      <c r="AB40" s="2" t="s">
        <v>377</v>
      </c>
      <c r="AC40" s="2" t="s">
        <v>377</v>
      </c>
      <c r="AD40" s="2">
        <v>0</v>
      </c>
      <c r="AE40" s="2">
        <v>0</v>
      </c>
      <c r="AF40" s="2">
        <v>0</v>
      </c>
      <c r="AG40" s="2">
        <v>0</v>
      </c>
      <c r="AH40" s="2">
        <v>0</v>
      </c>
      <c r="AI40" t="str">
        <f t="shared" si="0"/>
        <v>Scheme C TIER I</v>
      </c>
      <c r="AJ40" t="s">
        <v>149</v>
      </c>
    </row>
    <row r="41" spans="1:36" hidden="1" x14ac:dyDescent="0.25">
      <c r="A41" s="75" t="s">
        <v>370</v>
      </c>
      <c r="B41" s="75" t="s">
        <v>304</v>
      </c>
      <c r="C41" s="75" t="s">
        <v>286</v>
      </c>
      <c r="D41" s="76">
        <v>44742</v>
      </c>
      <c r="E41" s="75" t="s">
        <v>360</v>
      </c>
      <c r="F41" s="75" t="s">
        <v>465</v>
      </c>
      <c r="G41" s="75" t="s">
        <v>463</v>
      </c>
      <c r="H41" s="75" t="s">
        <v>403</v>
      </c>
      <c r="I41" s="75" t="s">
        <v>404</v>
      </c>
      <c r="J41" s="75">
        <v>0</v>
      </c>
      <c r="K41" s="2" t="s">
        <v>305</v>
      </c>
      <c r="L41" s="2">
        <v>20</v>
      </c>
      <c r="M41" s="55">
        <v>18936560</v>
      </c>
      <c r="N41" s="2">
        <v>1.6535945699080762E-2</v>
      </c>
      <c r="O41" s="2">
        <v>6.9199999999999998E-2</v>
      </c>
      <c r="P41" s="2" t="s">
        <v>387</v>
      </c>
      <c r="Q41" s="54">
        <v>19797421</v>
      </c>
      <c r="R41" s="2">
        <v>19797421</v>
      </c>
      <c r="S41" s="51">
        <v>0</v>
      </c>
      <c r="T41" s="51">
        <v>0</v>
      </c>
      <c r="U41" s="51">
        <v>48091</v>
      </c>
      <c r="V41" s="54">
        <v>9.1753424657534239</v>
      </c>
      <c r="W41" s="54">
        <v>6.1501748772507652</v>
      </c>
      <c r="X41" s="2">
        <v>7.0608000000000004E-2</v>
      </c>
      <c r="Y41" s="2">
        <v>7.7499999999999999E-2</v>
      </c>
      <c r="Z41" s="2">
        <v>0</v>
      </c>
      <c r="AA41" s="2">
        <v>0</v>
      </c>
      <c r="AB41" s="2" t="s">
        <v>377</v>
      </c>
      <c r="AC41" s="2" t="s">
        <v>377</v>
      </c>
      <c r="AD41" s="2">
        <v>0</v>
      </c>
      <c r="AE41" s="2">
        <v>0</v>
      </c>
      <c r="AF41" s="2">
        <v>0</v>
      </c>
      <c r="AG41" s="2">
        <v>0</v>
      </c>
      <c r="AH41" s="2">
        <v>0</v>
      </c>
      <c r="AI41" t="str">
        <f t="shared" si="0"/>
        <v>Scheme C TIER I</v>
      </c>
      <c r="AJ41" t="s">
        <v>149</v>
      </c>
    </row>
    <row r="42" spans="1:36" hidden="1" x14ac:dyDescent="0.25">
      <c r="A42" s="75" t="s">
        <v>370</v>
      </c>
      <c r="B42" s="75" t="s">
        <v>304</v>
      </c>
      <c r="C42" s="75" t="s">
        <v>286</v>
      </c>
      <c r="D42" s="76">
        <v>44742</v>
      </c>
      <c r="E42" s="75" t="s">
        <v>164</v>
      </c>
      <c r="F42" s="75" t="s">
        <v>466</v>
      </c>
      <c r="G42" s="75" t="s">
        <v>467</v>
      </c>
      <c r="H42" s="75" t="s">
        <v>403</v>
      </c>
      <c r="I42" s="75" t="s">
        <v>404</v>
      </c>
      <c r="J42" s="75" t="s">
        <v>375</v>
      </c>
      <c r="K42" s="2" t="s">
        <v>305</v>
      </c>
      <c r="L42" s="2">
        <v>1</v>
      </c>
      <c r="M42" s="55">
        <v>991106</v>
      </c>
      <c r="N42" s="2">
        <v>8.6546210072120482E-4</v>
      </c>
      <c r="O42" s="2">
        <v>7.9000000000000001E-2</v>
      </c>
      <c r="P42" s="2" t="s">
        <v>387</v>
      </c>
      <c r="Q42" s="54">
        <v>1041175</v>
      </c>
      <c r="R42" s="2">
        <v>1041175</v>
      </c>
      <c r="S42" s="51">
        <v>0</v>
      </c>
      <c r="T42" s="51">
        <v>0</v>
      </c>
      <c r="U42" s="51">
        <v>47493</v>
      </c>
      <c r="V42" s="54">
        <v>7.536986301369863</v>
      </c>
      <c r="W42" s="54">
        <v>5.3190390986851481</v>
      </c>
      <c r="X42" s="2">
        <v>7.2680999999999996E-2</v>
      </c>
      <c r="Y42" s="2">
        <v>8.0500000000000002E-2</v>
      </c>
      <c r="Z42" s="2">
        <v>0</v>
      </c>
      <c r="AA42" s="2">
        <v>0</v>
      </c>
      <c r="AB42" s="2" t="s">
        <v>377</v>
      </c>
      <c r="AC42" s="2" t="s">
        <v>377</v>
      </c>
      <c r="AD42" s="2">
        <v>0</v>
      </c>
      <c r="AE42" s="2">
        <v>0</v>
      </c>
      <c r="AF42" s="2">
        <v>0</v>
      </c>
      <c r="AG42" s="2">
        <v>0</v>
      </c>
      <c r="AH42" s="2">
        <v>0</v>
      </c>
      <c r="AI42" t="str">
        <f t="shared" si="0"/>
        <v>Scheme C TIER I</v>
      </c>
      <c r="AJ42" t="s">
        <v>149</v>
      </c>
    </row>
    <row r="43" spans="1:36" hidden="1" x14ac:dyDescent="0.25">
      <c r="A43" s="75" t="s">
        <v>370</v>
      </c>
      <c r="B43" s="75" t="s">
        <v>304</v>
      </c>
      <c r="C43" s="75" t="s">
        <v>286</v>
      </c>
      <c r="D43" s="76">
        <v>44742</v>
      </c>
      <c r="E43" s="75" t="s">
        <v>165</v>
      </c>
      <c r="F43" s="75" t="s">
        <v>468</v>
      </c>
      <c r="G43" s="75" t="s">
        <v>392</v>
      </c>
      <c r="H43" s="75" t="s">
        <v>385</v>
      </c>
      <c r="I43" s="75" t="s">
        <v>386</v>
      </c>
      <c r="J43" s="75" t="s">
        <v>375</v>
      </c>
      <c r="K43" s="2" t="s">
        <v>305</v>
      </c>
      <c r="L43" s="2">
        <v>9</v>
      </c>
      <c r="M43" s="55">
        <v>8455761</v>
      </c>
      <c r="N43" s="2">
        <v>7.3838123048961821E-3</v>
      </c>
      <c r="O43" s="2">
        <v>6.8000000000000005E-2</v>
      </c>
      <c r="P43" s="2" t="s">
        <v>387</v>
      </c>
      <c r="Q43" s="54">
        <v>9000000</v>
      </c>
      <c r="R43" s="2">
        <v>9000000</v>
      </c>
      <c r="S43" s="51">
        <v>0</v>
      </c>
      <c r="T43" s="51">
        <v>0</v>
      </c>
      <c r="U43" s="51">
        <v>49542</v>
      </c>
      <c r="V43" s="54">
        <v>8.1479452054794521</v>
      </c>
      <c r="W43" s="54">
        <v>5.6430957327428208</v>
      </c>
      <c r="X43" s="2">
        <v>6.7960999999999994E-2</v>
      </c>
      <c r="Y43" s="2">
        <v>7.8267644979052919E-2</v>
      </c>
      <c r="Z43" s="2">
        <v>0</v>
      </c>
      <c r="AA43" s="2">
        <v>0</v>
      </c>
      <c r="AB43" s="2" t="s">
        <v>377</v>
      </c>
      <c r="AC43" s="2" t="s">
        <v>377</v>
      </c>
      <c r="AD43" s="2">
        <v>0</v>
      </c>
      <c r="AE43" s="2">
        <v>0</v>
      </c>
      <c r="AF43" s="2">
        <v>0</v>
      </c>
      <c r="AG43" s="2">
        <v>0</v>
      </c>
      <c r="AH43" s="2">
        <v>0</v>
      </c>
      <c r="AI43" t="str">
        <f t="shared" si="0"/>
        <v>Scheme C TIER I</v>
      </c>
      <c r="AJ43" t="s">
        <v>149</v>
      </c>
    </row>
    <row r="44" spans="1:36" hidden="1" x14ac:dyDescent="0.25">
      <c r="A44" s="75" t="s">
        <v>370</v>
      </c>
      <c r="B44" s="75" t="s">
        <v>304</v>
      </c>
      <c r="C44" s="75" t="s">
        <v>286</v>
      </c>
      <c r="D44" s="76">
        <v>44742</v>
      </c>
      <c r="E44" s="75" t="s">
        <v>281</v>
      </c>
      <c r="F44" s="75" t="s">
        <v>469</v>
      </c>
      <c r="G44" s="75" t="s">
        <v>428</v>
      </c>
      <c r="H44" s="75" t="s">
        <v>425</v>
      </c>
      <c r="I44" s="75" t="s">
        <v>426</v>
      </c>
      <c r="J44" s="75" t="s">
        <v>375</v>
      </c>
      <c r="K44" s="2" t="s">
        <v>305</v>
      </c>
      <c r="L44" s="2">
        <v>49</v>
      </c>
      <c r="M44" s="55">
        <v>48319733</v>
      </c>
      <c r="N44" s="2">
        <v>4.2194172599568286E-2</v>
      </c>
      <c r="O44" s="2">
        <v>7.4099999999999999E-2</v>
      </c>
      <c r="P44" s="2" t="s">
        <v>387</v>
      </c>
      <c r="Q44" s="54">
        <v>51033993</v>
      </c>
      <c r="R44" s="2">
        <v>51033993</v>
      </c>
      <c r="S44" s="51">
        <v>0</v>
      </c>
      <c r="T44" s="51">
        <v>0</v>
      </c>
      <c r="U44" s="51">
        <v>47317</v>
      </c>
      <c r="V44" s="54">
        <v>7.0547945205479454</v>
      </c>
      <c r="W44" s="54">
        <v>4.9650912743208222</v>
      </c>
      <c r="X44" s="2">
        <v>5.6767999999999999E-2</v>
      </c>
      <c r="Y44" s="2">
        <v>7.6899999999999996E-2</v>
      </c>
      <c r="Z44" s="2">
        <v>0</v>
      </c>
      <c r="AA44" s="2">
        <v>0</v>
      </c>
      <c r="AB44" s="2" t="s">
        <v>377</v>
      </c>
      <c r="AC44" s="2">
        <v>0</v>
      </c>
      <c r="AD44" s="2">
        <v>0</v>
      </c>
      <c r="AE44" s="2" t="s">
        <v>377</v>
      </c>
      <c r="AF44" s="2">
        <v>0</v>
      </c>
      <c r="AG44" s="2">
        <v>0</v>
      </c>
      <c r="AH44" s="2">
        <v>0</v>
      </c>
      <c r="AI44" t="str">
        <f t="shared" si="0"/>
        <v>Scheme C TIER I</v>
      </c>
      <c r="AJ44" t="s">
        <v>149</v>
      </c>
    </row>
    <row r="45" spans="1:36" hidden="1" x14ac:dyDescent="0.25">
      <c r="A45" s="75" t="s">
        <v>370</v>
      </c>
      <c r="B45" s="75" t="s">
        <v>304</v>
      </c>
      <c r="C45" s="75" t="s">
        <v>286</v>
      </c>
      <c r="D45" s="76">
        <v>44742</v>
      </c>
      <c r="E45" s="75" t="s">
        <v>180</v>
      </c>
      <c r="F45" s="75" t="s">
        <v>470</v>
      </c>
      <c r="G45" s="75" t="s">
        <v>415</v>
      </c>
      <c r="H45" s="75" t="s">
        <v>403</v>
      </c>
      <c r="I45" s="75" t="s">
        <v>404</v>
      </c>
      <c r="J45" s="75" t="s">
        <v>375</v>
      </c>
      <c r="K45" s="2" t="s">
        <v>305</v>
      </c>
      <c r="L45" s="2">
        <v>4</v>
      </c>
      <c r="M45" s="55">
        <v>4217600</v>
      </c>
      <c r="N45" s="2">
        <v>3.6829289258684273E-3</v>
      </c>
      <c r="O45" s="2">
        <v>8.6699999999999999E-2</v>
      </c>
      <c r="P45" s="2" t="s">
        <v>411</v>
      </c>
      <c r="Q45" s="54">
        <v>4414972</v>
      </c>
      <c r="R45" s="2">
        <v>4414972</v>
      </c>
      <c r="S45" s="51">
        <v>0</v>
      </c>
      <c r="T45" s="51">
        <v>0</v>
      </c>
      <c r="U45" s="51">
        <v>47076</v>
      </c>
      <c r="V45" s="54">
        <v>6.3945205479452056</v>
      </c>
      <c r="W45" s="54">
        <v>4.838883381644365</v>
      </c>
      <c r="X45" s="2">
        <v>6.9786000000000001E-2</v>
      </c>
      <c r="Y45" s="2">
        <v>7.7200000000000005E-2</v>
      </c>
      <c r="Z45" s="2">
        <v>0</v>
      </c>
      <c r="AA45" s="2">
        <v>0</v>
      </c>
      <c r="AB45" s="2" t="s">
        <v>377</v>
      </c>
      <c r="AC45" s="2" t="s">
        <v>377</v>
      </c>
      <c r="AD45" s="2">
        <v>0</v>
      </c>
      <c r="AE45" s="2">
        <v>0</v>
      </c>
      <c r="AF45" s="2">
        <v>0</v>
      </c>
      <c r="AG45" s="2">
        <v>0</v>
      </c>
      <c r="AH45" s="2">
        <v>0</v>
      </c>
      <c r="AI45" t="str">
        <f t="shared" si="0"/>
        <v>Scheme C TIER I</v>
      </c>
      <c r="AJ45" t="s">
        <v>149</v>
      </c>
    </row>
    <row r="46" spans="1:36" hidden="1" x14ac:dyDescent="0.25">
      <c r="A46" s="75" t="s">
        <v>370</v>
      </c>
      <c r="B46" s="75" t="s">
        <v>304</v>
      </c>
      <c r="C46" s="75" t="s">
        <v>286</v>
      </c>
      <c r="D46" s="76">
        <v>44742</v>
      </c>
      <c r="E46" s="75" t="s">
        <v>179</v>
      </c>
      <c r="F46" s="75" t="s">
        <v>471</v>
      </c>
      <c r="G46" s="75" t="s">
        <v>410</v>
      </c>
      <c r="H46" s="75" t="s">
        <v>373</v>
      </c>
      <c r="I46" s="75" t="s">
        <v>374</v>
      </c>
      <c r="J46" s="75" t="s">
        <v>375</v>
      </c>
      <c r="K46" s="2" t="s">
        <v>305</v>
      </c>
      <c r="L46" s="2">
        <v>5</v>
      </c>
      <c r="M46" s="55">
        <v>5418945</v>
      </c>
      <c r="N46" s="2">
        <v>4.7319777333531118E-3</v>
      </c>
      <c r="O46" s="2">
        <v>9.1799999999999993E-2</v>
      </c>
      <c r="P46" s="2" t="s">
        <v>411</v>
      </c>
      <c r="Q46" s="54">
        <v>5800000</v>
      </c>
      <c r="R46" s="2">
        <v>5800000</v>
      </c>
      <c r="S46" s="51">
        <v>0</v>
      </c>
      <c r="T46" s="51">
        <v>0</v>
      </c>
      <c r="U46" s="51">
        <v>47141</v>
      </c>
      <c r="V46" s="54">
        <v>6.5726027397260278</v>
      </c>
      <c r="W46" s="54">
        <v>4.767725902807598</v>
      </c>
      <c r="X46" s="2">
        <v>6.6558000000000006E-2</v>
      </c>
      <c r="Y46" s="2">
        <v>7.6799999999999993E-2</v>
      </c>
      <c r="Z46" s="2">
        <v>0</v>
      </c>
      <c r="AA46" s="2">
        <v>0</v>
      </c>
      <c r="AB46" s="2" t="s">
        <v>377</v>
      </c>
      <c r="AC46" s="2">
        <v>0</v>
      </c>
      <c r="AD46" s="2" t="s">
        <v>377</v>
      </c>
      <c r="AE46" s="2">
        <v>0</v>
      </c>
      <c r="AF46" s="2">
        <v>0</v>
      </c>
      <c r="AG46" s="2">
        <v>0</v>
      </c>
      <c r="AH46" s="2">
        <v>0</v>
      </c>
      <c r="AI46" t="str">
        <f t="shared" si="0"/>
        <v>Scheme C TIER I</v>
      </c>
      <c r="AJ46" t="s">
        <v>149</v>
      </c>
    </row>
    <row r="47" spans="1:36" hidden="1" x14ac:dyDescent="0.25">
      <c r="A47" s="75" t="s">
        <v>370</v>
      </c>
      <c r="B47" s="75" t="s">
        <v>304</v>
      </c>
      <c r="C47" s="75" t="s">
        <v>286</v>
      </c>
      <c r="D47" s="76">
        <v>44742</v>
      </c>
      <c r="E47" s="75" t="s">
        <v>282</v>
      </c>
      <c r="F47" s="75" t="s">
        <v>472</v>
      </c>
      <c r="G47" s="75" t="s">
        <v>453</v>
      </c>
      <c r="H47" s="75" t="s">
        <v>403</v>
      </c>
      <c r="I47" s="75" t="s">
        <v>404</v>
      </c>
      <c r="J47" s="75" t="s">
        <v>375</v>
      </c>
      <c r="K47" s="2" t="s">
        <v>305</v>
      </c>
      <c r="L47" s="2">
        <v>19</v>
      </c>
      <c r="M47" s="55">
        <v>19739233</v>
      </c>
      <c r="N47" s="2">
        <v>1.7236862715799651E-2</v>
      </c>
      <c r="O47" s="2">
        <v>8.7499999999999994E-2</v>
      </c>
      <c r="P47" s="2" t="s">
        <v>387</v>
      </c>
      <c r="Q47" s="54">
        <v>20901160.84</v>
      </c>
      <c r="R47" s="2">
        <v>20901160.84</v>
      </c>
      <c r="S47" s="51">
        <v>0</v>
      </c>
      <c r="T47" s="51">
        <v>0</v>
      </c>
      <c r="U47" s="51">
        <v>45850</v>
      </c>
      <c r="V47" s="54">
        <v>3.0356164383561643</v>
      </c>
      <c r="W47" s="54">
        <v>2.4090458318729722</v>
      </c>
      <c r="X47" s="2">
        <v>3.0828999999999999E-2</v>
      </c>
      <c r="Y47" s="2">
        <v>7.3700000000000002E-2</v>
      </c>
      <c r="Z47" s="2">
        <v>0</v>
      </c>
      <c r="AA47" s="2">
        <v>0</v>
      </c>
      <c r="AB47" s="2" t="s">
        <v>377</v>
      </c>
      <c r="AC47" s="2" t="s">
        <v>377</v>
      </c>
      <c r="AD47" s="2">
        <v>0</v>
      </c>
      <c r="AE47" s="2">
        <v>0</v>
      </c>
      <c r="AF47" s="2">
        <v>0</v>
      </c>
      <c r="AG47" s="2">
        <v>0</v>
      </c>
      <c r="AH47" s="2">
        <v>0</v>
      </c>
      <c r="AI47" t="str">
        <f t="shared" si="0"/>
        <v>Scheme C TIER I</v>
      </c>
      <c r="AJ47" t="s">
        <v>149</v>
      </c>
    </row>
    <row r="48" spans="1:36" hidden="1" x14ac:dyDescent="0.25">
      <c r="A48" s="75" t="s">
        <v>370</v>
      </c>
      <c r="B48" s="75" t="s">
        <v>304</v>
      </c>
      <c r="C48" s="75" t="s">
        <v>286</v>
      </c>
      <c r="D48" s="76">
        <v>44742</v>
      </c>
      <c r="E48" s="75" t="s">
        <v>178</v>
      </c>
      <c r="F48" s="75" t="s">
        <v>473</v>
      </c>
      <c r="G48" s="75" t="s">
        <v>410</v>
      </c>
      <c r="H48" s="75" t="s">
        <v>373</v>
      </c>
      <c r="I48" s="75" t="s">
        <v>374</v>
      </c>
      <c r="J48" s="75" t="s">
        <v>375</v>
      </c>
      <c r="K48" s="2" t="s">
        <v>305</v>
      </c>
      <c r="L48" s="2">
        <v>9</v>
      </c>
      <c r="M48" s="55">
        <v>9664452</v>
      </c>
      <c r="N48" s="2">
        <v>8.4392758496460007E-3</v>
      </c>
      <c r="O48" s="2">
        <v>9.1799999999999993E-2</v>
      </c>
      <c r="P48" s="2" t="s">
        <v>411</v>
      </c>
      <c r="Q48" s="54">
        <v>10191966</v>
      </c>
      <c r="R48" s="2">
        <v>10191966</v>
      </c>
      <c r="S48" s="51">
        <v>0</v>
      </c>
      <c r="T48" s="51">
        <v>0</v>
      </c>
      <c r="U48" s="51">
        <v>46775</v>
      </c>
      <c r="V48" s="54">
        <v>5.5698630136986305</v>
      </c>
      <c r="W48" s="54">
        <v>4.1955993313521613</v>
      </c>
      <c r="X48" s="2">
        <v>6.7350999999999994E-2</v>
      </c>
      <c r="Y48" s="2">
        <v>7.6725000000000002E-2</v>
      </c>
      <c r="Z48" s="2">
        <v>0</v>
      </c>
      <c r="AA48" s="2">
        <v>0</v>
      </c>
      <c r="AB48" s="2" t="s">
        <v>377</v>
      </c>
      <c r="AC48" s="2" t="s">
        <v>377</v>
      </c>
      <c r="AD48" s="2">
        <v>0</v>
      </c>
      <c r="AE48" s="2">
        <v>0</v>
      </c>
      <c r="AF48" s="2">
        <v>0</v>
      </c>
      <c r="AG48" s="2">
        <v>0</v>
      </c>
      <c r="AH48" s="2">
        <v>0</v>
      </c>
      <c r="AI48" t="str">
        <f t="shared" si="0"/>
        <v>Scheme C TIER I</v>
      </c>
      <c r="AJ48" t="s">
        <v>149</v>
      </c>
    </row>
    <row r="49" spans="1:36" hidden="1" x14ac:dyDescent="0.25">
      <c r="A49" s="75" t="s">
        <v>370</v>
      </c>
      <c r="B49" s="75" t="s">
        <v>304</v>
      </c>
      <c r="C49" s="75" t="s">
        <v>286</v>
      </c>
      <c r="D49" s="76">
        <v>44742</v>
      </c>
      <c r="E49" s="75" t="s">
        <v>269</v>
      </c>
      <c r="F49" s="75" t="s">
        <v>474</v>
      </c>
      <c r="G49" s="75" t="s">
        <v>406</v>
      </c>
      <c r="H49" s="75" t="s">
        <v>407</v>
      </c>
      <c r="I49" s="75" t="s">
        <v>408</v>
      </c>
      <c r="J49" s="75" t="s">
        <v>375</v>
      </c>
      <c r="K49" s="2" t="s">
        <v>305</v>
      </c>
      <c r="L49" s="2">
        <v>1</v>
      </c>
      <c r="M49" s="55">
        <v>10233370</v>
      </c>
      <c r="N49" s="2">
        <v>8.9360713159413376E-3</v>
      </c>
      <c r="O49" s="2">
        <v>8.4399999999999989E-2</v>
      </c>
      <c r="P49" s="2" t="s">
        <v>387</v>
      </c>
      <c r="Q49" s="54">
        <v>10795091</v>
      </c>
      <c r="R49" s="2">
        <v>10795091</v>
      </c>
      <c r="S49" s="51">
        <v>0</v>
      </c>
      <c r="T49" s="51">
        <v>0</v>
      </c>
      <c r="U49" s="51">
        <v>46174</v>
      </c>
      <c r="V49" s="54">
        <v>3.9232876712328766</v>
      </c>
      <c r="W49" s="54">
        <v>3.2345012568992457</v>
      </c>
      <c r="X49" s="2">
        <v>6.4399999999999999E-2</v>
      </c>
      <c r="Y49" s="2">
        <v>7.6899999999999996E-2</v>
      </c>
      <c r="Z49" s="2">
        <v>0</v>
      </c>
      <c r="AA49" s="2">
        <v>0</v>
      </c>
      <c r="AB49" s="2" t="s">
        <v>377</v>
      </c>
      <c r="AC49" s="2" t="s">
        <v>377</v>
      </c>
      <c r="AD49" s="2">
        <v>0</v>
      </c>
      <c r="AE49" s="2">
        <v>0</v>
      </c>
      <c r="AF49" s="2">
        <v>0</v>
      </c>
      <c r="AG49" s="2">
        <v>0</v>
      </c>
      <c r="AH49" s="2">
        <v>0</v>
      </c>
      <c r="AI49" t="str">
        <f t="shared" si="0"/>
        <v>Scheme C TIER I</v>
      </c>
      <c r="AJ49" t="s">
        <v>149</v>
      </c>
    </row>
    <row r="50" spans="1:36" hidden="1" x14ac:dyDescent="0.25">
      <c r="A50" s="75" t="s">
        <v>370</v>
      </c>
      <c r="B50" s="75" t="s">
        <v>304</v>
      </c>
      <c r="C50" s="75" t="s">
        <v>286</v>
      </c>
      <c r="D50" s="76">
        <v>44742</v>
      </c>
      <c r="E50" s="75" t="s">
        <v>212</v>
      </c>
      <c r="F50" s="75" t="s">
        <v>475</v>
      </c>
      <c r="G50" s="75" t="s">
        <v>476</v>
      </c>
      <c r="H50" s="75" t="s">
        <v>477</v>
      </c>
      <c r="I50" s="75" t="s">
        <v>478</v>
      </c>
      <c r="J50" s="75" t="s">
        <v>375</v>
      </c>
      <c r="K50" s="2" t="s">
        <v>305</v>
      </c>
      <c r="L50" s="2">
        <v>40</v>
      </c>
      <c r="M50" s="55">
        <v>7894872</v>
      </c>
      <c r="N50" s="2">
        <v>6.8940279909969465E-3</v>
      </c>
      <c r="O50" s="2">
        <v>7.3800000000000004E-2</v>
      </c>
      <c r="P50" s="2" t="s">
        <v>387</v>
      </c>
      <c r="Q50" s="54">
        <v>8370960</v>
      </c>
      <c r="R50" s="2">
        <v>8370960</v>
      </c>
      <c r="S50" s="51">
        <v>0</v>
      </c>
      <c r="T50" s="51">
        <v>0</v>
      </c>
      <c r="U50" s="51">
        <v>47121</v>
      </c>
      <c r="V50" s="54">
        <v>6.5178082191780824</v>
      </c>
      <c r="W50" s="54">
        <v>4.8442344742495367</v>
      </c>
      <c r="X50" s="2">
        <v>6.6199999999999995E-2</v>
      </c>
      <c r="Y50" s="2">
        <v>7.6300000000000007E-2</v>
      </c>
      <c r="Z50" s="2">
        <v>0</v>
      </c>
      <c r="AA50" s="2">
        <v>0</v>
      </c>
      <c r="AB50" s="2">
        <v>0</v>
      </c>
      <c r="AC50" s="2" t="s">
        <v>377</v>
      </c>
      <c r="AD50" s="2">
        <v>0</v>
      </c>
      <c r="AE50" s="2" t="s">
        <v>377</v>
      </c>
      <c r="AF50" s="2">
        <v>0</v>
      </c>
      <c r="AG50" s="2">
        <v>0</v>
      </c>
      <c r="AH50" s="2">
        <v>0</v>
      </c>
      <c r="AI50" t="str">
        <f t="shared" si="0"/>
        <v>Scheme C TIER I</v>
      </c>
      <c r="AJ50" t="s">
        <v>150</v>
      </c>
    </row>
    <row r="51" spans="1:36" hidden="1" x14ac:dyDescent="0.25">
      <c r="A51" s="75" t="s">
        <v>370</v>
      </c>
      <c r="B51" s="75" t="s">
        <v>304</v>
      </c>
      <c r="C51" s="75" t="s">
        <v>286</v>
      </c>
      <c r="D51" s="76">
        <v>44742</v>
      </c>
      <c r="E51" s="75" t="s">
        <v>270</v>
      </c>
      <c r="F51" s="75" t="s">
        <v>479</v>
      </c>
      <c r="G51" s="75" t="s">
        <v>424</v>
      </c>
      <c r="H51" s="75" t="s">
        <v>425</v>
      </c>
      <c r="I51" s="75" t="s">
        <v>426</v>
      </c>
      <c r="J51" s="75" t="s">
        <v>375</v>
      </c>
      <c r="K51" s="2" t="s">
        <v>305</v>
      </c>
      <c r="L51" s="2">
        <v>50</v>
      </c>
      <c r="M51" s="55">
        <v>50521300</v>
      </c>
      <c r="N51" s="2">
        <v>4.4116643859653963E-2</v>
      </c>
      <c r="O51" s="2">
        <v>7.6200000000000004E-2</v>
      </c>
      <c r="P51" s="2" t="s">
        <v>387</v>
      </c>
      <c r="Q51" s="54">
        <v>53486253</v>
      </c>
      <c r="R51" s="2">
        <v>53486253</v>
      </c>
      <c r="S51" s="51">
        <v>0</v>
      </c>
      <c r="T51" s="51">
        <v>0</v>
      </c>
      <c r="U51" s="51">
        <v>46266</v>
      </c>
      <c r="V51" s="54">
        <v>4.1753424657534248</v>
      </c>
      <c r="W51" s="54">
        <v>3.2787862266821244</v>
      </c>
      <c r="X51" s="2">
        <v>5.9699999999999996E-2</v>
      </c>
      <c r="Y51" s="2">
        <v>7.2900000000000006E-2</v>
      </c>
      <c r="Z51" s="2">
        <v>0</v>
      </c>
      <c r="AA51" s="2">
        <v>0</v>
      </c>
      <c r="AB51" s="2" t="s">
        <v>377</v>
      </c>
      <c r="AC51" s="2" t="s">
        <v>377</v>
      </c>
      <c r="AD51" s="2">
        <v>0</v>
      </c>
      <c r="AE51" s="2">
        <v>0</v>
      </c>
      <c r="AF51" s="2">
        <v>0</v>
      </c>
      <c r="AG51" s="2">
        <v>0</v>
      </c>
      <c r="AH51" s="2">
        <v>0</v>
      </c>
      <c r="AI51" t="str">
        <f t="shared" si="0"/>
        <v>Scheme C TIER I</v>
      </c>
      <c r="AJ51" t="s">
        <v>149</v>
      </c>
    </row>
    <row r="52" spans="1:36" hidden="1" x14ac:dyDescent="0.25">
      <c r="A52" s="75" t="s">
        <v>370</v>
      </c>
      <c r="B52" s="75" t="s">
        <v>304</v>
      </c>
      <c r="C52" s="75" t="s">
        <v>286</v>
      </c>
      <c r="D52" s="76">
        <v>44742</v>
      </c>
      <c r="E52" s="75" t="s">
        <v>216</v>
      </c>
      <c r="F52" s="75" t="s">
        <v>480</v>
      </c>
      <c r="G52" s="75" t="s">
        <v>413</v>
      </c>
      <c r="H52" s="75" t="s">
        <v>373</v>
      </c>
      <c r="I52" s="75" t="s">
        <v>374</v>
      </c>
      <c r="J52" s="75" t="s">
        <v>375</v>
      </c>
      <c r="K52" s="2" t="s">
        <v>305</v>
      </c>
      <c r="L52" s="2">
        <v>17</v>
      </c>
      <c r="M52" s="55">
        <v>16762527</v>
      </c>
      <c r="N52" s="2">
        <v>1.4637517915153289E-2</v>
      </c>
      <c r="O52" s="2">
        <v>7.5499999999999998E-2</v>
      </c>
      <c r="P52" s="2" t="s">
        <v>387</v>
      </c>
      <c r="Q52" s="54">
        <v>18559665</v>
      </c>
      <c r="R52" s="2">
        <v>18559665</v>
      </c>
      <c r="S52" s="51">
        <v>0</v>
      </c>
      <c r="T52" s="51">
        <v>0</v>
      </c>
      <c r="U52" s="51">
        <v>48112</v>
      </c>
      <c r="V52" s="54">
        <v>9.2328767123287676</v>
      </c>
      <c r="W52" s="54">
        <v>6.0988239744154438</v>
      </c>
      <c r="X52" s="2">
        <v>6.3500000000000001E-2</v>
      </c>
      <c r="Y52" s="2">
        <v>7.7600000000000002E-2</v>
      </c>
      <c r="Z52" s="2">
        <v>0</v>
      </c>
      <c r="AA52" s="2">
        <v>0</v>
      </c>
      <c r="AB52" s="2" t="s">
        <v>377</v>
      </c>
      <c r="AC52" s="2" t="s">
        <v>377</v>
      </c>
      <c r="AD52" s="2">
        <v>0</v>
      </c>
      <c r="AE52" s="2">
        <v>0</v>
      </c>
      <c r="AF52" s="2">
        <v>0</v>
      </c>
      <c r="AG52" s="2">
        <v>0</v>
      </c>
      <c r="AH52" s="2">
        <v>0</v>
      </c>
      <c r="AI52" t="str">
        <f t="shared" si="0"/>
        <v>Scheme C TIER I</v>
      </c>
      <c r="AJ52" t="s">
        <v>149</v>
      </c>
    </row>
    <row r="53" spans="1:36" hidden="1" x14ac:dyDescent="0.25">
      <c r="A53" s="75" t="s">
        <v>370</v>
      </c>
      <c r="B53" s="75" t="s">
        <v>304</v>
      </c>
      <c r="C53" s="75" t="s">
        <v>286</v>
      </c>
      <c r="D53" s="76">
        <v>44742</v>
      </c>
      <c r="E53" s="75" t="s">
        <v>271</v>
      </c>
      <c r="F53" s="75" t="s">
        <v>481</v>
      </c>
      <c r="G53" s="75" t="s">
        <v>482</v>
      </c>
      <c r="H53" s="75" t="s">
        <v>483</v>
      </c>
      <c r="I53" s="75" t="s">
        <v>484</v>
      </c>
      <c r="J53" s="75" t="s">
        <v>375</v>
      </c>
      <c r="K53" s="2" t="s">
        <v>305</v>
      </c>
      <c r="L53" s="2">
        <v>50</v>
      </c>
      <c r="M53" s="55">
        <v>50350450</v>
      </c>
      <c r="N53" s="2">
        <v>4.3967452754052533E-2</v>
      </c>
      <c r="O53" s="2">
        <v>7.6999999999999999E-2</v>
      </c>
      <c r="P53" s="2" t="s">
        <v>387</v>
      </c>
      <c r="Q53" s="54">
        <v>53311455</v>
      </c>
      <c r="R53" s="2">
        <v>53311455</v>
      </c>
      <c r="S53" s="51">
        <v>0</v>
      </c>
      <c r="T53" s="51">
        <v>0</v>
      </c>
      <c r="U53" s="51">
        <v>45775</v>
      </c>
      <c r="V53" s="54">
        <v>2.8301369863013699</v>
      </c>
      <c r="W53" s="54">
        <v>2.4389460202111715</v>
      </c>
      <c r="X53" s="2">
        <v>5.6341000000000002E-2</v>
      </c>
      <c r="Y53" s="2">
        <v>7.3800000000000004E-2</v>
      </c>
      <c r="Z53" s="2">
        <v>0</v>
      </c>
      <c r="AA53" s="2">
        <v>0</v>
      </c>
      <c r="AB53" s="2" t="s">
        <v>377</v>
      </c>
      <c r="AC53" s="2">
        <v>0</v>
      </c>
      <c r="AD53" s="2">
        <v>0</v>
      </c>
      <c r="AE53" s="2">
        <v>0</v>
      </c>
      <c r="AF53" s="2">
        <v>0</v>
      </c>
      <c r="AG53" s="2">
        <v>0</v>
      </c>
      <c r="AH53" s="2">
        <v>0</v>
      </c>
      <c r="AI53" t="str">
        <f t="shared" si="0"/>
        <v>Scheme C TIER I</v>
      </c>
      <c r="AJ53" t="s">
        <v>149</v>
      </c>
    </row>
    <row r="54" spans="1:36" hidden="1" x14ac:dyDescent="0.25">
      <c r="A54" s="75" t="s">
        <v>370</v>
      </c>
      <c r="B54" s="75" t="s">
        <v>304</v>
      </c>
      <c r="C54" s="75" t="s">
        <v>286</v>
      </c>
      <c r="D54" s="76">
        <v>44742</v>
      </c>
      <c r="E54" s="75" t="s">
        <v>272</v>
      </c>
      <c r="F54" s="75" t="s">
        <v>485</v>
      </c>
      <c r="G54" s="75" t="s">
        <v>415</v>
      </c>
      <c r="H54" s="75" t="s">
        <v>403</v>
      </c>
      <c r="I54" s="75" t="s">
        <v>404</v>
      </c>
      <c r="J54" s="75" t="s">
        <v>375</v>
      </c>
      <c r="K54" s="2" t="s">
        <v>305</v>
      </c>
      <c r="L54" s="2">
        <v>2</v>
      </c>
      <c r="M54" s="55">
        <v>2067714</v>
      </c>
      <c r="N54" s="2">
        <v>1.8055869928450088E-3</v>
      </c>
      <c r="O54" s="2">
        <v>8.8000000000000009E-2</v>
      </c>
      <c r="P54" s="2" t="s">
        <v>387</v>
      </c>
      <c r="Q54" s="54">
        <v>2117098</v>
      </c>
      <c r="R54" s="2">
        <v>2117098</v>
      </c>
      <c r="S54" s="51">
        <v>0</v>
      </c>
      <c r="T54" s="51">
        <v>0</v>
      </c>
      <c r="U54" s="51">
        <v>45672</v>
      </c>
      <c r="V54" s="54">
        <v>2.547945205479452</v>
      </c>
      <c r="W54" s="54">
        <v>2.1582312454690404</v>
      </c>
      <c r="X54" s="2">
        <v>6.8000000000000005E-2</v>
      </c>
      <c r="Y54" s="2">
        <v>7.22E-2</v>
      </c>
      <c r="Z54" s="2">
        <v>0</v>
      </c>
      <c r="AA54" s="2">
        <v>0</v>
      </c>
      <c r="AB54" s="2" t="s">
        <v>377</v>
      </c>
      <c r="AC54" s="2" t="s">
        <v>377</v>
      </c>
      <c r="AD54" s="2">
        <v>0</v>
      </c>
      <c r="AE54" s="2">
        <v>0</v>
      </c>
      <c r="AF54" s="2">
        <v>0</v>
      </c>
      <c r="AG54" s="2">
        <v>0</v>
      </c>
      <c r="AH54" s="2">
        <v>0</v>
      </c>
      <c r="AI54" t="str">
        <f t="shared" si="0"/>
        <v>Scheme C TIER I</v>
      </c>
      <c r="AJ54" t="s">
        <v>149</v>
      </c>
    </row>
    <row r="55" spans="1:36" hidden="1" x14ac:dyDescent="0.25">
      <c r="A55" s="75" t="s">
        <v>370</v>
      </c>
      <c r="B55" s="75" t="s">
        <v>304</v>
      </c>
      <c r="C55" s="75" t="s">
        <v>286</v>
      </c>
      <c r="D55" s="76">
        <v>44742</v>
      </c>
      <c r="E55" s="75" t="s">
        <v>273</v>
      </c>
      <c r="F55" s="75" t="s">
        <v>486</v>
      </c>
      <c r="G55" s="75" t="s">
        <v>428</v>
      </c>
      <c r="H55" s="75" t="s">
        <v>425</v>
      </c>
      <c r="I55" s="75" t="s">
        <v>426</v>
      </c>
      <c r="J55" s="75" t="s">
        <v>375</v>
      </c>
      <c r="K55" s="2" t="s">
        <v>305</v>
      </c>
      <c r="L55" s="2">
        <v>2</v>
      </c>
      <c r="M55" s="55">
        <v>1940574</v>
      </c>
      <c r="N55" s="2">
        <v>1.6945647091682942E-3</v>
      </c>
      <c r="O55" s="2">
        <v>7.2700000000000001E-2</v>
      </c>
      <c r="P55" s="2" t="s">
        <v>387</v>
      </c>
      <c r="Q55" s="54">
        <v>2019376</v>
      </c>
      <c r="R55" s="2">
        <v>2019376</v>
      </c>
      <c r="S55" s="51">
        <v>0</v>
      </c>
      <c r="T55" s="51">
        <v>0</v>
      </c>
      <c r="U55" s="51">
        <v>47528</v>
      </c>
      <c r="V55" s="54">
        <v>7.6328767123287671</v>
      </c>
      <c r="W55" s="54">
        <v>5.5085738207191595</v>
      </c>
      <c r="X55" s="2">
        <v>7.0999999999999994E-2</v>
      </c>
      <c r="Y55" s="2">
        <v>7.7899999999999997E-2</v>
      </c>
      <c r="Z55" s="2">
        <v>0</v>
      </c>
      <c r="AA55" s="2">
        <v>0</v>
      </c>
      <c r="AB55" s="2" t="s">
        <v>377</v>
      </c>
      <c r="AC55" s="2">
        <v>0</v>
      </c>
      <c r="AD55" s="2">
        <v>0</v>
      </c>
      <c r="AE55" s="2" t="s">
        <v>377</v>
      </c>
      <c r="AF55" s="2">
        <v>0</v>
      </c>
      <c r="AG55" s="2">
        <v>0</v>
      </c>
      <c r="AH55" s="2">
        <v>0</v>
      </c>
      <c r="AI55" t="str">
        <f t="shared" si="0"/>
        <v>Scheme C TIER I</v>
      </c>
      <c r="AJ55" t="s">
        <v>149</v>
      </c>
    </row>
    <row r="56" spans="1:36" hidden="1" x14ac:dyDescent="0.25">
      <c r="A56" s="75" t="s">
        <v>370</v>
      </c>
      <c r="B56" s="75" t="s">
        <v>304</v>
      </c>
      <c r="C56" s="75" t="s">
        <v>286</v>
      </c>
      <c r="D56" s="76">
        <v>44742</v>
      </c>
      <c r="E56" s="75" t="s">
        <v>274</v>
      </c>
      <c r="F56" s="75" t="s">
        <v>487</v>
      </c>
      <c r="G56" s="75" t="s">
        <v>415</v>
      </c>
      <c r="H56" s="75" t="s">
        <v>403</v>
      </c>
      <c r="I56" s="75" t="s">
        <v>404</v>
      </c>
      <c r="J56" s="75" t="s">
        <v>375</v>
      </c>
      <c r="K56" s="2" t="s">
        <v>305</v>
      </c>
      <c r="L56" s="2">
        <v>7</v>
      </c>
      <c r="M56" s="55">
        <v>7268471</v>
      </c>
      <c r="N56" s="2">
        <v>6.3470367253262074E-3</v>
      </c>
      <c r="O56" s="2">
        <v>8.900000000000001E-2</v>
      </c>
      <c r="P56" s="2" t="s">
        <v>387</v>
      </c>
      <c r="Q56" s="54">
        <v>7463419</v>
      </c>
      <c r="R56" s="2">
        <v>7463419</v>
      </c>
      <c r="S56" s="51">
        <v>0</v>
      </c>
      <c r="T56" s="51">
        <v>0</v>
      </c>
      <c r="U56" s="51">
        <v>45731</v>
      </c>
      <c r="V56" s="54">
        <v>2.7095890410958905</v>
      </c>
      <c r="W56" s="54">
        <v>2.3070863792352911</v>
      </c>
      <c r="X56" s="2">
        <v>6.8000000000000005E-2</v>
      </c>
      <c r="Y56" s="2">
        <v>7.22E-2</v>
      </c>
      <c r="Z56" s="2">
        <v>0</v>
      </c>
      <c r="AA56" s="2">
        <v>0</v>
      </c>
      <c r="AB56" s="2" t="s">
        <v>377</v>
      </c>
      <c r="AC56" s="2">
        <v>0</v>
      </c>
      <c r="AD56" s="2">
        <v>0</v>
      </c>
      <c r="AE56" s="2">
        <v>0</v>
      </c>
      <c r="AF56" s="2">
        <v>0</v>
      </c>
      <c r="AG56" s="2">
        <v>0</v>
      </c>
      <c r="AH56" s="2">
        <v>0</v>
      </c>
      <c r="AI56" t="str">
        <f t="shared" si="0"/>
        <v>Scheme C TIER I</v>
      </c>
      <c r="AJ56" t="s">
        <v>149</v>
      </c>
    </row>
    <row r="57" spans="1:36" hidden="1" x14ac:dyDescent="0.25">
      <c r="A57" s="75" t="s">
        <v>370</v>
      </c>
      <c r="B57" s="75" t="s">
        <v>304</v>
      </c>
      <c r="C57" s="75" t="s">
        <v>286</v>
      </c>
      <c r="D57" s="76">
        <v>44742</v>
      </c>
      <c r="E57" s="75" t="s">
        <v>275</v>
      </c>
      <c r="F57" s="75" t="s">
        <v>488</v>
      </c>
      <c r="G57" s="75" t="s">
        <v>410</v>
      </c>
      <c r="H57" s="75" t="s">
        <v>373</v>
      </c>
      <c r="I57" s="75" t="s">
        <v>374</v>
      </c>
      <c r="J57" s="75" t="s">
        <v>375</v>
      </c>
      <c r="K57" s="2" t="s">
        <v>305</v>
      </c>
      <c r="L57" s="2">
        <v>10</v>
      </c>
      <c r="M57" s="55">
        <v>10480410</v>
      </c>
      <c r="N57" s="2">
        <v>9.1517937082607938E-3</v>
      </c>
      <c r="O57" s="2">
        <v>9.1799999999999993E-2</v>
      </c>
      <c r="P57" s="2" t="s">
        <v>411</v>
      </c>
      <c r="Q57" s="54">
        <v>11126011</v>
      </c>
      <c r="R57" s="2">
        <v>11126011</v>
      </c>
      <c r="S57" s="51">
        <v>0</v>
      </c>
      <c r="T57" s="51">
        <v>0</v>
      </c>
      <c r="U57" s="51">
        <v>45680</v>
      </c>
      <c r="V57" s="54">
        <v>2.56986301369863</v>
      </c>
      <c r="W57" s="54">
        <v>2.183790354867762</v>
      </c>
      <c r="X57" s="2">
        <v>5.5496999999999998E-2</v>
      </c>
      <c r="Y57" s="2">
        <v>7.1800000000000003E-2</v>
      </c>
      <c r="Z57" s="2">
        <v>0</v>
      </c>
      <c r="AA57" s="2">
        <v>0</v>
      </c>
      <c r="AB57" s="2" t="s">
        <v>377</v>
      </c>
      <c r="AC57" s="2">
        <v>0</v>
      </c>
      <c r="AD57" s="2">
        <v>0</v>
      </c>
      <c r="AE57" s="2">
        <v>0</v>
      </c>
      <c r="AF57" s="2">
        <v>0</v>
      </c>
      <c r="AG57" s="2">
        <v>0</v>
      </c>
      <c r="AH57" s="2">
        <v>0</v>
      </c>
      <c r="AI57" t="str">
        <f t="shared" si="0"/>
        <v>Scheme C TIER I</v>
      </c>
      <c r="AJ57" t="s">
        <v>149</v>
      </c>
    </row>
    <row r="58" spans="1:36" hidden="1" x14ac:dyDescent="0.25">
      <c r="A58" s="75" t="s">
        <v>370</v>
      </c>
      <c r="B58" s="75" t="s">
        <v>304</v>
      </c>
      <c r="C58" s="75" t="s">
        <v>286</v>
      </c>
      <c r="D58" s="76">
        <v>44742</v>
      </c>
      <c r="E58" s="75" t="s">
        <v>276</v>
      </c>
      <c r="F58" s="75" t="s">
        <v>489</v>
      </c>
      <c r="G58" s="75" t="s">
        <v>447</v>
      </c>
      <c r="H58" s="75" t="s">
        <v>448</v>
      </c>
      <c r="I58" s="75" t="s">
        <v>449</v>
      </c>
      <c r="J58" s="75" t="s">
        <v>375</v>
      </c>
      <c r="K58" s="2" t="s">
        <v>305</v>
      </c>
      <c r="L58" s="2">
        <v>50</v>
      </c>
      <c r="M58" s="55">
        <v>47481550</v>
      </c>
      <c r="N58" s="2">
        <v>4.1462247235410664E-2</v>
      </c>
      <c r="O58" s="2">
        <v>5.45E-2</v>
      </c>
      <c r="P58" s="2" t="s">
        <v>387</v>
      </c>
      <c r="Q58" s="54">
        <v>49461511</v>
      </c>
      <c r="R58" s="2">
        <v>49461511</v>
      </c>
      <c r="S58" s="51">
        <v>0</v>
      </c>
      <c r="T58" s="51">
        <v>0</v>
      </c>
      <c r="U58" s="51">
        <v>45945</v>
      </c>
      <c r="V58" s="54">
        <v>3.2958904109589042</v>
      </c>
      <c r="W58" s="54">
        <v>2.7825725782633195</v>
      </c>
      <c r="X58" s="2">
        <v>5.7374000000000001E-2</v>
      </c>
      <c r="Y58" s="2">
        <v>7.2099999999999997E-2</v>
      </c>
      <c r="Z58" s="2">
        <v>0</v>
      </c>
      <c r="AA58" s="2">
        <v>0</v>
      </c>
      <c r="AB58" s="2" t="s">
        <v>377</v>
      </c>
      <c r="AC58" s="2" t="s">
        <v>377</v>
      </c>
      <c r="AD58" s="2">
        <v>0</v>
      </c>
      <c r="AE58" s="2">
        <v>0</v>
      </c>
      <c r="AF58" s="2">
        <v>0</v>
      </c>
      <c r="AG58" s="2">
        <v>0</v>
      </c>
      <c r="AH58" s="2">
        <v>0</v>
      </c>
      <c r="AI58" t="str">
        <f t="shared" si="0"/>
        <v>Scheme C TIER I</v>
      </c>
      <c r="AJ58" t="s">
        <v>149</v>
      </c>
    </row>
    <row r="59" spans="1:36" hidden="1" x14ac:dyDescent="0.25">
      <c r="A59" s="75" t="s">
        <v>370</v>
      </c>
      <c r="B59" s="75" t="s">
        <v>304</v>
      </c>
      <c r="C59" s="75" t="s">
        <v>286</v>
      </c>
      <c r="D59" s="76">
        <v>44742</v>
      </c>
      <c r="E59" s="75" t="s">
        <v>223</v>
      </c>
      <c r="F59" s="75" t="s">
        <v>490</v>
      </c>
      <c r="G59" s="75" t="s">
        <v>428</v>
      </c>
      <c r="H59" s="75" t="s">
        <v>425</v>
      </c>
      <c r="I59" s="75" t="s">
        <v>426</v>
      </c>
      <c r="J59" s="75" t="s">
        <v>375</v>
      </c>
      <c r="K59" s="2" t="s">
        <v>305</v>
      </c>
      <c r="L59" s="2">
        <v>1</v>
      </c>
      <c r="M59" s="55">
        <v>990152</v>
      </c>
      <c r="N59" s="2">
        <v>8.6462904064076127E-4</v>
      </c>
      <c r="O59" s="2">
        <v>7.690000000000001E-2</v>
      </c>
      <c r="P59" s="2" t="s">
        <v>387</v>
      </c>
      <c r="Q59" s="54">
        <v>1083310</v>
      </c>
      <c r="R59" s="2">
        <v>1083310</v>
      </c>
      <c r="S59" s="51">
        <v>0</v>
      </c>
      <c r="T59" s="51">
        <v>0</v>
      </c>
      <c r="U59" s="51">
        <v>48304</v>
      </c>
      <c r="V59" s="54">
        <v>9.7589041095890412</v>
      </c>
      <c r="W59" s="54">
        <v>6.5519641622911653</v>
      </c>
      <c r="X59" s="2">
        <v>6.6100000000000006E-2</v>
      </c>
      <c r="Y59" s="2">
        <v>7.8299999999999995E-2</v>
      </c>
      <c r="Z59" s="2">
        <v>0</v>
      </c>
      <c r="AA59" s="2">
        <v>0</v>
      </c>
      <c r="AB59" s="2" t="s">
        <v>377</v>
      </c>
      <c r="AC59" s="2">
        <v>0</v>
      </c>
      <c r="AD59" s="2">
        <v>0</v>
      </c>
      <c r="AE59" s="2" t="s">
        <v>377</v>
      </c>
      <c r="AF59" s="2">
        <v>0</v>
      </c>
      <c r="AG59" s="2">
        <v>0</v>
      </c>
      <c r="AH59" s="2">
        <v>0</v>
      </c>
      <c r="AI59" t="str">
        <f t="shared" si="0"/>
        <v>Scheme C TIER I</v>
      </c>
      <c r="AJ59" t="s">
        <v>149</v>
      </c>
    </row>
    <row r="60" spans="1:36" hidden="1" x14ac:dyDescent="0.25">
      <c r="A60" s="75" t="s">
        <v>370</v>
      </c>
      <c r="B60" s="75" t="s">
        <v>304</v>
      </c>
      <c r="C60" s="75" t="s">
        <v>286</v>
      </c>
      <c r="D60" s="76">
        <v>44742</v>
      </c>
      <c r="E60" s="75" t="s">
        <v>224</v>
      </c>
      <c r="F60" s="75" t="s">
        <v>491</v>
      </c>
      <c r="G60" s="75" t="s">
        <v>492</v>
      </c>
      <c r="H60" s="75" t="s">
        <v>407</v>
      </c>
      <c r="I60" s="75" t="s">
        <v>408</v>
      </c>
      <c r="J60" s="75" t="s">
        <v>375</v>
      </c>
      <c r="K60" s="2" t="s">
        <v>305</v>
      </c>
      <c r="L60" s="2">
        <v>1</v>
      </c>
      <c r="M60" s="55">
        <v>1022242</v>
      </c>
      <c r="N60" s="2">
        <v>8.9265094628167502E-4</v>
      </c>
      <c r="O60" s="2">
        <v>8.48E-2</v>
      </c>
      <c r="P60" s="2" t="s">
        <v>387</v>
      </c>
      <c r="Q60" s="54">
        <v>1093396</v>
      </c>
      <c r="R60" s="2">
        <v>1093396</v>
      </c>
      <c r="S60" s="51">
        <v>0</v>
      </c>
      <c r="T60" s="51">
        <v>0</v>
      </c>
      <c r="U60" s="51">
        <v>46202</v>
      </c>
      <c r="V60" s="54">
        <v>4</v>
      </c>
      <c r="W60" s="54">
        <v>3.3028217242201698</v>
      </c>
      <c r="X60" s="2">
        <v>6.4000000000000001E-2</v>
      </c>
      <c r="Y60" s="2">
        <v>7.7299999999999994E-2</v>
      </c>
      <c r="Z60" s="2">
        <v>0</v>
      </c>
      <c r="AA60" s="2">
        <v>0</v>
      </c>
      <c r="AB60" s="2" t="s">
        <v>377</v>
      </c>
      <c r="AC60" s="2">
        <v>0</v>
      </c>
      <c r="AD60" s="2">
        <v>0</v>
      </c>
      <c r="AE60" s="2">
        <v>0</v>
      </c>
      <c r="AF60" s="2">
        <v>0</v>
      </c>
      <c r="AG60" s="2">
        <v>0</v>
      </c>
      <c r="AH60" s="2">
        <v>0</v>
      </c>
      <c r="AI60" t="str">
        <f t="shared" si="0"/>
        <v>Scheme C TIER I</v>
      </c>
      <c r="AJ60" t="s">
        <v>149</v>
      </c>
    </row>
    <row r="61" spans="1:36" hidden="1" x14ac:dyDescent="0.25">
      <c r="A61" s="75" t="s">
        <v>370</v>
      </c>
      <c r="B61" s="75" t="s">
        <v>304</v>
      </c>
      <c r="C61" s="75" t="s">
        <v>286</v>
      </c>
      <c r="D61" s="76">
        <v>44742</v>
      </c>
      <c r="E61" s="75" t="s">
        <v>267</v>
      </c>
      <c r="F61" s="75" t="s">
        <v>493</v>
      </c>
      <c r="G61" s="75" t="s">
        <v>440</v>
      </c>
      <c r="H61" s="75" t="s">
        <v>425</v>
      </c>
      <c r="I61" s="75" t="s">
        <v>426</v>
      </c>
      <c r="J61" s="75" t="s">
        <v>375</v>
      </c>
      <c r="K61" s="2" t="s">
        <v>305</v>
      </c>
      <c r="L61" s="2">
        <v>10</v>
      </c>
      <c r="M61" s="55">
        <v>10170260</v>
      </c>
      <c r="N61" s="2">
        <v>8.8809618592570732E-3</v>
      </c>
      <c r="O61" s="2">
        <v>8.4000000000000005E-2</v>
      </c>
      <c r="P61" s="2" t="s">
        <v>387</v>
      </c>
      <c r="Q61" s="54">
        <v>10197081</v>
      </c>
      <c r="R61" s="2">
        <v>10197081</v>
      </c>
      <c r="S61" s="51">
        <v>0</v>
      </c>
      <c r="T61" s="51">
        <v>0</v>
      </c>
      <c r="U61" s="51">
        <v>45616</v>
      </c>
      <c r="V61" s="54">
        <v>2.3945205479452056</v>
      </c>
      <c r="W61" s="54">
        <v>2.0176545726687962</v>
      </c>
      <c r="X61" s="2">
        <v>7.4999999999999997E-2</v>
      </c>
      <c r="Y61" s="2">
        <v>7.46E-2</v>
      </c>
      <c r="Z61" s="2">
        <v>0</v>
      </c>
      <c r="AA61" s="2">
        <v>0</v>
      </c>
      <c r="AB61" s="2" t="s">
        <v>377</v>
      </c>
      <c r="AC61" s="2" t="s">
        <v>377</v>
      </c>
      <c r="AD61" s="2">
        <v>0</v>
      </c>
      <c r="AE61" s="2">
        <v>0</v>
      </c>
      <c r="AF61" s="2">
        <v>0</v>
      </c>
      <c r="AG61" s="2">
        <v>0</v>
      </c>
      <c r="AH61" s="2">
        <v>0</v>
      </c>
      <c r="AI61" t="str">
        <f t="shared" si="0"/>
        <v>Scheme C TIER I</v>
      </c>
      <c r="AJ61" t="s">
        <v>149</v>
      </c>
    </row>
    <row r="62" spans="1:36" hidden="1" x14ac:dyDescent="0.25">
      <c r="A62" s="75" t="s">
        <v>370</v>
      </c>
      <c r="B62" s="75" t="s">
        <v>304</v>
      </c>
      <c r="C62" s="75" t="s">
        <v>286</v>
      </c>
      <c r="D62" s="76">
        <v>44742</v>
      </c>
      <c r="E62" s="75" t="s">
        <v>225</v>
      </c>
      <c r="F62" s="75" t="s">
        <v>494</v>
      </c>
      <c r="G62" s="75" t="s">
        <v>467</v>
      </c>
      <c r="H62" s="75" t="s">
        <v>403</v>
      </c>
      <c r="I62" s="75" t="s">
        <v>404</v>
      </c>
      <c r="J62" s="75" t="s">
        <v>375</v>
      </c>
      <c r="K62" s="2" t="s">
        <v>305</v>
      </c>
      <c r="L62" s="2">
        <v>9</v>
      </c>
      <c r="M62" s="55">
        <v>8516961</v>
      </c>
      <c r="N62" s="2">
        <v>7.4372538949623685E-3</v>
      </c>
      <c r="O62" s="2">
        <v>0.06</v>
      </c>
      <c r="P62" s="2" t="s">
        <v>387</v>
      </c>
      <c r="Q62" s="54">
        <v>9000000</v>
      </c>
      <c r="R62" s="2">
        <v>9000000</v>
      </c>
      <c r="S62" s="51">
        <v>0</v>
      </c>
      <c r="T62" s="51">
        <v>0</v>
      </c>
      <c r="U62" s="51">
        <v>46015</v>
      </c>
      <c r="V62" s="54">
        <v>3.4876712328767123</v>
      </c>
      <c r="W62" s="54">
        <v>2.9198516560686913</v>
      </c>
      <c r="X62" s="2">
        <v>5.9962999999999995E-2</v>
      </c>
      <c r="Y62" s="2">
        <v>7.7700000000000005E-2</v>
      </c>
      <c r="Z62" s="2">
        <v>0</v>
      </c>
      <c r="AA62" s="2">
        <v>0</v>
      </c>
      <c r="AB62" s="2" t="s">
        <v>377</v>
      </c>
      <c r="AC62" s="2">
        <v>0</v>
      </c>
      <c r="AD62" s="2">
        <v>0</v>
      </c>
      <c r="AE62" s="2" t="s">
        <v>377</v>
      </c>
      <c r="AF62" s="2">
        <v>0</v>
      </c>
      <c r="AG62" s="2">
        <v>0</v>
      </c>
      <c r="AH62" s="2">
        <v>0</v>
      </c>
      <c r="AI62" t="str">
        <f t="shared" si="0"/>
        <v>Scheme C TIER I</v>
      </c>
      <c r="AJ62" t="s">
        <v>149</v>
      </c>
    </row>
    <row r="63" spans="1:36" hidden="1" x14ac:dyDescent="0.25">
      <c r="A63" s="75" t="s">
        <v>370</v>
      </c>
      <c r="B63" s="75" t="s">
        <v>304</v>
      </c>
      <c r="C63" s="75" t="s">
        <v>286</v>
      </c>
      <c r="D63" s="76">
        <v>44742</v>
      </c>
      <c r="E63" s="75" t="s">
        <v>230</v>
      </c>
      <c r="F63" s="75" t="s">
        <v>495</v>
      </c>
      <c r="G63" s="75" t="s">
        <v>406</v>
      </c>
      <c r="H63" s="75" t="s">
        <v>407</v>
      </c>
      <c r="I63" s="75" t="s">
        <v>408</v>
      </c>
      <c r="J63" s="75" t="s">
        <v>375</v>
      </c>
      <c r="K63" s="2" t="s">
        <v>305</v>
      </c>
      <c r="L63" s="2">
        <v>14</v>
      </c>
      <c r="M63" s="55">
        <v>13135290</v>
      </c>
      <c r="N63" s="2">
        <v>1.147011084281826E-2</v>
      </c>
      <c r="O63" s="2">
        <v>6.83E-2</v>
      </c>
      <c r="P63" s="2" t="s">
        <v>387</v>
      </c>
      <c r="Q63" s="54">
        <v>13877900</v>
      </c>
      <c r="R63" s="2">
        <v>13877900</v>
      </c>
      <c r="S63" s="51">
        <v>0</v>
      </c>
      <c r="T63" s="51">
        <v>0</v>
      </c>
      <c r="U63" s="51">
        <v>47856</v>
      </c>
      <c r="V63" s="54">
        <v>8.5315068493150683</v>
      </c>
      <c r="W63" s="54">
        <v>5.9888756209332037</v>
      </c>
      <c r="X63" s="2">
        <v>6.9172999999999998E-2</v>
      </c>
      <c r="Y63" s="2">
        <v>7.8700000000000006E-2</v>
      </c>
      <c r="Z63" s="2">
        <v>0</v>
      </c>
      <c r="AA63" s="2">
        <v>0</v>
      </c>
      <c r="AB63" s="2" t="s">
        <v>377</v>
      </c>
      <c r="AC63" s="2" t="s">
        <v>377</v>
      </c>
      <c r="AD63" s="2">
        <v>0</v>
      </c>
      <c r="AE63" s="2">
        <v>0</v>
      </c>
      <c r="AF63" s="2">
        <v>0</v>
      </c>
      <c r="AG63" s="2">
        <v>0</v>
      </c>
      <c r="AH63" s="2">
        <v>0</v>
      </c>
      <c r="AI63" t="str">
        <f t="shared" si="0"/>
        <v>Scheme C TIER I</v>
      </c>
      <c r="AJ63" t="s">
        <v>149</v>
      </c>
    </row>
    <row r="64" spans="1:36" hidden="1" x14ac:dyDescent="0.25">
      <c r="A64" s="75" t="s">
        <v>370</v>
      </c>
      <c r="B64" s="75" t="s">
        <v>304</v>
      </c>
      <c r="C64" s="75" t="s">
        <v>286</v>
      </c>
      <c r="D64" s="76">
        <v>44742</v>
      </c>
      <c r="E64" s="75" t="s">
        <v>231</v>
      </c>
      <c r="F64" s="75" t="s">
        <v>496</v>
      </c>
      <c r="G64" s="75" t="s">
        <v>467</v>
      </c>
      <c r="H64" s="75" t="s">
        <v>403</v>
      </c>
      <c r="I64" s="75" t="s">
        <v>404</v>
      </c>
      <c r="J64" s="75" t="s">
        <v>375</v>
      </c>
      <c r="K64" s="2" t="s">
        <v>305</v>
      </c>
      <c r="L64" s="2">
        <v>3</v>
      </c>
      <c r="M64" s="55">
        <v>2795244</v>
      </c>
      <c r="N64" s="2">
        <v>2.4408869931857374E-3</v>
      </c>
      <c r="O64" s="2">
        <v>6.9199999999999998E-2</v>
      </c>
      <c r="P64" s="2" t="s">
        <v>387</v>
      </c>
      <c r="Q64" s="54">
        <v>2996595</v>
      </c>
      <c r="R64" s="2">
        <v>2996595</v>
      </c>
      <c r="S64" s="51">
        <v>0</v>
      </c>
      <c r="T64" s="51">
        <v>0</v>
      </c>
      <c r="U64" s="51">
        <v>47841</v>
      </c>
      <c r="V64" s="54">
        <v>8.4904109589041088</v>
      </c>
      <c r="W64" s="54">
        <v>5.9148718296330536</v>
      </c>
      <c r="X64" s="2">
        <v>6.9596999999999992E-2</v>
      </c>
      <c r="Y64" s="2">
        <v>8.0500000000000002E-2</v>
      </c>
      <c r="Z64" s="2">
        <v>0</v>
      </c>
      <c r="AA64" s="2">
        <v>0</v>
      </c>
      <c r="AB64" s="2" t="s">
        <v>377</v>
      </c>
      <c r="AC64" s="2">
        <v>0</v>
      </c>
      <c r="AD64" s="2">
        <v>0</v>
      </c>
      <c r="AE64" s="2">
        <v>0</v>
      </c>
      <c r="AF64" s="2">
        <v>0</v>
      </c>
      <c r="AG64" s="2">
        <v>0</v>
      </c>
      <c r="AH64" s="2">
        <v>0</v>
      </c>
      <c r="AI64" t="str">
        <f t="shared" si="0"/>
        <v>Scheme C TIER I</v>
      </c>
      <c r="AJ64" t="s">
        <v>149</v>
      </c>
    </row>
    <row r="65" spans="1:36" hidden="1" x14ac:dyDescent="0.25">
      <c r="A65" s="75" t="s">
        <v>370</v>
      </c>
      <c r="B65" s="75" t="s">
        <v>304</v>
      </c>
      <c r="C65" s="75" t="s">
        <v>286</v>
      </c>
      <c r="D65" s="76">
        <v>44742</v>
      </c>
      <c r="E65" s="75" t="s">
        <v>253</v>
      </c>
      <c r="F65" s="75" t="s">
        <v>497</v>
      </c>
      <c r="G65" s="75" t="s">
        <v>384</v>
      </c>
      <c r="H65" s="75" t="s">
        <v>385</v>
      </c>
      <c r="I65" s="75" t="s">
        <v>386</v>
      </c>
      <c r="J65" s="75" t="s">
        <v>375</v>
      </c>
      <c r="K65" s="2" t="s">
        <v>305</v>
      </c>
      <c r="L65" s="2">
        <v>10</v>
      </c>
      <c r="M65" s="55">
        <v>9441590</v>
      </c>
      <c r="N65" s="2">
        <v>8.2446663783170716E-3</v>
      </c>
      <c r="O65" s="2">
        <v>6.4500000000000002E-2</v>
      </c>
      <c r="P65" s="2" t="s">
        <v>387</v>
      </c>
      <c r="Q65" s="54">
        <v>10000000</v>
      </c>
      <c r="R65" s="2">
        <v>10000000</v>
      </c>
      <c r="S65" s="51">
        <v>0</v>
      </c>
      <c r="T65" s="51">
        <v>0</v>
      </c>
      <c r="U65" s="51">
        <v>46919</v>
      </c>
      <c r="V65" s="54">
        <v>5.9643835616438352</v>
      </c>
      <c r="W65" s="54">
        <v>4.7304376963093278</v>
      </c>
      <c r="X65" s="2">
        <v>6.4450999999999994E-2</v>
      </c>
      <c r="Y65" s="2">
        <v>7.6499999999999999E-2</v>
      </c>
      <c r="Z65" s="2">
        <v>0</v>
      </c>
      <c r="AA65" s="2">
        <v>0</v>
      </c>
      <c r="AB65" s="2">
        <v>0</v>
      </c>
      <c r="AC65" s="2" t="s">
        <v>377</v>
      </c>
      <c r="AD65" s="2">
        <v>0</v>
      </c>
      <c r="AE65" s="2">
        <v>0</v>
      </c>
      <c r="AF65" s="2">
        <v>0</v>
      </c>
      <c r="AG65" s="2">
        <v>0</v>
      </c>
      <c r="AH65" s="2">
        <v>0</v>
      </c>
      <c r="AI65" t="str">
        <f t="shared" si="0"/>
        <v>Scheme C TIER I</v>
      </c>
      <c r="AJ65" t="s">
        <v>150</v>
      </c>
    </row>
    <row r="66" spans="1:36" hidden="1" x14ac:dyDescent="0.25">
      <c r="A66" s="75" t="s">
        <v>370</v>
      </c>
      <c r="B66" s="75" t="s">
        <v>304</v>
      </c>
      <c r="C66" s="75" t="s">
        <v>286</v>
      </c>
      <c r="D66" s="76">
        <v>44742</v>
      </c>
      <c r="E66" s="75" t="s">
        <v>238</v>
      </c>
      <c r="F66" s="75" t="s">
        <v>498</v>
      </c>
      <c r="G66" s="75" t="s">
        <v>492</v>
      </c>
      <c r="H66" s="75" t="s">
        <v>407</v>
      </c>
      <c r="I66" s="75" t="s">
        <v>408</v>
      </c>
      <c r="J66" s="75" t="s">
        <v>375</v>
      </c>
      <c r="K66" s="2" t="s">
        <v>305</v>
      </c>
      <c r="L66" s="2">
        <v>17</v>
      </c>
      <c r="M66" s="55">
        <v>17051867</v>
      </c>
      <c r="N66" s="2">
        <v>1.4890177877077315E-2</v>
      </c>
      <c r="O66" s="2">
        <v>7.9899999999999999E-2</v>
      </c>
      <c r="P66" s="2" t="s">
        <v>387</v>
      </c>
      <c r="Q66" s="54">
        <v>17730586</v>
      </c>
      <c r="R66" s="2">
        <v>17730586</v>
      </c>
      <c r="S66" s="51">
        <v>0</v>
      </c>
      <c r="T66" s="51">
        <v>0</v>
      </c>
      <c r="U66" s="51">
        <v>47311</v>
      </c>
      <c r="V66" s="54">
        <v>7.0383561643835613</v>
      </c>
      <c r="W66" s="54">
        <v>4.8610673723870672</v>
      </c>
      <c r="X66" s="2">
        <v>7.2999999999999995E-2</v>
      </c>
      <c r="Y66" s="2">
        <v>7.9100000000000004E-2</v>
      </c>
      <c r="Z66" s="2">
        <v>0</v>
      </c>
      <c r="AA66" s="2">
        <v>0</v>
      </c>
      <c r="AB66" s="2" t="s">
        <v>377</v>
      </c>
      <c r="AC66" s="2">
        <v>0</v>
      </c>
      <c r="AD66" s="2" t="s">
        <v>377</v>
      </c>
      <c r="AE66" s="2">
        <v>0</v>
      </c>
      <c r="AF66" s="2">
        <v>0</v>
      </c>
      <c r="AG66" s="2">
        <v>0</v>
      </c>
      <c r="AH66" s="2">
        <v>0</v>
      </c>
      <c r="AI66" t="str">
        <f t="shared" si="0"/>
        <v>Scheme C TIER I</v>
      </c>
      <c r="AJ66" t="s">
        <v>149</v>
      </c>
    </row>
    <row r="67" spans="1:36" hidden="1" x14ac:dyDescent="0.25">
      <c r="A67" s="75" t="s">
        <v>370</v>
      </c>
      <c r="B67" s="75" t="s">
        <v>304</v>
      </c>
      <c r="C67" s="75" t="s">
        <v>286</v>
      </c>
      <c r="D67" s="76">
        <v>44742</v>
      </c>
      <c r="E67" s="75" t="s">
        <v>239</v>
      </c>
      <c r="F67" s="75" t="s">
        <v>499</v>
      </c>
      <c r="G67" s="75" t="s">
        <v>410</v>
      </c>
      <c r="H67" s="75" t="s">
        <v>373</v>
      </c>
      <c r="I67" s="75" t="s">
        <v>374</v>
      </c>
      <c r="J67" s="75" t="s">
        <v>375</v>
      </c>
      <c r="K67" s="2" t="s">
        <v>305</v>
      </c>
      <c r="L67" s="2">
        <v>25</v>
      </c>
      <c r="M67" s="55">
        <v>23432550</v>
      </c>
      <c r="N67" s="2">
        <v>2.0461972733748626E-2</v>
      </c>
      <c r="O67" s="2">
        <v>6.8000000000000005E-2</v>
      </c>
      <c r="P67" s="2" t="s">
        <v>387</v>
      </c>
      <c r="Q67" s="54">
        <v>25000000</v>
      </c>
      <c r="R67" s="2">
        <v>25000000</v>
      </c>
      <c r="S67" s="51">
        <v>0</v>
      </c>
      <c r="T67" s="51">
        <v>0</v>
      </c>
      <c r="U67" s="51">
        <v>47930</v>
      </c>
      <c r="V67" s="54">
        <v>8.7342465753424658</v>
      </c>
      <c r="W67" s="54">
        <v>6.1889554754856828</v>
      </c>
      <c r="X67" s="2">
        <v>6.7957000000000004E-2</v>
      </c>
      <c r="Y67" s="2">
        <v>7.8100000000000003E-2</v>
      </c>
      <c r="Z67" s="2">
        <v>0</v>
      </c>
      <c r="AA67" s="2">
        <v>0</v>
      </c>
      <c r="AB67" s="2">
        <v>0</v>
      </c>
      <c r="AC67" s="2" t="s">
        <v>377</v>
      </c>
      <c r="AD67" s="2">
        <v>0</v>
      </c>
      <c r="AE67" s="2" t="s">
        <v>377</v>
      </c>
      <c r="AF67" s="2">
        <v>0</v>
      </c>
      <c r="AG67" s="2">
        <v>0</v>
      </c>
      <c r="AH67" s="2">
        <v>0</v>
      </c>
      <c r="AI67" t="str">
        <f t="shared" ref="AI67:AI130" si="1">+B67&amp;" "&amp;C67</f>
        <v>Scheme C TIER I</v>
      </c>
      <c r="AJ67" t="s">
        <v>150</v>
      </c>
    </row>
    <row r="68" spans="1:36" hidden="1" x14ac:dyDescent="0.25">
      <c r="A68" s="75" t="s">
        <v>370</v>
      </c>
      <c r="B68" s="75" t="s">
        <v>304</v>
      </c>
      <c r="C68" s="75" t="s">
        <v>286</v>
      </c>
      <c r="D68" s="76">
        <v>44742</v>
      </c>
      <c r="E68" s="75" t="s">
        <v>245</v>
      </c>
      <c r="F68" s="75" t="s">
        <v>500</v>
      </c>
      <c r="G68" s="75" t="s">
        <v>476</v>
      </c>
      <c r="H68" s="75" t="s">
        <v>477</v>
      </c>
      <c r="I68" s="75" t="s">
        <v>478</v>
      </c>
      <c r="J68" s="75" t="s">
        <v>375</v>
      </c>
      <c r="K68" s="2" t="s">
        <v>305</v>
      </c>
      <c r="L68" s="2">
        <v>130</v>
      </c>
      <c r="M68" s="55">
        <v>13712062</v>
      </c>
      <c r="N68" s="2">
        <v>1.1973764646505423E-2</v>
      </c>
      <c r="O68" s="2">
        <v>8.7799999999999989E-2</v>
      </c>
      <c r="P68" s="2" t="s">
        <v>387</v>
      </c>
      <c r="Q68" s="54">
        <v>14528022</v>
      </c>
      <c r="R68" s="2">
        <v>14528022</v>
      </c>
      <c r="S68" s="51">
        <v>0</v>
      </c>
      <c r="T68" s="51">
        <v>0</v>
      </c>
      <c r="U68" s="51">
        <v>46429</v>
      </c>
      <c r="V68" s="54">
        <v>4.6219178082191785</v>
      </c>
      <c r="W68" s="54">
        <v>3.6329169305660911</v>
      </c>
      <c r="X68" s="2">
        <v>6.3E-2</v>
      </c>
      <c r="Y68" s="2">
        <v>7.2999999999999995E-2</v>
      </c>
      <c r="Z68" s="2">
        <v>0</v>
      </c>
      <c r="AA68" s="2">
        <v>0</v>
      </c>
      <c r="AB68" s="2">
        <v>0</v>
      </c>
      <c r="AC68" s="2" t="s">
        <v>377</v>
      </c>
      <c r="AD68" s="2">
        <v>0</v>
      </c>
      <c r="AE68" s="2" t="s">
        <v>377</v>
      </c>
      <c r="AF68" s="2">
        <v>0</v>
      </c>
      <c r="AG68" s="2">
        <v>0</v>
      </c>
      <c r="AH68" s="2">
        <v>0</v>
      </c>
      <c r="AI68" t="str">
        <f t="shared" si="1"/>
        <v>Scheme C TIER I</v>
      </c>
      <c r="AJ68" t="s">
        <v>150</v>
      </c>
    </row>
    <row r="69" spans="1:36" hidden="1" x14ac:dyDescent="0.25">
      <c r="A69" s="75" t="s">
        <v>370</v>
      </c>
      <c r="B69" s="75" t="s">
        <v>304</v>
      </c>
      <c r="C69" s="75" t="s">
        <v>286</v>
      </c>
      <c r="D69" s="76">
        <v>44742</v>
      </c>
      <c r="E69" s="75" t="s">
        <v>251</v>
      </c>
      <c r="F69" s="75" t="s">
        <v>501</v>
      </c>
      <c r="G69" s="75" t="s">
        <v>502</v>
      </c>
      <c r="H69" s="75" t="s">
        <v>503</v>
      </c>
      <c r="I69" s="75" t="s">
        <v>504</v>
      </c>
      <c r="J69" s="75" t="s">
        <v>375</v>
      </c>
      <c r="K69" s="2" t="s">
        <v>305</v>
      </c>
      <c r="L69" s="2">
        <v>1</v>
      </c>
      <c r="M69" s="55">
        <v>930899</v>
      </c>
      <c r="N69" s="2">
        <v>8.1288762665070017E-4</v>
      </c>
      <c r="O69" s="2">
        <v>6.6299999999999998E-2</v>
      </c>
      <c r="P69" s="2" t="s">
        <v>387</v>
      </c>
      <c r="Q69" s="54">
        <v>1000001</v>
      </c>
      <c r="R69" s="2">
        <v>1000001</v>
      </c>
      <c r="S69" s="51">
        <v>0</v>
      </c>
      <c r="T69" s="51">
        <v>0</v>
      </c>
      <c r="U69" s="51">
        <v>47949</v>
      </c>
      <c r="V69" s="54">
        <v>8.786301369863013</v>
      </c>
      <c r="W69" s="54">
        <v>6.2722764112810161</v>
      </c>
      <c r="X69" s="2">
        <v>6.6239999999999993E-2</v>
      </c>
      <c r="Y69" s="2">
        <v>7.7399999999999997E-2</v>
      </c>
      <c r="Z69" s="2">
        <v>0</v>
      </c>
      <c r="AA69" s="2">
        <v>0</v>
      </c>
      <c r="AB69" s="2" t="s">
        <v>377</v>
      </c>
      <c r="AC69" s="2">
        <v>0</v>
      </c>
      <c r="AD69" s="2">
        <v>0</v>
      </c>
      <c r="AE69" s="2">
        <v>0</v>
      </c>
      <c r="AF69" s="2">
        <v>0</v>
      </c>
      <c r="AG69" s="2">
        <v>0</v>
      </c>
      <c r="AH69" s="2">
        <v>0</v>
      </c>
      <c r="AI69" t="str">
        <f t="shared" si="1"/>
        <v>Scheme C TIER I</v>
      </c>
      <c r="AJ69" t="s">
        <v>149</v>
      </c>
    </row>
    <row r="70" spans="1:36" hidden="1" x14ac:dyDescent="0.25">
      <c r="A70" s="75" t="s">
        <v>370</v>
      </c>
      <c r="B70" s="75" t="s">
        <v>304</v>
      </c>
      <c r="C70" s="75" t="s">
        <v>286</v>
      </c>
      <c r="D70" s="76">
        <v>44742</v>
      </c>
      <c r="E70" s="75" t="s">
        <v>252</v>
      </c>
      <c r="F70" s="75" t="s">
        <v>505</v>
      </c>
      <c r="G70" s="75" t="s">
        <v>476</v>
      </c>
      <c r="H70" s="75" t="s">
        <v>477</v>
      </c>
      <c r="I70" s="75" t="s">
        <v>478</v>
      </c>
      <c r="J70" s="75" t="s">
        <v>375</v>
      </c>
      <c r="K70" s="2" t="s">
        <v>305</v>
      </c>
      <c r="L70" s="2">
        <v>100</v>
      </c>
      <c r="M70" s="55">
        <v>10388220</v>
      </c>
      <c r="N70" s="2">
        <v>9.0712907640091312E-3</v>
      </c>
      <c r="O70" s="2">
        <v>8.8499999999999995E-2</v>
      </c>
      <c r="P70" s="2" t="s">
        <v>387</v>
      </c>
      <c r="Q70" s="54">
        <v>11043011</v>
      </c>
      <c r="R70" s="2">
        <v>11043011</v>
      </c>
      <c r="S70" s="51">
        <v>0</v>
      </c>
      <c r="T70" s="51">
        <v>0</v>
      </c>
      <c r="U70" s="51">
        <v>45699</v>
      </c>
      <c r="V70" s="54">
        <v>2.6219178082191781</v>
      </c>
      <c r="W70" s="54">
        <v>2.22911562201844</v>
      </c>
      <c r="X70" s="2">
        <v>5.6241000000000006E-2</v>
      </c>
      <c r="Y70" s="2">
        <v>7.0999999999999994E-2</v>
      </c>
      <c r="Z70" s="2">
        <v>0</v>
      </c>
      <c r="AA70" s="2">
        <v>0</v>
      </c>
      <c r="AB70" s="2">
        <v>0</v>
      </c>
      <c r="AC70" s="2" t="s">
        <v>377</v>
      </c>
      <c r="AD70" s="2">
        <v>0</v>
      </c>
      <c r="AE70" s="2" t="s">
        <v>377</v>
      </c>
      <c r="AF70" s="2">
        <v>0</v>
      </c>
      <c r="AG70" s="2">
        <v>0</v>
      </c>
      <c r="AH70" s="2">
        <v>0</v>
      </c>
      <c r="AI70" t="str">
        <f t="shared" si="1"/>
        <v>Scheme C TIER I</v>
      </c>
      <c r="AJ70" t="s">
        <v>150</v>
      </c>
    </row>
    <row r="71" spans="1:36" hidden="1" x14ac:dyDescent="0.25">
      <c r="A71" s="75" t="s">
        <v>370</v>
      </c>
      <c r="B71" s="75" t="s">
        <v>304</v>
      </c>
      <c r="C71" s="75" t="s">
        <v>286</v>
      </c>
      <c r="D71" s="76">
        <v>44742</v>
      </c>
      <c r="E71" s="75" t="s">
        <v>93</v>
      </c>
      <c r="F71" s="75" t="s">
        <v>506</v>
      </c>
      <c r="G71" s="75" t="s">
        <v>424</v>
      </c>
      <c r="H71" s="75" t="s">
        <v>425</v>
      </c>
      <c r="I71" s="75" t="s">
        <v>426</v>
      </c>
      <c r="J71" s="75" t="s">
        <v>375</v>
      </c>
      <c r="K71" s="2" t="s">
        <v>305</v>
      </c>
      <c r="L71" s="2">
        <v>5</v>
      </c>
      <c r="M71" s="55">
        <v>5178125</v>
      </c>
      <c r="N71" s="2">
        <v>4.5216868228998598E-3</v>
      </c>
      <c r="O71" s="2">
        <v>9.5000000000000001E-2</v>
      </c>
      <c r="P71" s="2" t="s">
        <v>387</v>
      </c>
      <c r="Q71" s="54">
        <v>5179565</v>
      </c>
      <c r="R71" s="2">
        <v>5179565</v>
      </c>
      <c r="S71" s="51">
        <v>0</v>
      </c>
      <c r="T71" s="51">
        <v>0</v>
      </c>
      <c r="U71" s="51">
        <v>45263</v>
      </c>
      <c r="V71" s="54">
        <v>1.4273972602739726</v>
      </c>
      <c r="W71" s="54">
        <v>1.2589000451453418</v>
      </c>
      <c r="X71" s="2">
        <v>8.5999999999999993E-2</v>
      </c>
      <c r="Y71" s="2">
        <v>6.6567000000000001E-2</v>
      </c>
      <c r="Z71" s="2">
        <v>0</v>
      </c>
      <c r="AA71" s="2">
        <v>0</v>
      </c>
      <c r="AB71" s="2" t="s">
        <v>377</v>
      </c>
      <c r="AC71" s="2" t="s">
        <v>377</v>
      </c>
      <c r="AD71" s="2">
        <v>0</v>
      </c>
      <c r="AE71" s="2">
        <v>0</v>
      </c>
      <c r="AF71" s="2">
        <v>0</v>
      </c>
      <c r="AG71" s="2">
        <v>0</v>
      </c>
      <c r="AH71" s="2">
        <v>0</v>
      </c>
      <c r="AI71" t="str">
        <f t="shared" si="1"/>
        <v>Scheme C TIER I</v>
      </c>
      <c r="AJ71" t="s">
        <v>149</v>
      </c>
    </row>
    <row r="72" spans="1:36" hidden="1" x14ac:dyDescent="0.25">
      <c r="A72" s="75" t="s">
        <v>370</v>
      </c>
      <c r="B72" s="75" t="s">
        <v>304</v>
      </c>
      <c r="C72" s="75" t="s">
        <v>286</v>
      </c>
      <c r="D72" s="76">
        <v>44742</v>
      </c>
      <c r="E72" s="75" t="s">
        <v>101</v>
      </c>
      <c r="F72" s="75" t="s">
        <v>507</v>
      </c>
      <c r="G72" s="75" t="s">
        <v>438</v>
      </c>
      <c r="H72" s="75" t="s">
        <v>403</v>
      </c>
      <c r="I72" s="75" t="s">
        <v>404</v>
      </c>
      <c r="J72" s="75" t="s">
        <v>375</v>
      </c>
      <c r="K72" s="2" t="s">
        <v>305</v>
      </c>
      <c r="L72" s="2">
        <v>1</v>
      </c>
      <c r="M72" s="55">
        <v>1015008</v>
      </c>
      <c r="N72" s="2">
        <v>8.8633401061927652E-4</v>
      </c>
      <c r="O72" s="2">
        <v>9.3000000000000013E-2</v>
      </c>
      <c r="P72" s="2" t="s">
        <v>387</v>
      </c>
      <c r="Q72" s="54">
        <v>989400</v>
      </c>
      <c r="R72" s="2">
        <v>989400</v>
      </c>
      <c r="S72" s="51">
        <v>0</v>
      </c>
      <c r="T72" s="51">
        <v>0</v>
      </c>
      <c r="U72" s="51">
        <v>45041</v>
      </c>
      <c r="V72" s="54">
        <v>0.81917808219178079</v>
      </c>
      <c r="W72" s="54">
        <v>0.76344648852915264</v>
      </c>
      <c r="X72" s="2">
        <v>9.5488000000000003E-2</v>
      </c>
      <c r="Y72" s="2">
        <v>7.2999999999999995E-2</v>
      </c>
      <c r="Z72" s="2">
        <v>0</v>
      </c>
      <c r="AA72" s="2">
        <v>0</v>
      </c>
      <c r="AB72" s="2">
        <v>0</v>
      </c>
      <c r="AC72" s="2">
        <v>0</v>
      </c>
      <c r="AD72" s="2" t="s">
        <v>377</v>
      </c>
      <c r="AE72" s="2" t="s">
        <v>377</v>
      </c>
      <c r="AF72" s="2">
        <v>0</v>
      </c>
      <c r="AG72" s="2">
        <v>0</v>
      </c>
      <c r="AH72" s="2">
        <v>0</v>
      </c>
      <c r="AI72" t="str">
        <f t="shared" si="1"/>
        <v>Scheme C TIER I</v>
      </c>
      <c r="AJ72" t="s">
        <v>154</v>
      </c>
    </row>
    <row r="73" spans="1:36" hidden="1" x14ac:dyDescent="0.25">
      <c r="A73" s="75" t="s">
        <v>370</v>
      </c>
      <c r="B73" s="75" t="s">
        <v>304</v>
      </c>
      <c r="C73" s="75" t="s">
        <v>286</v>
      </c>
      <c r="D73" s="76">
        <v>44742</v>
      </c>
      <c r="E73" s="75" t="s">
        <v>376</v>
      </c>
      <c r="F73" s="75" t="s">
        <v>400</v>
      </c>
      <c r="G73" s="75" t="s">
        <v>376</v>
      </c>
      <c r="H73" s="75" t="s">
        <v>376</v>
      </c>
      <c r="I73" s="75" t="s">
        <v>376</v>
      </c>
      <c r="J73" s="75">
        <v>0</v>
      </c>
      <c r="K73" s="2" t="s">
        <v>302</v>
      </c>
      <c r="L73" s="2">
        <v>0</v>
      </c>
      <c r="M73" s="55">
        <v>43945199.869999997</v>
      </c>
      <c r="N73" s="2">
        <v>3.8374205176947181E-2</v>
      </c>
      <c r="O73" s="2">
        <v>0</v>
      </c>
      <c r="P73" s="2" t="s">
        <v>376</v>
      </c>
      <c r="Q73" s="54">
        <v>0</v>
      </c>
      <c r="R73" s="2">
        <v>43945199.869999997</v>
      </c>
      <c r="S73" s="51">
        <v>0</v>
      </c>
      <c r="T73" s="51">
        <v>0</v>
      </c>
      <c r="U73" s="51">
        <v>0</v>
      </c>
      <c r="V73" s="54">
        <v>0</v>
      </c>
      <c r="W73" s="54">
        <v>0</v>
      </c>
      <c r="X73" s="2">
        <v>0</v>
      </c>
      <c r="Y73" s="2">
        <v>0</v>
      </c>
      <c r="Z73" s="2">
        <v>0</v>
      </c>
      <c r="AA73" s="2">
        <v>0</v>
      </c>
      <c r="AB73" s="2" t="s">
        <v>376</v>
      </c>
      <c r="AC73" s="2" t="s">
        <v>376</v>
      </c>
      <c r="AD73" s="2" t="s">
        <v>376</v>
      </c>
      <c r="AE73" s="2" t="s">
        <v>376</v>
      </c>
      <c r="AF73" s="2" t="s">
        <v>376</v>
      </c>
      <c r="AG73" s="2">
        <v>0</v>
      </c>
      <c r="AH73" s="2">
        <v>0</v>
      </c>
      <c r="AI73" t="str">
        <f t="shared" si="1"/>
        <v>Scheme C TIER I</v>
      </c>
      <c r="AJ73" t="e">
        <v>#N/A</v>
      </c>
    </row>
    <row r="74" spans="1:36" hidden="1" x14ac:dyDescent="0.25">
      <c r="A74" s="75" t="s">
        <v>370</v>
      </c>
      <c r="B74" s="75" t="s">
        <v>304</v>
      </c>
      <c r="C74" s="75" t="s">
        <v>286</v>
      </c>
      <c r="D74" s="76">
        <v>44742</v>
      </c>
      <c r="E74" s="75" t="s">
        <v>103</v>
      </c>
      <c r="F74" s="75" t="s">
        <v>508</v>
      </c>
      <c r="G74" s="75" t="s">
        <v>406</v>
      </c>
      <c r="H74" s="75" t="s">
        <v>407</v>
      </c>
      <c r="I74" s="75" t="s">
        <v>408</v>
      </c>
      <c r="J74" s="75" t="s">
        <v>375</v>
      </c>
      <c r="K74" s="2" t="s">
        <v>305</v>
      </c>
      <c r="L74" s="2">
        <v>6</v>
      </c>
      <c r="M74" s="55">
        <v>6216150</v>
      </c>
      <c r="N74" s="2">
        <v>5.4281199361098783E-3</v>
      </c>
      <c r="O74" s="2">
        <v>9.2399999999999996E-2</v>
      </c>
      <c r="P74" s="2" t="s">
        <v>387</v>
      </c>
      <c r="Q74" s="54">
        <v>6015990</v>
      </c>
      <c r="R74" s="2">
        <v>6015990</v>
      </c>
      <c r="S74" s="51">
        <v>0</v>
      </c>
      <c r="T74" s="51">
        <v>0</v>
      </c>
      <c r="U74" s="51">
        <v>45467</v>
      </c>
      <c r="V74" s="54">
        <v>1.9863013698630136</v>
      </c>
      <c r="W74" s="54">
        <v>1.7741620428039191</v>
      </c>
      <c r="X74" s="2">
        <v>9.1499999999999998E-2</v>
      </c>
      <c r="Y74" s="2">
        <v>7.1199999999999999E-2</v>
      </c>
      <c r="Z74" s="2">
        <v>0</v>
      </c>
      <c r="AA74" s="2">
        <v>0</v>
      </c>
      <c r="AB74" s="2" t="s">
        <v>377</v>
      </c>
      <c r="AC74" s="2" t="s">
        <v>377</v>
      </c>
      <c r="AD74" s="2">
        <v>0</v>
      </c>
      <c r="AE74" s="2">
        <v>0</v>
      </c>
      <c r="AF74" s="2">
        <v>0</v>
      </c>
      <c r="AG74" s="2">
        <v>0</v>
      </c>
      <c r="AH74" s="2">
        <v>0</v>
      </c>
      <c r="AI74" t="str">
        <f t="shared" si="1"/>
        <v>Scheme C TIER I</v>
      </c>
      <c r="AJ74" t="s">
        <v>149</v>
      </c>
    </row>
    <row r="75" spans="1:36" hidden="1" x14ac:dyDescent="0.25">
      <c r="A75" s="75" t="s">
        <v>370</v>
      </c>
      <c r="B75" s="75" t="s">
        <v>304</v>
      </c>
      <c r="C75" s="75" t="s">
        <v>286</v>
      </c>
      <c r="D75" s="76">
        <v>44742</v>
      </c>
      <c r="E75" s="75" t="s">
        <v>106</v>
      </c>
      <c r="F75" s="75" t="s">
        <v>509</v>
      </c>
      <c r="G75" s="75" t="s">
        <v>392</v>
      </c>
      <c r="H75" s="75" t="s">
        <v>385</v>
      </c>
      <c r="I75" s="75" t="s">
        <v>386</v>
      </c>
      <c r="J75" s="75" t="s">
        <v>375</v>
      </c>
      <c r="K75" s="2" t="s">
        <v>305</v>
      </c>
      <c r="L75" s="2">
        <v>25</v>
      </c>
      <c r="M75" s="55">
        <v>25597325</v>
      </c>
      <c r="N75" s="2">
        <v>2.2352316167335698E-2</v>
      </c>
      <c r="O75" s="2">
        <v>8.900000000000001E-2</v>
      </c>
      <c r="P75" s="2" t="s">
        <v>387</v>
      </c>
      <c r="Q75" s="54">
        <v>25906280</v>
      </c>
      <c r="R75" s="2">
        <v>25906280</v>
      </c>
      <c r="S75" s="51">
        <v>0</v>
      </c>
      <c r="T75" s="51">
        <v>0</v>
      </c>
      <c r="U75" s="51">
        <v>47059</v>
      </c>
      <c r="V75" s="54">
        <v>1.3424657534246576</v>
      </c>
      <c r="W75" s="54">
        <v>1.1804612382112631</v>
      </c>
      <c r="X75" s="2">
        <v>8.345000000000001E-2</v>
      </c>
      <c r="Y75" s="2">
        <v>6.9165402318591251E-2</v>
      </c>
      <c r="Z75" s="2">
        <v>0</v>
      </c>
      <c r="AA75" s="2">
        <v>0</v>
      </c>
      <c r="AB75" s="2" t="s">
        <v>377</v>
      </c>
      <c r="AC75" s="2">
        <v>0</v>
      </c>
      <c r="AD75" s="2">
        <v>0</v>
      </c>
      <c r="AE75" s="2">
        <v>0</v>
      </c>
      <c r="AF75" s="2">
        <v>0</v>
      </c>
      <c r="AG75" s="2">
        <v>0</v>
      </c>
      <c r="AH75" s="2">
        <v>0</v>
      </c>
      <c r="AI75" t="str">
        <f t="shared" si="1"/>
        <v>Scheme C TIER I</v>
      </c>
      <c r="AJ75" t="s">
        <v>149</v>
      </c>
    </row>
    <row r="76" spans="1:36" hidden="1" x14ac:dyDescent="0.25">
      <c r="A76" s="75" t="s">
        <v>370</v>
      </c>
      <c r="B76" s="75" t="s">
        <v>304</v>
      </c>
      <c r="C76" s="75" t="s">
        <v>286</v>
      </c>
      <c r="D76" s="76">
        <v>44742</v>
      </c>
      <c r="E76" s="75" t="s">
        <v>361</v>
      </c>
      <c r="F76" s="75" t="s">
        <v>510</v>
      </c>
      <c r="G76" s="75" t="s">
        <v>406</v>
      </c>
      <c r="H76" s="75" t="s">
        <v>407</v>
      </c>
      <c r="I76" s="75" t="s">
        <v>408</v>
      </c>
      <c r="J76" s="75">
        <v>0</v>
      </c>
      <c r="K76" s="2" t="s">
        <v>305</v>
      </c>
      <c r="L76" s="2">
        <v>13</v>
      </c>
      <c r="M76" s="55">
        <v>12970386</v>
      </c>
      <c r="N76" s="2">
        <v>1.1326111954447764E-2</v>
      </c>
      <c r="O76" s="2">
        <v>7.8600000000000003E-2</v>
      </c>
      <c r="P76" s="2" t="s">
        <v>387</v>
      </c>
      <c r="Q76" s="54">
        <v>13000000</v>
      </c>
      <c r="R76" s="2">
        <v>13000000</v>
      </c>
      <c r="S76" s="51">
        <v>0</v>
      </c>
      <c r="T76" s="51">
        <v>0</v>
      </c>
      <c r="U76" s="51">
        <v>48359</v>
      </c>
      <c r="V76" s="54">
        <v>9.9095890410958898</v>
      </c>
      <c r="W76" s="54">
        <v>6.6565861587315371</v>
      </c>
      <c r="X76" s="2">
        <v>7.8534999999999994E-2</v>
      </c>
      <c r="Y76" s="2">
        <v>7.8899999999999998E-2</v>
      </c>
      <c r="Z76" s="2">
        <v>0</v>
      </c>
      <c r="AA76" s="2">
        <v>0</v>
      </c>
      <c r="AB76" s="2" t="s">
        <v>377</v>
      </c>
      <c r="AC76" s="2">
        <v>0</v>
      </c>
      <c r="AD76" s="2">
        <v>0</v>
      </c>
      <c r="AE76" s="2">
        <v>0</v>
      </c>
      <c r="AF76" s="2">
        <v>0</v>
      </c>
      <c r="AG76" s="2">
        <v>0</v>
      </c>
      <c r="AH76" s="2">
        <v>0</v>
      </c>
      <c r="AI76" t="str">
        <f t="shared" si="1"/>
        <v>Scheme C TIER I</v>
      </c>
      <c r="AJ76" t="s">
        <v>149</v>
      </c>
    </row>
    <row r="77" spans="1:36" hidden="1" x14ac:dyDescent="0.25">
      <c r="A77" s="75" t="s">
        <v>370</v>
      </c>
      <c r="B77" s="75" t="s">
        <v>304</v>
      </c>
      <c r="C77" s="75" t="s">
        <v>286</v>
      </c>
      <c r="D77" s="76">
        <v>44742</v>
      </c>
      <c r="E77" s="75" t="s">
        <v>362</v>
      </c>
      <c r="F77" s="75" t="s">
        <v>511</v>
      </c>
      <c r="G77" s="75" t="s">
        <v>512</v>
      </c>
      <c r="H77" s="75" t="s">
        <v>385</v>
      </c>
      <c r="I77" s="75" t="s">
        <v>386</v>
      </c>
      <c r="J77" s="75">
        <v>0</v>
      </c>
      <c r="K77" s="2" t="s">
        <v>305</v>
      </c>
      <c r="L77" s="2">
        <v>25</v>
      </c>
      <c r="M77" s="55">
        <v>25949800</v>
      </c>
      <c r="N77" s="2">
        <v>2.2660107416658883E-2</v>
      </c>
      <c r="O77" s="2">
        <v>8.4399999999999989E-2</v>
      </c>
      <c r="P77" s="2" t="s">
        <v>387</v>
      </c>
      <c r="Q77" s="54">
        <v>25969827</v>
      </c>
      <c r="R77" s="2">
        <v>25969827</v>
      </c>
      <c r="S77" s="51">
        <v>0</v>
      </c>
      <c r="T77" s="51">
        <v>0</v>
      </c>
      <c r="U77" s="51">
        <v>47115</v>
      </c>
      <c r="V77" s="54">
        <v>6.5013698630136982</v>
      </c>
      <c r="W77" s="54">
        <v>4.7271965111313685</v>
      </c>
      <c r="X77" s="2">
        <v>7.6499995000000001E-2</v>
      </c>
      <c r="Y77" s="2">
        <v>7.6600000000000001E-2</v>
      </c>
      <c r="Z77" s="2">
        <v>0</v>
      </c>
      <c r="AA77" s="2">
        <v>0</v>
      </c>
      <c r="AB77" s="2" t="s">
        <v>377</v>
      </c>
      <c r="AC77" s="2">
        <v>0</v>
      </c>
      <c r="AD77" s="2">
        <v>0</v>
      </c>
      <c r="AE77" s="2">
        <v>0</v>
      </c>
      <c r="AF77" s="2">
        <v>0</v>
      </c>
      <c r="AG77" s="2">
        <v>0</v>
      </c>
      <c r="AH77" s="2">
        <v>0</v>
      </c>
      <c r="AI77" t="str">
        <f t="shared" si="1"/>
        <v>Scheme C TIER I</v>
      </c>
      <c r="AJ77" t="s">
        <v>149</v>
      </c>
    </row>
    <row r="78" spans="1:36" hidden="1" x14ac:dyDescent="0.25">
      <c r="A78" s="75" t="s">
        <v>370</v>
      </c>
      <c r="B78" s="75" t="s">
        <v>304</v>
      </c>
      <c r="C78" s="75" t="s">
        <v>286</v>
      </c>
      <c r="D78" s="76">
        <v>44742</v>
      </c>
      <c r="E78" s="75" t="s">
        <v>105</v>
      </c>
      <c r="F78" s="75" t="s">
        <v>513</v>
      </c>
      <c r="G78" s="75" t="s">
        <v>514</v>
      </c>
      <c r="H78" s="75" t="s">
        <v>515</v>
      </c>
      <c r="I78" s="75" t="s">
        <v>516</v>
      </c>
      <c r="J78" s="75" t="s">
        <v>375</v>
      </c>
      <c r="K78" s="2" t="s">
        <v>305</v>
      </c>
      <c r="L78" s="2">
        <v>5</v>
      </c>
      <c r="M78" s="55">
        <v>5288710</v>
      </c>
      <c r="N78" s="2">
        <v>4.6182528071722325E-3</v>
      </c>
      <c r="O78" s="2">
        <v>8.9499999999999996E-2</v>
      </c>
      <c r="P78" s="2" t="s">
        <v>387</v>
      </c>
      <c r="Q78" s="54">
        <v>5000000</v>
      </c>
      <c r="R78" s="2">
        <v>5000000</v>
      </c>
      <c r="S78" s="51">
        <v>0</v>
      </c>
      <c r="T78" s="51">
        <v>0</v>
      </c>
      <c r="U78" s="51">
        <v>47066</v>
      </c>
      <c r="V78" s="54">
        <v>6.3671232876712329</v>
      </c>
      <c r="W78" s="54">
        <v>4.5511681967904778</v>
      </c>
      <c r="X78" s="2">
        <v>8.9418999999999998E-2</v>
      </c>
      <c r="Y78" s="2">
        <v>7.7499999999999999E-2</v>
      </c>
      <c r="Z78" s="2">
        <v>0</v>
      </c>
      <c r="AA78" s="2">
        <v>0</v>
      </c>
      <c r="AB78" s="2" t="s">
        <v>377</v>
      </c>
      <c r="AC78" s="2" t="s">
        <v>377</v>
      </c>
      <c r="AD78" s="2">
        <v>0</v>
      </c>
      <c r="AE78" s="2">
        <v>0</v>
      </c>
      <c r="AF78" s="2">
        <v>0</v>
      </c>
      <c r="AG78" s="2">
        <v>0</v>
      </c>
      <c r="AH78" s="2">
        <v>0</v>
      </c>
      <c r="AI78" t="str">
        <f t="shared" si="1"/>
        <v>Scheme C TIER I</v>
      </c>
      <c r="AJ78" t="s">
        <v>149</v>
      </c>
    </row>
    <row r="79" spans="1:36" hidden="1" x14ac:dyDescent="0.25">
      <c r="A79" s="75" t="s">
        <v>370</v>
      </c>
      <c r="B79" s="75" t="s">
        <v>304</v>
      </c>
      <c r="C79" s="75" t="s">
        <v>286</v>
      </c>
      <c r="D79" s="76">
        <v>44742</v>
      </c>
      <c r="E79" s="75" t="s">
        <v>109</v>
      </c>
      <c r="F79" s="75" t="s">
        <v>517</v>
      </c>
      <c r="G79" s="75" t="s">
        <v>514</v>
      </c>
      <c r="H79" s="75" t="s">
        <v>515</v>
      </c>
      <c r="I79" s="75" t="s">
        <v>516</v>
      </c>
      <c r="J79" s="75" t="s">
        <v>375</v>
      </c>
      <c r="K79" s="2" t="s">
        <v>305</v>
      </c>
      <c r="L79" s="2">
        <v>84</v>
      </c>
      <c r="M79" s="55">
        <v>89223960</v>
      </c>
      <c r="N79" s="2">
        <v>7.7912913307219153E-2</v>
      </c>
      <c r="O79" s="2">
        <v>9.0500000000000011E-2</v>
      </c>
      <c r="P79" s="2" t="s">
        <v>387</v>
      </c>
      <c r="Q79" s="54">
        <v>89906960</v>
      </c>
      <c r="R79" s="2">
        <v>89906960</v>
      </c>
      <c r="S79" s="51">
        <v>0</v>
      </c>
      <c r="T79" s="51">
        <v>0</v>
      </c>
      <c r="U79" s="51">
        <v>47043</v>
      </c>
      <c r="V79" s="54">
        <v>6.3041095890410963</v>
      </c>
      <c r="W79" s="54">
        <v>4.4842951892957696</v>
      </c>
      <c r="X79" s="2">
        <v>8.3599999999999994E-2</v>
      </c>
      <c r="Y79" s="2">
        <v>7.7499999999999999E-2</v>
      </c>
      <c r="Z79" s="2">
        <v>0</v>
      </c>
      <c r="AA79" s="2">
        <v>0</v>
      </c>
      <c r="AB79" s="2" t="s">
        <v>377</v>
      </c>
      <c r="AC79" s="2" t="s">
        <v>377</v>
      </c>
      <c r="AD79" s="2">
        <v>0</v>
      </c>
      <c r="AE79" s="2">
        <v>0</v>
      </c>
      <c r="AF79" s="2">
        <v>0</v>
      </c>
      <c r="AG79" s="2">
        <v>0</v>
      </c>
      <c r="AH79" s="2">
        <v>0</v>
      </c>
      <c r="AI79" t="str">
        <f t="shared" si="1"/>
        <v>Scheme C TIER I</v>
      </c>
      <c r="AJ79" t="s">
        <v>149</v>
      </c>
    </row>
    <row r="80" spans="1:36" hidden="1" x14ac:dyDescent="0.25">
      <c r="A80" s="75" t="s">
        <v>370</v>
      </c>
      <c r="B80" s="75" t="s">
        <v>304</v>
      </c>
      <c r="C80" s="75" t="s">
        <v>286</v>
      </c>
      <c r="D80" s="76">
        <v>44742</v>
      </c>
      <c r="E80" s="75" t="s">
        <v>363</v>
      </c>
      <c r="F80" s="75" t="s">
        <v>518</v>
      </c>
      <c r="G80" s="75" t="s">
        <v>406</v>
      </c>
      <c r="H80" s="75" t="s">
        <v>407</v>
      </c>
      <c r="I80" s="75" t="s">
        <v>408</v>
      </c>
      <c r="J80" s="75" t="s">
        <v>375</v>
      </c>
      <c r="K80" s="2" t="s">
        <v>305</v>
      </c>
      <c r="L80" s="2">
        <v>2</v>
      </c>
      <c r="M80" s="55">
        <v>2113942</v>
      </c>
      <c r="N80" s="2">
        <v>1.8459546043740882E-3</v>
      </c>
      <c r="O80" s="2">
        <v>0.09</v>
      </c>
      <c r="P80" s="2" t="s">
        <v>387</v>
      </c>
      <c r="Q80" s="54">
        <v>2141330</v>
      </c>
      <c r="R80" s="2">
        <v>2141330</v>
      </c>
      <c r="S80" s="51">
        <v>0</v>
      </c>
      <c r="T80" s="51">
        <v>0</v>
      </c>
      <c r="U80" s="51">
        <v>47086</v>
      </c>
      <c r="V80" s="54">
        <v>6.4219178082191783</v>
      </c>
      <c r="W80" s="54">
        <v>4.5897356190728775</v>
      </c>
      <c r="X80" s="2">
        <v>7.5799000000000005E-2</v>
      </c>
      <c r="Y80" s="2">
        <v>7.85E-2</v>
      </c>
      <c r="Z80" s="2">
        <v>0</v>
      </c>
      <c r="AA80" s="2">
        <v>0</v>
      </c>
      <c r="AB80" s="2" t="s">
        <v>377</v>
      </c>
      <c r="AC80" s="2" t="s">
        <v>377</v>
      </c>
      <c r="AD80" s="2">
        <v>0</v>
      </c>
      <c r="AE80" s="2">
        <v>0</v>
      </c>
      <c r="AF80" s="2">
        <v>0</v>
      </c>
      <c r="AG80" s="2">
        <v>0</v>
      </c>
      <c r="AH80" s="2">
        <v>0</v>
      </c>
      <c r="AI80" t="str">
        <f t="shared" si="1"/>
        <v>Scheme C TIER I</v>
      </c>
      <c r="AJ80" t="s">
        <v>149</v>
      </c>
    </row>
    <row r="81" spans="1:36" hidden="1" x14ac:dyDescent="0.25">
      <c r="A81" s="75" t="s">
        <v>370</v>
      </c>
      <c r="B81" s="75" t="s">
        <v>304</v>
      </c>
      <c r="C81" s="75" t="s">
        <v>286</v>
      </c>
      <c r="D81" s="76">
        <v>44742</v>
      </c>
      <c r="E81" s="75" t="s">
        <v>113</v>
      </c>
      <c r="F81" s="75" t="s">
        <v>519</v>
      </c>
      <c r="G81" s="75" t="s">
        <v>428</v>
      </c>
      <c r="H81" s="75" t="s">
        <v>425</v>
      </c>
      <c r="I81" s="75" t="s">
        <v>426</v>
      </c>
      <c r="J81" s="75" t="s">
        <v>375</v>
      </c>
      <c r="K81" s="2" t="s">
        <v>305</v>
      </c>
      <c r="L81" s="2">
        <v>6</v>
      </c>
      <c r="M81" s="55">
        <v>6293700</v>
      </c>
      <c r="N81" s="2">
        <v>5.4958388137182571E-3</v>
      </c>
      <c r="O81" s="2">
        <v>8.539999999999999E-2</v>
      </c>
      <c r="P81" s="2" t="s">
        <v>387</v>
      </c>
      <c r="Q81" s="54">
        <v>5982900</v>
      </c>
      <c r="R81" s="2">
        <v>5982900</v>
      </c>
      <c r="S81" s="51">
        <v>0</v>
      </c>
      <c r="T81" s="51">
        <v>0</v>
      </c>
      <c r="U81" s="51">
        <v>48974</v>
      </c>
      <c r="V81" s="54">
        <v>11.594520547945205</v>
      </c>
      <c r="W81" s="54">
        <v>7.0881244923380926</v>
      </c>
      <c r="X81" s="2">
        <v>8.5664000000000004E-2</v>
      </c>
      <c r="Y81" s="2">
        <v>7.8700000000000006E-2</v>
      </c>
      <c r="Z81" s="2">
        <v>0</v>
      </c>
      <c r="AA81" s="2">
        <v>0</v>
      </c>
      <c r="AB81" s="2" t="s">
        <v>377</v>
      </c>
      <c r="AC81" s="2">
        <v>0</v>
      </c>
      <c r="AD81" s="2">
        <v>0</v>
      </c>
      <c r="AE81" s="2" t="s">
        <v>377</v>
      </c>
      <c r="AF81" s="2">
        <v>0</v>
      </c>
      <c r="AG81" s="2">
        <v>0</v>
      </c>
      <c r="AH81" s="2">
        <v>0</v>
      </c>
      <c r="AI81" t="str">
        <f t="shared" si="1"/>
        <v>Scheme C TIER I</v>
      </c>
      <c r="AJ81" t="s">
        <v>149</v>
      </c>
    </row>
    <row r="82" spans="1:36" hidden="1" x14ac:dyDescent="0.25">
      <c r="A82" s="75" t="s">
        <v>370</v>
      </c>
      <c r="B82" s="75" t="s">
        <v>304</v>
      </c>
      <c r="C82" s="75" t="s">
        <v>286</v>
      </c>
      <c r="D82" s="76">
        <v>44742</v>
      </c>
      <c r="E82" s="75" t="s">
        <v>112</v>
      </c>
      <c r="F82" s="75" t="s">
        <v>520</v>
      </c>
      <c r="G82" s="75" t="s">
        <v>463</v>
      </c>
      <c r="H82" s="75" t="s">
        <v>403</v>
      </c>
      <c r="I82" s="75" t="s">
        <v>404</v>
      </c>
      <c r="J82" s="75" t="s">
        <v>375</v>
      </c>
      <c r="K82" s="2" t="s">
        <v>305</v>
      </c>
      <c r="L82" s="2">
        <v>50</v>
      </c>
      <c r="M82" s="55">
        <v>52214950</v>
      </c>
      <c r="N82" s="2">
        <v>4.5595587471019924E-2</v>
      </c>
      <c r="O82" s="2">
        <v>8.5500000000000007E-2</v>
      </c>
      <c r="P82" s="2" t="s">
        <v>387</v>
      </c>
      <c r="Q82" s="54">
        <v>54383237.07</v>
      </c>
      <c r="R82" s="2">
        <v>54383237.07</v>
      </c>
      <c r="S82" s="51">
        <v>0</v>
      </c>
      <c r="T82" s="51">
        <v>0</v>
      </c>
      <c r="U82" s="51">
        <v>47170</v>
      </c>
      <c r="V82" s="54">
        <v>6.6520547945205477</v>
      </c>
      <c r="W82" s="54">
        <v>4.8582848336192654</v>
      </c>
      <c r="X82" s="2">
        <v>8.5254999999999997E-2</v>
      </c>
      <c r="Y82" s="2">
        <v>7.6499999999999999E-2</v>
      </c>
      <c r="Z82" s="2">
        <v>0</v>
      </c>
      <c r="AA82" s="2">
        <v>0</v>
      </c>
      <c r="AB82" s="2" t="s">
        <v>377</v>
      </c>
      <c r="AC82" s="2" t="s">
        <v>377</v>
      </c>
      <c r="AD82" s="2">
        <v>0</v>
      </c>
      <c r="AE82" s="2">
        <v>0</v>
      </c>
      <c r="AF82" s="2">
        <v>0</v>
      </c>
      <c r="AG82" s="2">
        <v>0</v>
      </c>
      <c r="AH82" s="2">
        <v>0</v>
      </c>
      <c r="AI82" t="str">
        <f t="shared" si="1"/>
        <v>Scheme C TIER I</v>
      </c>
      <c r="AJ82" t="s">
        <v>149</v>
      </c>
    </row>
    <row r="83" spans="1:36" hidden="1" x14ac:dyDescent="0.25">
      <c r="A83" s="75" t="s">
        <v>370</v>
      </c>
      <c r="B83" s="75" t="s">
        <v>304</v>
      </c>
      <c r="C83" s="75" t="s">
        <v>286</v>
      </c>
      <c r="D83" s="76">
        <v>44742</v>
      </c>
      <c r="E83" s="75" t="s">
        <v>116</v>
      </c>
      <c r="F83" s="75" t="s">
        <v>521</v>
      </c>
      <c r="G83" s="75" t="s">
        <v>476</v>
      </c>
      <c r="H83" s="75" t="s">
        <v>477</v>
      </c>
      <c r="I83" s="75" t="s">
        <v>478</v>
      </c>
      <c r="J83" s="75" t="s">
        <v>375</v>
      </c>
      <c r="K83" s="2" t="s">
        <v>305</v>
      </c>
      <c r="L83" s="2">
        <v>40</v>
      </c>
      <c r="M83" s="55">
        <v>4223040</v>
      </c>
      <c r="N83" s="2">
        <v>3.6876792894298661E-3</v>
      </c>
      <c r="O83" s="2">
        <v>8.7799999999999989E-2</v>
      </c>
      <c r="P83" s="2" t="s">
        <v>387</v>
      </c>
      <c r="Q83" s="54">
        <v>4038716</v>
      </c>
      <c r="R83" s="2">
        <v>4038716</v>
      </c>
      <c r="S83" s="51">
        <v>0</v>
      </c>
      <c r="T83" s="51">
        <v>0</v>
      </c>
      <c r="U83" s="51">
        <v>46794</v>
      </c>
      <c r="V83" s="54">
        <v>5.6219178082191785</v>
      </c>
      <c r="W83" s="54">
        <v>4.2463630027951966</v>
      </c>
      <c r="X83" s="2">
        <v>8.6099999999999996E-2</v>
      </c>
      <c r="Y83" s="2">
        <v>7.51E-2</v>
      </c>
      <c r="Z83" s="2">
        <v>0</v>
      </c>
      <c r="AA83" s="2">
        <v>0</v>
      </c>
      <c r="AB83" s="2">
        <v>0</v>
      </c>
      <c r="AC83" s="2" t="s">
        <v>377</v>
      </c>
      <c r="AD83" s="2">
        <v>0</v>
      </c>
      <c r="AE83" s="2" t="s">
        <v>377</v>
      </c>
      <c r="AF83" s="2">
        <v>0</v>
      </c>
      <c r="AG83" s="2">
        <v>0</v>
      </c>
      <c r="AH83" s="2">
        <v>0</v>
      </c>
      <c r="AI83" t="str">
        <f t="shared" si="1"/>
        <v>Scheme C TIER I</v>
      </c>
      <c r="AJ83" t="s">
        <v>150</v>
      </c>
    </row>
    <row r="84" spans="1:36" hidden="1" x14ac:dyDescent="0.25">
      <c r="A84" s="75" t="s">
        <v>370</v>
      </c>
      <c r="B84" s="75" t="s">
        <v>304</v>
      </c>
      <c r="C84" s="75" t="s">
        <v>286</v>
      </c>
      <c r="D84" s="76">
        <v>44742</v>
      </c>
      <c r="E84" s="75" t="s">
        <v>117</v>
      </c>
      <c r="F84" s="75" t="s">
        <v>522</v>
      </c>
      <c r="G84" s="75" t="s">
        <v>523</v>
      </c>
      <c r="H84" s="75" t="s">
        <v>407</v>
      </c>
      <c r="I84" s="75" t="s">
        <v>408</v>
      </c>
      <c r="J84" s="75" t="s">
        <v>375</v>
      </c>
      <c r="K84" s="2" t="s">
        <v>305</v>
      </c>
      <c r="L84" s="2">
        <v>20</v>
      </c>
      <c r="M84" s="55">
        <v>20861740</v>
      </c>
      <c r="N84" s="2">
        <v>1.82170679272445E-2</v>
      </c>
      <c r="O84" s="2">
        <v>8.3699999999999997E-2</v>
      </c>
      <c r="P84" s="2" t="s">
        <v>411</v>
      </c>
      <c r="Q84" s="54">
        <v>20446538</v>
      </c>
      <c r="R84" s="2">
        <v>20446538</v>
      </c>
      <c r="S84" s="51">
        <v>0</v>
      </c>
      <c r="T84" s="51">
        <v>0</v>
      </c>
      <c r="U84" s="51">
        <v>47202</v>
      </c>
      <c r="V84" s="54">
        <v>6.7397260273972606</v>
      </c>
      <c r="W84" s="54">
        <v>5.0121976806119042</v>
      </c>
      <c r="X84" s="2">
        <v>7.9494999999999996E-2</v>
      </c>
      <c r="Y84" s="2">
        <v>7.6799999999999993E-2</v>
      </c>
      <c r="Z84" s="2">
        <v>0</v>
      </c>
      <c r="AA84" s="2">
        <v>0</v>
      </c>
      <c r="AB84" s="2">
        <v>0</v>
      </c>
      <c r="AC84" s="2" t="s">
        <v>377</v>
      </c>
      <c r="AD84" s="2" t="s">
        <v>377</v>
      </c>
      <c r="AE84" s="2">
        <v>0</v>
      </c>
      <c r="AF84" s="2">
        <v>0</v>
      </c>
      <c r="AG84" s="2">
        <v>0</v>
      </c>
      <c r="AH84" s="2">
        <v>0</v>
      </c>
      <c r="AI84" t="str">
        <f t="shared" si="1"/>
        <v>Scheme C TIER I</v>
      </c>
      <c r="AJ84" t="s">
        <v>150</v>
      </c>
    </row>
    <row r="85" spans="1:36" hidden="1" x14ac:dyDescent="0.25">
      <c r="A85" s="75" t="s">
        <v>370</v>
      </c>
      <c r="B85" s="75" t="s">
        <v>304</v>
      </c>
      <c r="C85" s="75" t="s">
        <v>286</v>
      </c>
      <c r="D85" s="76">
        <v>44742</v>
      </c>
      <c r="E85" s="75" t="s">
        <v>119</v>
      </c>
      <c r="F85" s="75" t="s">
        <v>524</v>
      </c>
      <c r="G85" s="75" t="s">
        <v>406</v>
      </c>
      <c r="H85" s="75" t="s">
        <v>407</v>
      </c>
      <c r="I85" s="75" t="s">
        <v>408</v>
      </c>
      <c r="J85" s="75" t="s">
        <v>375</v>
      </c>
      <c r="K85" s="2" t="s">
        <v>305</v>
      </c>
      <c r="L85" s="2">
        <v>6</v>
      </c>
      <c r="M85" s="55">
        <v>6219114</v>
      </c>
      <c r="N85" s="2">
        <v>5.4307081856679856E-3</v>
      </c>
      <c r="O85" s="2">
        <v>8.5500000000000007E-2</v>
      </c>
      <c r="P85" s="2" t="s">
        <v>387</v>
      </c>
      <c r="Q85" s="54">
        <v>6302040</v>
      </c>
      <c r="R85" s="2">
        <v>6302040</v>
      </c>
      <c r="S85" s="51">
        <v>0</v>
      </c>
      <c r="T85" s="51">
        <v>0</v>
      </c>
      <c r="U85" s="51">
        <v>47204</v>
      </c>
      <c r="V85" s="54">
        <v>6.7452054794520544</v>
      </c>
      <c r="W85" s="54">
        <v>4.9281325549746438</v>
      </c>
      <c r="X85" s="2">
        <v>8.405E-2</v>
      </c>
      <c r="Y85" s="2">
        <v>7.85E-2</v>
      </c>
      <c r="Z85" s="2">
        <v>0</v>
      </c>
      <c r="AA85" s="2">
        <v>0</v>
      </c>
      <c r="AB85" s="2" t="s">
        <v>377</v>
      </c>
      <c r="AC85" s="2" t="s">
        <v>377</v>
      </c>
      <c r="AD85" s="2">
        <v>0</v>
      </c>
      <c r="AE85" s="2">
        <v>0</v>
      </c>
      <c r="AF85" s="2">
        <v>0</v>
      </c>
      <c r="AG85" s="2">
        <v>0</v>
      </c>
      <c r="AH85" s="2">
        <v>0</v>
      </c>
      <c r="AI85" t="str">
        <f t="shared" si="1"/>
        <v>Scheme C TIER I</v>
      </c>
      <c r="AJ85" t="s">
        <v>149</v>
      </c>
    </row>
    <row r="86" spans="1:36" hidden="1" x14ac:dyDescent="0.25">
      <c r="A86" s="75" t="s">
        <v>370</v>
      </c>
      <c r="B86" s="75" t="s">
        <v>304</v>
      </c>
      <c r="C86" s="75" t="s">
        <v>286</v>
      </c>
      <c r="D86" s="76">
        <v>44742</v>
      </c>
      <c r="E86" s="75" t="s">
        <v>347</v>
      </c>
      <c r="F86" s="75" t="s">
        <v>525</v>
      </c>
      <c r="G86" s="75" t="s">
        <v>428</v>
      </c>
      <c r="H86" s="75" t="s">
        <v>425</v>
      </c>
      <c r="I86" s="75" t="s">
        <v>426</v>
      </c>
      <c r="J86" s="75" t="s">
        <v>375</v>
      </c>
      <c r="K86" s="2" t="s">
        <v>305</v>
      </c>
      <c r="L86" s="2">
        <v>9</v>
      </c>
      <c r="M86" s="55">
        <v>9498096</v>
      </c>
      <c r="N86" s="2">
        <v>8.294009033354326E-3</v>
      </c>
      <c r="O86" s="2">
        <v>8.6199999999999999E-2</v>
      </c>
      <c r="P86" s="2" t="s">
        <v>387</v>
      </c>
      <c r="Q86" s="54">
        <v>10033363</v>
      </c>
      <c r="R86" s="2">
        <v>10033363</v>
      </c>
      <c r="S86" s="51">
        <v>0</v>
      </c>
      <c r="T86" s="51">
        <v>0</v>
      </c>
      <c r="U86" s="51">
        <v>49017</v>
      </c>
      <c r="V86" s="54">
        <v>11.712328767123287</v>
      </c>
      <c r="W86" s="54">
        <v>7.1842933030373821</v>
      </c>
      <c r="X86" s="2">
        <v>7.1498999999999993E-2</v>
      </c>
      <c r="Y86" s="2">
        <v>7.8700000000000006E-2</v>
      </c>
      <c r="Z86" s="2">
        <v>0</v>
      </c>
      <c r="AA86" s="2">
        <v>0</v>
      </c>
      <c r="AB86" s="2" t="s">
        <v>377</v>
      </c>
      <c r="AC86" s="2">
        <v>0</v>
      </c>
      <c r="AD86" s="2">
        <v>0</v>
      </c>
      <c r="AE86" s="2" t="s">
        <v>377</v>
      </c>
      <c r="AF86" s="2">
        <v>0</v>
      </c>
      <c r="AG86" s="2">
        <v>0</v>
      </c>
      <c r="AH86" s="2">
        <v>0</v>
      </c>
      <c r="AI86" t="str">
        <f t="shared" si="1"/>
        <v>Scheme C TIER I</v>
      </c>
      <c r="AJ86" t="s">
        <v>149</v>
      </c>
    </row>
    <row r="87" spans="1:36" hidden="1" x14ac:dyDescent="0.25">
      <c r="A87" s="75" t="s">
        <v>370</v>
      </c>
      <c r="B87" s="75" t="s">
        <v>304</v>
      </c>
      <c r="C87" s="75" t="s">
        <v>286</v>
      </c>
      <c r="D87" s="76">
        <v>44742</v>
      </c>
      <c r="E87" s="75" t="s">
        <v>336</v>
      </c>
      <c r="F87" s="75" t="s">
        <v>526</v>
      </c>
      <c r="G87" s="75" t="s">
        <v>455</v>
      </c>
      <c r="H87" s="75" t="s">
        <v>456</v>
      </c>
      <c r="I87" s="75" t="s">
        <v>457</v>
      </c>
      <c r="J87" s="75">
        <v>0</v>
      </c>
      <c r="K87" s="2" t="s">
        <v>305</v>
      </c>
      <c r="L87" s="2">
        <v>5</v>
      </c>
      <c r="M87" s="55">
        <v>5168845</v>
      </c>
      <c r="N87" s="2">
        <v>4.5135832615303467E-3</v>
      </c>
      <c r="O87" s="2">
        <v>8.2699999999999996E-2</v>
      </c>
      <c r="P87" s="2" t="s">
        <v>387</v>
      </c>
      <c r="Q87" s="54">
        <v>5350951</v>
      </c>
      <c r="R87" s="2">
        <v>5350951</v>
      </c>
      <c r="S87" s="51">
        <v>0</v>
      </c>
      <c r="T87" s="51">
        <v>0</v>
      </c>
      <c r="U87" s="51">
        <v>47205</v>
      </c>
      <c r="V87" s="54">
        <v>6.7479452054794518</v>
      </c>
      <c r="W87" s="54">
        <v>4.9764168358198546</v>
      </c>
      <c r="X87" s="2">
        <v>6.9699937000000003E-2</v>
      </c>
      <c r="Y87" s="2">
        <v>7.6003000000000001E-2</v>
      </c>
      <c r="Z87" s="2">
        <v>0</v>
      </c>
      <c r="AA87" s="2">
        <v>0</v>
      </c>
      <c r="AB87" s="2" t="s">
        <v>377</v>
      </c>
      <c r="AC87" s="2" t="s">
        <v>377</v>
      </c>
      <c r="AD87" s="2">
        <v>0</v>
      </c>
      <c r="AE87" s="2">
        <v>0</v>
      </c>
      <c r="AF87" s="2">
        <v>0</v>
      </c>
      <c r="AG87" s="2">
        <v>0</v>
      </c>
      <c r="AH87" s="2">
        <v>0</v>
      </c>
      <c r="AI87" t="str">
        <f t="shared" si="1"/>
        <v>Scheme C TIER I</v>
      </c>
      <c r="AJ87" t="s">
        <v>149</v>
      </c>
    </row>
    <row r="88" spans="1:36" hidden="1" x14ac:dyDescent="0.25">
      <c r="A88" s="75" t="s">
        <v>370</v>
      </c>
      <c r="B88" s="75" t="s">
        <v>304</v>
      </c>
      <c r="C88" s="75" t="s">
        <v>286</v>
      </c>
      <c r="D88" s="76">
        <v>44742</v>
      </c>
      <c r="E88" s="75" t="s">
        <v>359</v>
      </c>
      <c r="F88" s="75" t="s">
        <v>527</v>
      </c>
      <c r="G88" s="75" t="s">
        <v>415</v>
      </c>
      <c r="H88" s="75" t="s">
        <v>403</v>
      </c>
      <c r="I88" s="75" t="s">
        <v>404</v>
      </c>
      <c r="J88" s="75" t="s">
        <v>528</v>
      </c>
      <c r="K88" s="2" t="s">
        <v>305</v>
      </c>
      <c r="L88" s="2">
        <v>3</v>
      </c>
      <c r="M88" s="55">
        <v>3201609</v>
      </c>
      <c r="N88" s="2">
        <v>2.7957365315394275E-3</v>
      </c>
      <c r="O88" s="2">
        <v>9.4499999999999987E-2</v>
      </c>
      <c r="P88" s="2" t="s">
        <v>387</v>
      </c>
      <c r="Q88" s="54">
        <v>3259764</v>
      </c>
      <c r="R88" s="2">
        <v>3259764</v>
      </c>
      <c r="S88" s="51">
        <v>0</v>
      </c>
      <c r="T88" s="51">
        <v>0</v>
      </c>
      <c r="U88" s="51">
        <v>46266</v>
      </c>
      <c r="V88" s="54">
        <v>4.1753424657534248</v>
      </c>
      <c r="W88" s="54">
        <v>3.1755046448827886</v>
      </c>
      <c r="X88" s="2">
        <v>7.1499999999999994E-2</v>
      </c>
      <c r="Y88" s="2">
        <v>7.4800000000000005E-2</v>
      </c>
      <c r="Z88" s="2">
        <v>0</v>
      </c>
      <c r="AA88" s="2">
        <v>0</v>
      </c>
      <c r="AB88" s="2" t="s">
        <v>377</v>
      </c>
      <c r="AC88" s="2" t="s">
        <v>377</v>
      </c>
      <c r="AD88" s="2">
        <v>0</v>
      </c>
      <c r="AE88" s="2">
        <v>0</v>
      </c>
      <c r="AF88" s="2">
        <v>0</v>
      </c>
      <c r="AG88" s="2">
        <v>0</v>
      </c>
      <c r="AH88" s="2">
        <v>0</v>
      </c>
      <c r="AI88" t="str">
        <f t="shared" si="1"/>
        <v>Scheme C TIER I</v>
      </c>
      <c r="AJ88" t="s">
        <v>149</v>
      </c>
    </row>
    <row r="89" spans="1:36" hidden="1" x14ac:dyDescent="0.25">
      <c r="A89" s="75" t="s">
        <v>370</v>
      </c>
      <c r="B89" s="75" t="s">
        <v>304</v>
      </c>
      <c r="C89" s="75" t="s">
        <v>286</v>
      </c>
      <c r="D89" s="76">
        <v>44742</v>
      </c>
      <c r="E89" s="75" t="s">
        <v>134</v>
      </c>
      <c r="F89" s="75" t="s">
        <v>529</v>
      </c>
      <c r="G89" s="75" t="s">
        <v>455</v>
      </c>
      <c r="H89" s="75" t="s">
        <v>456</v>
      </c>
      <c r="I89" s="75" t="s">
        <v>457</v>
      </c>
      <c r="J89" s="75" t="s">
        <v>375</v>
      </c>
      <c r="K89" s="2" t="s">
        <v>305</v>
      </c>
      <c r="L89" s="2">
        <v>2</v>
      </c>
      <c r="M89" s="55">
        <v>1987818</v>
      </c>
      <c r="N89" s="2">
        <v>1.73581952095076E-3</v>
      </c>
      <c r="O89" s="2">
        <v>7.4900000000000008E-2</v>
      </c>
      <c r="P89" s="2" t="s">
        <v>387</v>
      </c>
      <c r="Q89" s="54">
        <v>2004000</v>
      </c>
      <c r="R89" s="2">
        <v>2004000</v>
      </c>
      <c r="S89" s="51">
        <v>0</v>
      </c>
      <c r="T89" s="51">
        <v>0</v>
      </c>
      <c r="U89" s="51">
        <v>47331</v>
      </c>
      <c r="V89" s="54">
        <v>7.0931506849315067</v>
      </c>
      <c r="W89" s="54">
        <v>4.9999615504263266</v>
      </c>
      <c r="X89" s="2">
        <v>7.5450000000000003E-2</v>
      </c>
      <c r="Y89" s="2">
        <v>7.6003000000000001E-2</v>
      </c>
      <c r="Z89" s="2">
        <v>0</v>
      </c>
      <c r="AA89" s="2">
        <v>0</v>
      </c>
      <c r="AB89" s="2" t="s">
        <v>377</v>
      </c>
      <c r="AC89" s="2">
        <v>0</v>
      </c>
      <c r="AD89" s="2" t="s">
        <v>377</v>
      </c>
      <c r="AE89" s="2">
        <v>0</v>
      </c>
      <c r="AF89" s="2">
        <v>0</v>
      </c>
      <c r="AG89" s="2">
        <v>0</v>
      </c>
      <c r="AH89" s="2">
        <v>0</v>
      </c>
      <c r="AI89" t="str">
        <f t="shared" si="1"/>
        <v>Scheme C TIER I</v>
      </c>
      <c r="AJ89" t="s">
        <v>149</v>
      </c>
    </row>
    <row r="90" spans="1:36" hidden="1" x14ac:dyDescent="0.25">
      <c r="A90" s="75" t="s">
        <v>370</v>
      </c>
      <c r="B90" s="75" t="s">
        <v>304</v>
      </c>
      <c r="C90" s="75" t="s">
        <v>286</v>
      </c>
      <c r="D90" s="76">
        <v>44742</v>
      </c>
      <c r="E90" s="75" t="s">
        <v>358</v>
      </c>
      <c r="F90" s="75" t="s">
        <v>530</v>
      </c>
      <c r="G90" s="75" t="s">
        <v>415</v>
      </c>
      <c r="H90" s="75" t="s">
        <v>403</v>
      </c>
      <c r="I90" s="75" t="s">
        <v>404</v>
      </c>
      <c r="J90" s="75" t="s">
        <v>528</v>
      </c>
      <c r="K90" s="2" t="s">
        <v>305</v>
      </c>
      <c r="L90" s="2">
        <v>6</v>
      </c>
      <c r="M90" s="55">
        <v>6003690</v>
      </c>
      <c r="N90" s="2">
        <v>5.24259378863501E-3</v>
      </c>
      <c r="O90" s="2">
        <v>7.6499999999999999E-2</v>
      </c>
      <c r="P90" s="2" t="s">
        <v>387</v>
      </c>
      <c r="Q90" s="54">
        <v>6149214</v>
      </c>
      <c r="R90" s="2">
        <v>6149214</v>
      </c>
      <c r="S90" s="51">
        <v>0</v>
      </c>
      <c r="T90" s="51">
        <v>0</v>
      </c>
      <c r="U90" s="51">
        <v>46713</v>
      </c>
      <c r="V90" s="54">
        <v>5.4</v>
      </c>
      <c r="W90" s="54">
        <v>4.1155572459254568</v>
      </c>
      <c r="X90" s="2">
        <v>7.0999999999999994E-2</v>
      </c>
      <c r="Y90" s="2">
        <v>7.5999999999999998E-2</v>
      </c>
      <c r="Z90" s="2">
        <v>0</v>
      </c>
      <c r="AA90" s="2">
        <v>0</v>
      </c>
      <c r="AB90" s="2" t="s">
        <v>377</v>
      </c>
      <c r="AC90" s="2" t="s">
        <v>377</v>
      </c>
      <c r="AD90" s="2">
        <v>0</v>
      </c>
      <c r="AE90" s="2">
        <v>0</v>
      </c>
      <c r="AF90" s="2">
        <v>0</v>
      </c>
      <c r="AG90" s="2">
        <v>0</v>
      </c>
      <c r="AH90" s="2">
        <v>0</v>
      </c>
      <c r="AI90" t="str">
        <f t="shared" si="1"/>
        <v>Scheme C TIER I</v>
      </c>
      <c r="AJ90" t="s">
        <v>149</v>
      </c>
    </row>
    <row r="91" spans="1:36" hidden="1" x14ac:dyDescent="0.25">
      <c r="A91" s="75" t="s">
        <v>370</v>
      </c>
      <c r="B91" s="75" t="s">
        <v>304</v>
      </c>
      <c r="C91" s="75" t="s">
        <v>286</v>
      </c>
      <c r="D91" s="76">
        <v>44742</v>
      </c>
      <c r="E91" s="75" t="s">
        <v>131</v>
      </c>
      <c r="F91" s="75" t="s">
        <v>531</v>
      </c>
      <c r="G91" s="75" t="s">
        <v>406</v>
      </c>
      <c r="H91" s="75" t="s">
        <v>407</v>
      </c>
      <c r="I91" s="75" t="s">
        <v>408</v>
      </c>
      <c r="J91" s="75" t="s">
        <v>375</v>
      </c>
      <c r="K91" s="2" t="s">
        <v>305</v>
      </c>
      <c r="L91" s="2">
        <v>11</v>
      </c>
      <c r="M91" s="55">
        <v>11129778</v>
      </c>
      <c r="N91" s="2">
        <v>9.7188404150924824E-3</v>
      </c>
      <c r="O91" s="2">
        <v>8.0500000000000002E-2</v>
      </c>
      <c r="P91" s="2" t="s">
        <v>387</v>
      </c>
      <c r="Q91" s="54">
        <v>11289608</v>
      </c>
      <c r="R91" s="2">
        <v>11289608</v>
      </c>
      <c r="S91" s="51">
        <v>0</v>
      </c>
      <c r="T91" s="51">
        <v>0</v>
      </c>
      <c r="U91" s="51">
        <v>47413</v>
      </c>
      <c r="V91" s="54">
        <v>7.3178082191780822</v>
      </c>
      <c r="W91" s="54">
        <v>5.1193365049948651</v>
      </c>
      <c r="X91" s="2">
        <v>7.8284999999999993E-2</v>
      </c>
      <c r="Y91" s="2">
        <v>7.85E-2</v>
      </c>
      <c r="Z91" s="2">
        <v>0</v>
      </c>
      <c r="AA91" s="2">
        <v>0</v>
      </c>
      <c r="AB91" s="2" t="s">
        <v>377</v>
      </c>
      <c r="AC91" s="2" t="s">
        <v>377</v>
      </c>
      <c r="AD91" s="2">
        <v>0</v>
      </c>
      <c r="AE91" s="2">
        <v>0</v>
      </c>
      <c r="AF91" s="2">
        <v>0</v>
      </c>
      <c r="AG91" s="2">
        <v>0</v>
      </c>
      <c r="AH91" s="2">
        <v>0</v>
      </c>
      <c r="AI91" t="str">
        <f t="shared" si="1"/>
        <v>Scheme C TIER I</v>
      </c>
      <c r="AJ91" t="s">
        <v>149</v>
      </c>
    </row>
    <row r="92" spans="1:36" hidden="1" x14ac:dyDescent="0.25">
      <c r="A92" s="75" t="s">
        <v>370</v>
      </c>
      <c r="B92" s="75" t="s">
        <v>304</v>
      </c>
      <c r="C92" s="75" t="s">
        <v>286</v>
      </c>
      <c r="D92" s="76">
        <v>44742</v>
      </c>
      <c r="E92" s="75" t="s">
        <v>133</v>
      </c>
      <c r="F92" s="75" t="s">
        <v>532</v>
      </c>
      <c r="G92" s="75" t="s">
        <v>447</v>
      </c>
      <c r="H92" s="75" t="s">
        <v>448</v>
      </c>
      <c r="I92" s="75" t="s">
        <v>449</v>
      </c>
      <c r="J92" s="75" t="s">
        <v>375</v>
      </c>
      <c r="K92" s="2" t="s">
        <v>305</v>
      </c>
      <c r="L92" s="2">
        <v>8</v>
      </c>
      <c r="M92" s="55">
        <v>7905560</v>
      </c>
      <c r="N92" s="2">
        <v>6.9033610582294206E-3</v>
      </c>
      <c r="O92" s="2">
        <v>7.3200000000000001E-2</v>
      </c>
      <c r="P92" s="2" t="s">
        <v>387</v>
      </c>
      <c r="Q92" s="54">
        <v>8421016</v>
      </c>
      <c r="R92" s="2">
        <v>8421016</v>
      </c>
      <c r="S92" s="51">
        <v>0</v>
      </c>
      <c r="T92" s="51">
        <v>0</v>
      </c>
      <c r="U92" s="51">
        <v>47316</v>
      </c>
      <c r="V92" s="54">
        <v>7.0520547945205481</v>
      </c>
      <c r="W92" s="54">
        <v>4.9880384689891333</v>
      </c>
      <c r="X92" s="2">
        <v>6.9333000000000006E-2</v>
      </c>
      <c r="Y92" s="2">
        <v>7.5399999999999995E-2</v>
      </c>
      <c r="Z92" s="2">
        <v>0</v>
      </c>
      <c r="AA92" s="2">
        <v>0</v>
      </c>
      <c r="AB92" s="2" t="s">
        <v>377</v>
      </c>
      <c r="AC92" s="2" t="s">
        <v>377</v>
      </c>
      <c r="AD92" s="2">
        <v>0</v>
      </c>
      <c r="AE92" s="2">
        <v>0</v>
      </c>
      <c r="AF92" s="2">
        <v>0</v>
      </c>
      <c r="AG92" s="2">
        <v>0</v>
      </c>
      <c r="AH92" s="2">
        <v>0</v>
      </c>
      <c r="AI92" t="str">
        <f t="shared" si="1"/>
        <v>Scheme C TIER I</v>
      </c>
      <c r="AJ92" t="s">
        <v>149</v>
      </c>
    </row>
    <row r="93" spans="1:36" hidden="1" x14ac:dyDescent="0.25">
      <c r="A93" s="75" t="s">
        <v>370</v>
      </c>
      <c r="B93" s="75" t="s">
        <v>304</v>
      </c>
      <c r="C93" s="75" t="s">
        <v>286</v>
      </c>
      <c r="D93" s="76">
        <v>44742</v>
      </c>
      <c r="E93" s="75" t="s">
        <v>129</v>
      </c>
      <c r="F93" s="75" t="s">
        <v>533</v>
      </c>
      <c r="G93" s="75" t="s">
        <v>523</v>
      </c>
      <c r="H93" s="75" t="s">
        <v>407</v>
      </c>
      <c r="I93" s="75" t="s">
        <v>408</v>
      </c>
      <c r="J93" s="75" t="s">
        <v>375</v>
      </c>
      <c r="K93" s="2" t="s">
        <v>305</v>
      </c>
      <c r="L93" s="2">
        <v>4</v>
      </c>
      <c r="M93" s="55">
        <v>4180212</v>
      </c>
      <c r="N93" s="2">
        <v>3.6502806551266856E-3</v>
      </c>
      <c r="O93" s="2">
        <v>8.4100000000000008E-2</v>
      </c>
      <c r="P93" s="2" t="s">
        <v>411</v>
      </c>
      <c r="Q93" s="54">
        <v>4254560</v>
      </c>
      <c r="R93" s="2">
        <v>4254560</v>
      </c>
      <c r="S93" s="51">
        <v>0</v>
      </c>
      <c r="T93" s="51">
        <v>0</v>
      </c>
      <c r="U93" s="51">
        <v>47192</v>
      </c>
      <c r="V93" s="54">
        <v>6.7123287671232879</v>
      </c>
      <c r="W93" s="54">
        <v>4.9820250634689867</v>
      </c>
      <c r="X93" s="2">
        <v>7.4607999999999994E-2</v>
      </c>
      <c r="Y93" s="2">
        <v>7.6799999999999993E-2</v>
      </c>
      <c r="Z93" s="2">
        <v>0</v>
      </c>
      <c r="AA93" s="2">
        <v>0</v>
      </c>
      <c r="AB93" s="2">
        <v>0</v>
      </c>
      <c r="AC93" s="2" t="s">
        <v>377</v>
      </c>
      <c r="AD93" s="2" t="s">
        <v>377</v>
      </c>
      <c r="AE93" s="2">
        <v>0</v>
      </c>
      <c r="AF93" s="2">
        <v>0</v>
      </c>
      <c r="AG93" s="2">
        <v>0</v>
      </c>
      <c r="AH93" s="2">
        <v>0</v>
      </c>
      <c r="AI93" t="str">
        <f t="shared" si="1"/>
        <v>Scheme C TIER I</v>
      </c>
      <c r="AJ93" t="s">
        <v>150</v>
      </c>
    </row>
    <row r="94" spans="1:36" hidden="1" x14ac:dyDescent="0.25">
      <c r="A94" s="75" t="s">
        <v>370</v>
      </c>
      <c r="B94" s="75" t="s">
        <v>304</v>
      </c>
      <c r="C94" s="75" t="s">
        <v>286</v>
      </c>
      <c r="D94" s="76">
        <v>44742</v>
      </c>
      <c r="E94" s="75" t="s">
        <v>364</v>
      </c>
      <c r="F94" s="75" t="s">
        <v>534</v>
      </c>
      <c r="G94" s="75" t="s">
        <v>453</v>
      </c>
      <c r="H94" s="75" t="s">
        <v>403</v>
      </c>
      <c r="I94" s="75" t="s">
        <v>404</v>
      </c>
      <c r="J94" s="75">
        <v>0</v>
      </c>
      <c r="K94" s="2" t="s">
        <v>305</v>
      </c>
      <c r="L94" s="2">
        <v>6</v>
      </c>
      <c r="M94" s="55">
        <v>6299028</v>
      </c>
      <c r="N94" s="2">
        <v>5.5004913756769597E-3</v>
      </c>
      <c r="O94" s="2">
        <v>8.539999999999999E-2</v>
      </c>
      <c r="P94" s="2" t="s">
        <v>411</v>
      </c>
      <c r="Q94" s="54">
        <v>6493699</v>
      </c>
      <c r="R94" s="2">
        <v>6493699</v>
      </c>
      <c r="S94" s="51">
        <v>0</v>
      </c>
      <c r="T94" s="51">
        <v>0</v>
      </c>
      <c r="U94" s="51">
        <v>47072</v>
      </c>
      <c r="V94" s="54">
        <v>6.3835616438356162</v>
      </c>
      <c r="W94" s="54">
        <v>4.8423631364584008</v>
      </c>
      <c r="X94" s="2">
        <v>6.9782553999999997E-2</v>
      </c>
      <c r="Y94" s="2">
        <v>7.6799999999999993E-2</v>
      </c>
      <c r="Z94" s="2">
        <v>0</v>
      </c>
      <c r="AA94" s="2">
        <v>0</v>
      </c>
      <c r="AB94" s="2" t="s">
        <v>377</v>
      </c>
      <c r="AC94" s="2" t="s">
        <v>377</v>
      </c>
      <c r="AD94" s="2">
        <v>0</v>
      </c>
      <c r="AE94" s="2">
        <v>0</v>
      </c>
      <c r="AF94" s="2">
        <v>0</v>
      </c>
      <c r="AG94" s="2">
        <v>0</v>
      </c>
      <c r="AH94" s="2">
        <v>0</v>
      </c>
      <c r="AI94" t="str">
        <f t="shared" si="1"/>
        <v>Scheme C TIER I</v>
      </c>
      <c r="AJ94" t="s">
        <v>149</v>
      </c>
    </row>
    <row r="95" spans="1:36" hidden="1" x14ac:dyDescent="0.25">
      <c r="A95" s="75" t="s">
        <v>370</v>
      </c>
      <c r="B95" s="75" t="s">
        <v>304</v>
      </c>
      <c r="C95" s="75" t="s">
        <v>286</v>
      </c>
      <c r="D95" s="76">
        <v>44742</v>
      </c>
      <c r="E95" s="75" t="s">
        <v>132</v>
      </c>
      <c r="F95" s="75" t="s">
        <v>535</v>
      </c>
      <c r="G95" s="75" t="s">
        <v>463</v>
      </c>
      <c r="H95" s="75" t="s">
        <v>403</v>
      </c>
      <c r="I95" s="75" t="s">
        <v>404</v>
      </c>
      <c r="J95" s="75" t="s">
        <v>375</v>
      </c>
      <c r="K95" s="2" t="s">
        <v>305</v>
      </c>
      <c r="L95" s="2">
        <v>6</v>
      </c>
      <c r="M95" s="55">
        <v>5865648</v>
      </c>
      <c r="N95" s="2">
        <v>5.1220515668063092E-3</v>
      </c>
      <c r="O95" s="2">
        <v>7.5399999999999995E-2</v>
      </c>
      <c r="P95" s="2" t="s">
        <v>387</v>
      </c>
      <c r="Q95" s="54">
        <v>6000000</v>
      </c>
      <c r="R95" s="2">
        <v>6000000</v>
      </c>
      <c r="S95" s="51">
        <v>0</v>
      </c>
      <c r="T95" s="51">
        <v>0</v>
      </c>
      <c r="U95" s="51">
        <v>49154</v>
      </c>
      <c r="V95" s="54">
        <v>12.087671232876712</v>
      </c>
      <c r="W95" s="54">
        <v>7.1824664682146659</v>
      </c>
      <c r="X95" s="2">
        <v>7.490999999999999E-2</v>
      </c>
      <c r="Y95" s="2">
        <v>7.8302999999999998E-2</v>
      </c>
      <c r="Z95" s="2">
        <v>0</v>
      </c>
      <c r="AA95" s="2">
        <v>0</v>
      </c>
      <c r="AB95" s="2" t="s">
        <v>377</v>
      </c>
      <c r="AC95" s="2" t="s">
        <v>377</v>
      </c>
      <c r="AD95" s="2">
        <v>0</v>
      </c>
      <c r="AE95" s="2">
        <v>0</v>
      </c>
      <c r="AF95" s="2">
        <v>0</v>
      </c>
      <c r="AG95" s="2">
        <v>0</v>
      </c>
      <c r="AH95" s="2">
        <v>0</v>
      </c>
      <c r="AI95" t="str">
        <f t="shared" si="1"/>
        <v>Scheme C TIER I</v>
      </c>
      <c r="AJ95" t="s">
        <v>149</v>
      </c>
    </row>
    <row r="96" spans="1:36" hidden="1" x14ac:dyDescent="0.25">
      <c r="A96" s="75" t="s">
        <v>370</v>
      </c>
      <c r="B96" s="75" t="s">
        <v>304</v>
      </c>
      <c r="C96" s="75" t="s">
        <v>286</v>
      </c>
      <c r="D96" s="76">
        <v>44742</v>
      </c>
      <c r="E96" s="75" t="s">
        <v>365</v>
      </c>
      <c r="F96" s="75" t="s">
        <v>536</v>
      </c>
      <c r="G96" s="75" t="s">
        <v>424</v>
      </c>
      <c r="H96" s="75" t="s">
        <v>425</v>
      </c>
      <c r="I96" s="75" t="s">
        <v>426</v>
      </c>
      <c r="J96" s="75">
        <v>0</v>
      </c>
      <c r="K96" s="2" t="s">
        <v>305</v>
      </c>
      <c r="L96" s="2">
        <v>9</v>
      </c>
      <c r="M96" s="55">
        <v>9056520</v>
      </c>
      <c r="N96" s="2">
        <v>7.9084122429120655E-3</v>
      </c>
      <c r="O96" s="2">
        <v>7.8799999999999995E-2</v>
      </c>
      <c r="P96" s="2" t="s">
        <v>387</v>
      </c>
      <c r="Q96" s="54">
        <v>9485344</v>
      </c>
      <c r="R96" s="2">
        <v>9485344</v>
      </c>
      <c r="S96" s="51">
        <v>0</v>
      </c>
      <c r="T96" s="51">
        <v>0</v>
      </c>
      <c r="U96" s="51">
        <v>48590</v>
      </c>
      <c r="V96" s="54">
        <v>10.542465753424658</v>
      </c>
      <c r="W96" s="54">
        <v>6.7669199306412811</v>
      </c>
      <c r="X96" s="2">
        <v>7.1399963999999996E-2</v>
      </c>
      <c r="Y96" s="2">
        <v>7.7799999999999994E-2</v>
      </c>
      <c r="Z96" s="2">
        <v>0</v>
      </c>
      <c r="AA96" s="2">
        <v>0</v>
      </c>
      <c r="AB96" s="2" t="s">
        <v>377</v>
      </c>
      <c r="AC96" s="2" t="s">
        <v>377</v>
      </c>
      <c r="AD96" s="2">
        <v>0</v>
      </c>
      <c r="AE96" s="2">
        <v>0</v>
      </c>
      <c r="AF96" s="2">
        <v>0</v>
      </c>
      <c r="AG96" s="2">
        <v>0</v>
      </c>
      <c r="AH96" s="2">
        <v>0</v>
      </c>
      <c r="AI96" t="str">
        <f t="shared" si="1"/>
        <v>Scheme C TIER I</v>
      </c>
      <c r="AJ96" t="s">
        <v>149</v>
      </c>
    </row>
    <row r="97" spans="1:36" hidden="1" x14ac:dyDescent="0.25">
      <c r="A97" s="75" t="s">
        <v>370</v>
      </c>
      <c r="B97" s="75" t="s">
        <v>304</v>
      </c>
      <c r="C97" s="75" t="s">
        <v>286</v>
      </c>
      <c r="D97" s="76">
        <v>44742</v>
      </c>
      <c r="E97" s="75" t="s">
        <v>127</v>
      </c>
      <c r="F97" s="75" t="s">
        <v>537</v>
      </c>
      <c r="G97" s="75" t="s">
        <v>413</v>
      </c>
      <c r="H97" s="75" t="s">
        <v>373</v>
      </c>
      <c r="I97" s="75" t="s">
        <v>374</v>
      </c>
      <c r="J97" s="75" t="s">
        <v>375</v>
      </c>
      <c r="K97" s="2" t="s">
        <v>305</v>
      </c>
      <c r="L97" s="2">
        <v>7</v>
      </c>
      <c r="M97" s="55">
        <v>7011242</v>
      </c>
      <c r="N97" s="2">
        <v>6.1224170068436088E-3</v>
      </c>
      <c r="O97" s="2">
        <v>7.3599999999999999E-2</v>
      </c>
      <c r="P97" s="2" t="s">
        <v>387</v>
      </c>
      <c r="Q97" s="54">
        <v>6963007</v>
      </c>
      <c r="R97" s="2">
        <v>6963007</v>
      </c>
      <c r="S97" s="51">
        <v>0</v>
      </c>
      <c r="T97" s="51">
        <v>0</v>
      </c>
      <c r="U97" s="51">
        <v>46312</v>
      </c>
      <c r="V97" s="54">
        <v>4.3013698630136989</v>
      </c>
      <c r="W97" s="54">
        <v>3.4104037196510193</v>
      </c>
      <c r="X97" s="2">
        <v>7.4549000000000004E-2</v>
      </c>
      <c r="Y97" s="2">
        <v>7.2999999999999995E-2</v>
      </c>
      <c r="Z97" s="2">
        <v>0</v>
      </c>
      <c r="AA97" s="2">
        <v>0</v>
      </c>
      <c r="AB97" s="2" t="s">
        <v>377</v>
      </c>
      <c r="AC97" s="2">
        <v>0</v>
      </c>
      <c r="AD97" s="2">
        <v>0</v>
      </c>
      <c r="AE97" s="2">
        <v>0</v>
      </c>
      <c r="AF97" s="2">
        <v>0</v>
      </c>
      <c r="AG97" s="2">
        <v>0</v>
      </c>
      <c r="AH97" s="2">
        <v>0</v>
      </c>
      <c r="AI97" t="str">
        <f t="shared" si="1"/>
        <v>Scheme C TIER I</v>
      </c>
      <c r="AJ97" t="s">
        <v>149</v>
      </c>
    </row>
    <row r="98" spans="1:36" hidden="1" x14ac:dyDescent="0.25">
      <c r="A98" s="75" t="s">
        <v>370</v>
      </c>
      <c r="B98" s="75" t="s">
        <v>304</v>
      </c>
      <c r="C98" s="75" t="s">
        <v>286</v>
      </c>
      <c r="D98" s="76">
        <v>44742</v>
      </c>
      <c r="E98" s="75" t="s">
        <v>366</v>
      </c>
      <c r="F98" s="75" t="s">
        <v>538</v>
      </c>
      <c r="G98" s="75" t="s">
        <v>413</v>
      </c>
      <c r="H98" s="75" t="s">
        <v>373</v>
      </c>
      <c r="I98" s="75" t="s">
        <v>374</v>
      </c>
      <c r="J98" s="75">
        <v>0</v>
      </c>
      <c r="K98" s="2" t="s">
        <v>305</v>
      </c>
      <c r="L98" s="2">
        <v>5</v>
      </c>
      <c r="M98" s="55">
        <v>5460535</v>
      </c>
      <c r="N98" s="2">
        <v>4.7682953106546267E-3</v>
      </c>
      <c r="O98" s="2">
        <v>9.3000000000000013E-2</v>
      </c>
      <c r="P98" s="2" t="s">
        <v>387</v>
      </c>
      <c r="Q98" s="54">
        <v>5656666</v>
      </c>
      <c r="R98" s="2">
        <v>5656666</v>
      </c>
      <c r="S98" s="51">
        <v>0</v>
      </c>
      <c r="T98" s="51">
        <v>0</v>
      </c>
      <c r="U98" s="51">
        <v>47365</v>
      </c>
      <c r="V98" s="54">
        <v>7.1863013698630134</v>
      </c>
      <c r="W98" s="54">
        <v>4.8943762728515274</v>
      </c>
      <c r="X98" s="2">
        <v>6.9749936999999998E-2</v>
      </c>
      <c r="Y98" s="2">
        <v>7.5800000000000006E-2</v>
      </c>
      <c r="Z98" s="2">
        <v>0</v>
      </c>
      <c r="AA98" s="2">
        <v>0</v>
      </c>
      <c r="AB98" s="2" t="s">
        <v>377</v>
      </c>
      <c r="AC98" s="2" t="s">
        <v>377</v>
      </c>
      <c r="AD98" s="2">
        <v>0</v>
      </c>
      <c r="AE98" s="2">
        <v>0</v>
      </c>
      <c r="AF98" s="2">
        <v>0</v>
      </c>
      <c r="AG98" s="2">
        <v>0</v>
      </c>
      <c r="AH98" s="2">
        <v>0</v>
      </c>
      <c r="AI98" t="str">
        <f t="shared" si="1"/>
        <v>Scheme C TIER I</v>
      </c>
      <c r="AJ98" t="s">
        <v>149</v>
      </c>
    </row>
    <row r="99" spans="1:36" hidden="1" x14ac:dyDescent="0.25">
      <c r="A99" s="75" t="s">
        <v>370</v>
      </c>
      <c r="B99" s="75" t="s">
        <v>304</v>
      </c>
      <c r="C99" s="75" t="s">
        <v>286</v>
      </c>
      <c r="D99" s="76">
        <v>44742</v>
      </c>
      <c r="E99" s="75" t="s">
        <v>343</v>
      </c>
      <c r="F99" s="75" t="s">
        <v>539</v>
      </c>
      <c r="G99" s="75" t="s">
        <v>502</v>
      </c>
      <c r="H99" s="75" t="s">
        <v>503</v>
      </c>
      <c r="I99" s="75" t="s">
        <v>504</v>
      </c>
      <c r="J99" s="75">
        <v>0</v>
      </c>
      <c r="K99" s="2" t="s">
        <v>305</v>
      </c>
      <c r="L99" s="2">
        <v>8</v>
      </c>
      <c r="M99" s="55">
        <v>7568992</v>
      </c>
      <c r="N99" s="2">
        <v>6.6094602561804624E-3</v>
      </c>
      <c r="O99" s="2">
        <v>6.0899999999999996E-2</v>
      </c>
      <c r="P99" s="2" t="s">
        <v>387</v>
      </c>
      <c r="Q99" s="54">
        <v>7879680</v>
      </c>
      <c r="R99" s="2">
        <v>7879680</v>
      </c>
      <c r="S99" s="51">
        <v>0</v>
      </c>
      <c r="T99" s="51">
        <v>0</v>
      </c>
      <c r="U99" s="51">
        <v>46444</v>
      </c>
      <c r="V99" s="54">
        <v>4.6630136986301371</v>
      </c>
      <c r="W99" s="54">
        <v>3.8153487621405189</v>
      </c>
      <c r="X99" s="2">
        <v>6.4745999999999998E-2</v>
      </c>
      <c r="Y99" s="2">
        <v>7.4700000000000003E-2</v>
      </c>
      <c r="Z99" s="2">
        <v>0</v>
      </c>
      <c r="AA99" s="2">
        <v>0</v>
      </c>
      <c r="AB99" s="2" t="s">
        <v>377</v>
      </c>
      <c r="AC99" s="2" t="s">
        <v>377</v>
      </c>
      <c r="AD99" s="2">
        <v>0</v>
      </c>
      <c r="AE99" s="2">
        <v>0</v>
      </c>
      <c r="AF99" s="2">
        <v>0</v>
      </c>
      <c r="AG99" s="2">
        <v>0</v>
      </c>
      <c r="AH99" s="2">
        <v>0</v>
      </c>
      <c r="AI99" t="str">
        <f t="shared" si="1"/>
        <v>Scheme C TIER I</v>
      </c>
      <c r="AJ99" t="s">
        <v>149</v>
      </c>
    </row>
    <row r="100" spans="1:36" hidden="1" x14ac:dyDescent="0.25">
      <c r="A100" s="75" t="s">
        <v>370</v>
      </c>
      <c r="B100" s="75" t="s">
        <v>304</v>
      </c>
      <c r="C100" s="75" t="s">
        <v>289</v>
      </c>
      <c r="D100" s="76">
        <v>44742</v>
      </c>
      <c r="E100" s="75" t="s">
        <v>281</v>
      </c>
      <c r="F100" s="75" t="s">
        <v>469</v>
      </c>
      <c r="G100" s="75" t="s">
        <v>428</v>
      </c>
      <c r="H100" s="75" t="s">
        <v>425</v>
      </c>
      <c r="I100" s="75" t="s">
        <v>426</v>
      </c>
      <c r="J100" s="75" t="s">
        <v>375</v>
      </c>
      <c r="K100" s="2" t="s">
        <v>305</v>
      </c>
      <c r="L100" s="2">
        <v>1</v>
      </c>
      <c r="M100" s="55">
        <v>986117</v>
      </c>
      <c r="N100" s="2">
        <v>9.2872394972182293E-3</v>
      </c>
      <c r="O100" s="2">
        <v>7.4099999999999999E-2</v>
      </c>
      <c r="P100" s="2" t="s">
        <v>387</v>
      </c>
      <c r="Q100" s="54">
        <v>1041510</v>
      </c>
      <c r="R100" s="2">
        <v>1041510</v>
      </c>
      <c r="S100" s="51">
        <v>0</v>
      </c>
      <c r="T100" s="51">
        <v>0</v>
      </c>
      <c r="U100" s="51">
        <v>47317</v>
      </c>
      <c r="V100" s="54">
        <v>7.0547945205479454</v>
      </c>
      <c r="W100" s="54">
        <v>4.9650912743208222</v>
      </c>
      <c r="X100" s="2">
        <v>5.6767999999999999E-2</v>
      </c>
      <c r="Y100" s="2">
        <v>7.6899999999999996E-2</v>
      </c>
      <c r="Z100" s="2">
        <v>0</v>
      </c>
      <c r="AA100" s="2">
        <v>0</v>
      </c>
      <c r="AB100" s="2" t="s">
        <v>377</v>
      </c>
      <c r="AC100" s="2">
        <v>0</v>
      </c>
      <c r="AD100" s="2">
        <v>0</v>
      </c>
      <c r="AE100" s="2" t="s">
        <v>377</v>
      </c>
      <c r="AF100" s="2">
        <v>0</v>
      </c>
      <c r="AG100" s="2">
        <v>0</v>
      </c>
      <c r="AH100" s="2">
        <v>0</v>
      </c>
      <c r="AI100" t="str">
        <f t="shared" si="1"/>
        <v>Scheme C TIER II</v>
      </c>
      <c r="AJ100" t="s">
        <v>149</v>
      </c>
    </row>
    <row r="101" spans="1:36" hidden="1" x14ac:dyDescent="0.25">
      <c r="A101" s="75" t="s">
        <v>370</v>
      </c>
      <c r="B101" s="75" t="s">
        <v>304</v>
      </c>
      <c r="C101" s="75" t="s">
        <v>289</v>
      </c>
      <c r="D101" s="76">
        <v>44742</v>
      </c>
      <c r="E101" s="75" t="s">
        <v>56</v>
      </c>
      <c r="F101" s="75" t="s">
        <v>540</v>
      </c>
      <c r="G101" s="75" t="s">
        <v>413</v>
      </c>
      <c r="H101" s="75" t="s">
        <v>373</v>
      </c>
      <c r="I101" s="75" t="s">
        <v>374</v>
      </c>
      <c r="J101" s="75" t="s">
        <v>375</v>
      </c>
      <c r="K101" s="2" t="s">
        <v>305</v>
      </c>
      <c r="L101" s="2">
        <v>2</v>
      </c>
      <c r="M101" s="55">
        <v>2040796</v>
      </c>
      <c r="N101" s="2">
        <v>1.922019518674252E-2</v>
      </c>
      <c r="O101" s="2">
        <v>7.9299999999999995E-2</v>
      </c>
      <c r="P101" s="2" t="s">
        <v>387</v>
      </c>
      <c r="Q101" s="54">
        <v>2152336</v>
      </c>
      <c r="R101" s="2">
        <v>2152336</v>
      </c>
      <c r="S101" s="51">
        <v>0</v>
      </c>
      <c r="T101" s="51">
        <v>0</v>
      </c>
      <c r="U101" s="51">
        <v>46527</v>
      </c>
      <c r="V101" s="54">
        <v>4.8904109589041092</v>
      </c>
      <c r="W101" s="54">
        <v>3.9231887695090544</v>
      </c>
      <c r="X101" s="2">
        <v>7.7603999999999992E-2</v>
      </c>
      <c r="Y101" s="2">
        <v>7.3899999999999993E-2</v>
      </c>
      <c r="Z101" s="2">
        <v>0</v>
      </c>
      <c r="AA101" s="2">
        <v>0</v>
      </c>
      <c r="AB101" s="2" t="s">
        <v>377</v>
      </c>
      <c r="AC101" s="2">
        <v>0</v>
      </c>
      <c r="AD101" s="2">
        <v>0</v>
      </c>
      <c r="AE101" s="2">
        <v>0</v>
      </c>
      <c r="AF101" s="2">
        <v>0</v>
      </c>
      <c r="AG101" s="2">
        <v>0</v>
      </c>
      <c r="AH101" s="2">
        <v>0</v>
      </c>
      <c r="AI101" t="str">
        <f t="shared" si="1"/>
        <v>Scheme C TIER II</v>
      </c>
      <c r="AJ101" t="s">
        <v>149</v>
      </c>
    </row>
    <row r="102" spans="1:36" hidden="1" x14ac:dyDescent="0.25">
      <c r="A102" s="75" t="s">
        <v>370</v>
      </c>
      <c r="B102" s="75" t="s">
        <v>304</v>
      </c>
      <c r="C102" s="75" t="s">
        <v>289</v>
      </c>
      <c r="D102" s="76">
        <v>44742</v>
      </c>
      <c r="E102" s="75" t="s">
        <v>267</v>
      </c>
      <c r="F102" s="75" t="s">
        <v>493</v>
      </c>
      <c r="G102" s="75" t="s">
        <v>440</v>
      </c>
      <c r="H102" s="75" t="s">
        <v>425</v>
      </c>
      <c r="I102" s="75" t="s">
        <v>426</v>
      </c>
      <c r="J102" s="75" t="s">
        <v>375</v>
      </c>
      <c r="K102" s="2" t="s">
        <v>305</v>
      </c>
      <c r="L102" s="2">
        <v>2</v>
      </c>
      <c r="M102" s="55">
        <v>2034052</v>
      </c>
      <c r="N102" s="2">
        <v>1.9156680265927609E-2</v>
      </c>
      <c r="O102" s="2">
        <v>8.4000000000000005E-2</v>
      </c>
      <c r="P102" s="2" t="s">
        <v>387</v>
      </c>
      <c r="Q102" s="54">
        <v>2049892</v>
      </c>
      <c r="R102" s="2">
        <v>2049892</v>
      </c>
      <c r="S102" s="51">
        <v>0</v>
      </c>
      <c r="T102" s="51">
        <v>0</v>
      </c>
      <c r="U102" s="51">
        <v>45616</v>
      </c>
      <c r="V102" s="54">
        <v>2.3945205479452056</v>
      </c>
      <c r="W102" s="54">
        <v>2.0176545726687962</v>
      </c>
      <c r="X102" s="2">
        <v>7.4999999999999997E-2</v>
      </c>
      <c r="Y102" s="2">
        <v>7.46E-2</v>
      </c>
      <c r="Z102" s="2">
        <v>0</v>
      </c>
      <c r="AA102" s="2">
        <v>0</v>
      </c>
      <c r="AB102" s="2" t="s">
        <v>377</v>
      </c>
      <c r="AC102" s="2" t="s">
        <v>377</v>
      </c>
      <c r="AD102" s="2">
        <v>0</v>
      </c>
      <c r="AE102" s="2">
        <v>0</v>
      </c>
      <c r="AF102" s="2">
        <v>0</v>
      </c>
      <c r="AG102" s="2">
        <v>0</v>
      </c>
      <c r="AH102" s="2">
        <v>0</v>
      </c>
      <c r="AI102" t="str">
        <f t="shared" si="1"/>
        <v>Scheme C TIER II</v>
      </c>
      <c r="AJ102" t="s">
        <v>149</v>
      </c>
    </row>
    <row r="103" spans="1:36" hidden="1" x14ac:dyDescent="0.25">
      <c r="A103" s="75" t="s">
        <v>370</v>
      </c>
      <c r="B103" s="75" t="s">
        <v>304</v>
      </c>
      <c r="C103" s="75" t="s">
        <v>289</v>
      </c>
      <c r="D103" s="76">
        <v>44742</v>
      </c>
      <c r="E103" s="75" t="s">
        <v>59</v>
      </c>
      <c r="F103" s="75" t="s">
        <v>541</v>
      </c>
      <c r="G103" s="75" t="s">
        <v>413</v>
      </c>
      <c r="H103" s="75" t="s">
        <v>373</v>
      </c>
      <c r="I103" s="75" t="s">
        <v>374</v>
      </c>
      <c r="J103" s="75" t="s">
        <v>375</v>
      </c>
      <c r="K103" s="2" t="s">
        <v>305</v>
      </c>
      <c r="L103" s="2">
        <v>2</v>
      </c>
      <c r="M103" s="55">
        <v>2042100</v>
      </c>
      <c r="N103" s="2">
        <v>1.9232476244978383E-2</v>
      </c>
      <c r="O103" s="2">
        <v>7.9299999999999995E-2</v>
      </c>
      <c r="P103" s="2" t="s">
        <v>387</v>
      </c>
      <c r="Q103" s="54">
        <v>2017543</v>
      </c>
      <c r="R103" s="2">
        <v>2017543</v>
      </c>
      <c r="S103" s="51">
        <v>0</v>
      </c>
      <c r="T103" s="51">
        <v>0</v>
      </c>
      <c r="U103" s="51">
        <v>46162</v>
      </c>
      <c r="V103" s="54">
        <v>3.8904109589041096</v>
      </c>
      <c r="W103" s="54">
        <v>3.2372821421503479</v>
      </c>
      <c r="X103" s="2">
        <v>7.8600000000000003E-2</v>
      </c>
      <c r="Y103" s="2">
        <v>7.2800000000000004E-2</v>
      </c>
      <c r="Z103" s="2">
        <v>0</v>
      </c>
      <c r="AA103" s="2">
        <v>0</v>
      </c>
      <c r="AB103" s="2" t="s">
        <v>377</v>
      </c>
      <c r="AC103" s="2">
        <v>0</v>
      </c>
      <c r="AD103" s="2">
        <v>0</v>
      </c>
      <c r="AE103" s="2">
        <v>0</v>
      </c>
      <c r="AF103" s="2">
        <v>0</v>
      </c>
      <c r="AG103" s="2">
        <v>0</v>
      </c>
      <c r="AH103" s="2">
        <v>0</v>
      </c>
      <c r="AI103" t="str">
        <f t="shared" si="1"/>
        <v>Scheme C TIER II</v>
      </c>
      <c r="AJ103" t="s">
        <v>149</v>
      </c>
    </row>
    <row r="104" spans="1:36" hidden="1" x14ac:dyDescent="0.25">
      <c r="A104" s="75" t="s">
        <v>370</v>
      </c>
      <c r="B104" s="75" t="s">
        <v>304</v>
      </c>
      <c r="C104" s="75" t="s">
        <v>289</v>
      </c>
      <c r="D104" s="76">
        <v>44742</v>
      </c>
      <c r="E104" s="75" t="s">
        <v>61</v>
      </c>
      <c r="F104" s="75" t="s">
        <v>452</v>
      </c>
      <c r="G104" s="75" t="s">
        <v>453</v>
      </c>
      <c r="H104" s="75" t="s">
        <v>403</v>
      </c>
      <c r="I104" s="75" t="s">
        <v>404</v>
      </c>
      <c r="J104" s="75" t="s">
        <v>375</v>
      </c>
      <c r="K104" s="2" t="s">
        <v>305</v>
      </c>
      <c r="L104" s="2">
        <v>1</v>
      </c>
      <c r="M104" s="55">
        <v>1001317</v>
      </c>
      <c r="N104" s="2">
        <v>9.4303929367773459E-3</v>
      </c>
      <c r="O104" s="2">
        <v>7.6999999999999999E-2</v>
      </c>
      <c r="P104" s="2" t="s">
        <v>387</v>
      </c>
      <c r="Q104" s="54">
        <v>989384</v>
      </c>
      <c r="R104" s="2">
        <v>989384</v>
      </c>
      <c r="S104" s="51">
        <v>0</v>
      </c>
      <c r="T104" s="51">
        <v>0</v>
      </c>
      <c r="U104" s="51">
        <v>46731</v>
      </c>
      <c r="V104" s="54">
        <v>5.4493150684931511</v>
      </c>
      <c r="W104" s="54">
        <v>4.1551267557367888</v>
      </c>
      <c r="X104" s="2">
        <v>7.8497999999999998E-2</v>
      </c>
      <c r="Y104" s="2">
        <v>7.6399999999999996E-2</v>
      </c>
      <c r="Z104" s="2">
        <v>0</v>
      </c>
      <c r="AA104" s="2">
        <v>0</v>
      </c>
      <c r="AB104" s="2" t="s">
        <v>377</v>
      </c>
      <c r="AC104" s="2" t="s">
        <v>377</v>
      </c>
      <c r="AD104" s="2">
        <v>0</v>
      </c>
      <c r="AE104" s="2">
        <v>0</v>
      </c>
      <c r="AF104" s="2">
        <v>0</v>
      </c>
      <c r="AG104" s="2">
        <v>0</v>
      </c>
      <c r="AH104" s="2">
        <v>0</v>
      </c>
      <c r="AI104" t="str">
        <f t="shared" si="1"/>
        <v>Scheme C TIER II</v>
      </c>
      <c r="AJ104" t="s">
        <v>149</v>
      </c>
    </row>
    <row r="105" spans="1:36" hidden="1" x14ac:dyDescent="0.25">
      <c r="A105" s="75" t="s">
        <v>370</v>
      </c>
      <c r="B105" s="75" t="s">
        <v>304</v>
      </c>
      <c r="C105" s="75" t="s">
        <v>289</v>
      </c>
      <c r="D105" s="76">
        <v>44742</v>
      </c>
      <c r="E105" s="75" t="s">
        <v>268</v>
      </c>
      <c r="F105" s="75" t="s">
        <v>542</v>
      </c>
      <c r="G105" s="75" t="s">
        <v>502</v>
      </c>
      <c r="H105" s="75" t="s">
        <v>503</v>
      </c>
      <c r="I105" s="75" t="s">
        <v>504</v>
      </c>
      <c r="J105" s="75" t="s">
        <v>375</v>
      </c>
      <c r="K105" s="2" t="s">
        <v>305</v>
      </c>
      <c r="L105" s="2">
        <v>3</v>
      </c>
      <c r="M105" s="55">
        <v>3007869</v>
      </c>
      <c r="N105" s="2">
        <v>2.8328078492976288E-2</v>
      </c>
      <c r="O105" s="2">
        <v>6.8000000000000005E-2</v>
      </c>
      <c r="P105" s="2" t="s">
        <v>387</v>
      </c>
      <c r="Q105" s="54">
        <v>3080542</v>
      </c>
      <c r="R105" s="2">
        <v>3080542</v>
      </c>
      <c r="S105" s="51">
        <v>0</v>
      </c>
      <c r="T105" s="51">
        <v>0</v>
      </c>
      <c r="U105" s="51">
        <v>44910</v>
      </c>
      <c r="V105" s="54">
        <v>0.46027397260273972</v>
      </c>
      <c r="W105" s="54">
        <v>0.43454869014609104</v>
      </c>
      <c r="X105" s="2">
        <v>4.7E-2</v>
      </c>
      <c r="Y105" s="2">
        <v>5.9200000000000003E-2</v>
      </c>
      <c r="Z105" s="2">
        <v>0</v>
      </c>
      <c r="AA105" s="2">
        <v>0</v>
      </c>
      <c r="AB105" s="2" t="s">
        <v>377</v>
      </c>
      <c r="AC105" s="2" t="s">
        <v>377</v>
      </c>
      <c r="AD105" s="2">
        <v>0</v>
      </c>
      <c r="AE105" s="2">
        <v>0</v>
      </c>
      <c r="AF105" s="2">
        <v>0</v>
      </c>
      <c r="AG105" s="2">
        <v>0</v>
      </c>
      <c r="AH105" s="2">
        <v>0</v>
      </c>
      <c r="AI105" t="str">
        <f t="shared" si="1"/>
        <v>Scheme C TIER II</v>
      </c>
      <c r="AJ105" t="s">
        <v>149</v>
      </c>
    </row>
    <row r="106" spans="1:36" hidden="1" x14ac:dyDescent="0.25">
      <c r="A106" s="75" t="s">
        <v>370</v>
      </c>
      <c r="B106" s="75" t="s">
        <v>304</v>
      </c>
      <c r="C106" s="75" t="s">
        <v>289</v>
      </c>
      <c r="D106" s="76">
        <v>44742</v>
      </c>
      <c r="E106" s="75" t="s">
        <v>335</v>
      </c>
      <c r="F106" s="75" t="s">
        <v>543</v>
      </c>
      <c r="G106" s="75" t="s">
        <v>406</v>
      </c>
      <c r="H106" s="75" t="s">
        <v>407</v>
      </c>
      <c r="I106" s="75" t="s">
        <v>408</v>
      </c>
      <c r="J106" s="75">
        <v>0</v>
      </c>
      <c r="K106" s="2" t="s">
        <v>305</v>
      </c>
      <c r="L106" s="2">
        <v>1</v>
      </c>
      <c r="M106" s="55">
        <v>948080</v>
      </c>
      <c r="N106" s="2">
        <v>8.9290074327109861E-3</v>
      </c>
      <c r="O106" s="2">
        <v>7.0499999999999993E-2</v>
      </c>
      <c r="P106" s="2" t="s">
        <v>387</v>
      </c>
      <c r="Q106" s="54">
        <v>991686</v>
      </c>
      <c r="R106" s="2">
        <v>991686</v>
      </c>
      <c r="S106" s="51">
        <v>0</v>
      </c>
      <c r="T106" s="51">
        <v>0</v>
      </c>
      <c r="U106" s="51">
        <v>48183</v>
      </c>
      <c r="V106" s="54">
        <v>9.4273972602739722</v>
      </c>
      <c r="W106" s="54">
        <v>6.3440458702379825</v>
      </c>
      <c r="X106" s="2">
        <v>7.1699999E-2</v>
      </c>
      <c r="Y106" s="2">
        <v>7.8700000000000006E-2</v>
      </c>
      <c r="Z106" s="2">
        <v>0</v>
      </c>
      <c r="AA106" s="2">
        <v>0</v>
      </c>
      <c r="AB106" s="2" t="s">
        <v>377</v>
      </c>
      <c r="AC106" s="2" t="s">
        <v>377</v>
      </c>
      <c r="AD106" s="2">
        <v>0</v>
      </c>
      <c r="AE106" s="2">
        <v>0</v>
      </c>
      <c r="AF106" s="2">
        <v>0</v>
      </c>
      <c r="AG106" s="2">
        <v>0</v>
      </c>
      <c r="AH106" s="2">
        <v>0</v>
      </c>
      <c r="AI106" t="str">
        <f t="shared" si="1"/>
        <v>Scheme C TIER II</v>
      </c>
      <c r="AJ106" t="s">
        <v>149</v>
      </c>
    </row>
    <row r="107" spans="1:36" hidden="1" x14ac:dyDescent="0.25">
      <c r="A107" s="75" t="s">
        <v>370</v>
      </c>
      <c r="B107" s="75" t="s">
        <v>304</v>
      </c>
      <c r="C107" s="75" t="s">
        <v>289</v>
      </c>
      <c r="D107" s="76">
        <v>44742</v>
      </c>
      <c r="E107" s="75" t="s">
        <v>254</v>
      </c>
      <c r="F107" s="75" t="s">
        <v>544</v>
      </c>
      <c r="G107" s="75" t="s">
        <v>447</v>
      </c>
      <c r="H107" s="75" t="s">
        <v>448</v>
      </c>
      <c r="I107" s="75" t="s">
        <v>449</v>
      </c>
      <c r="J107" s="75" t="s">
        <v>375</v>
      </c>
      <c r="K107" s="2" t="s">
        <v>305</v>
      </c>
      <c r="L107" s="2">
        <v>3</v>
      </c>
      <c r="M107" s="55">
        <v>635406</v>
      </c>
      <c r="N107" s="2">
        <v>5.9842470010855169E-3</v>
      </c>
      <c r="O107" s="2">
        <v>0.09</v>
      </c>
      <c r="P107" s="2" t="s">
        <v>387</v>
      </c>
      <c r="Q107" s="54">
        <v>669440.80000000005</v>
      </c>
      <c r="R107" s="2">
        <v>669440.80000000005</v>
      </c>
      <c r="S107" s="51">
        <v>0</v>
      </c>
      <c r="T107" s="51">
        <v>0</v>
      </c>
      <c r="U107" s="51">
        <v>46412</v>
      </c>
      <c r="V107" s="54">
        <v>4.5753424657534243</v>
      </c>
      <c r="W107" s="54">
        <v>3.5741005379227038</v>
      </c>
      <c r="X107" s="2">
        <v>6.4500000000000002E-2</v>
      </c>
      <c r="Y107" s="2">
        <v>7.3899999999999993E-2</v>
      </c>
      <c r="Z107" s="2">
        <v>0</v>
      </c>
      <c r="AA107" s="2">
        <v>0</v>
      </c>
      <c r="AB107" s="2" t="s">
        <v>377</v>
      </c>
      <c r="AC107" s="2" t="s">
        <v>377</v>
      </c>
      <c r="AD107" s="2">
        <v>0</v>
      </c>
      <c r="AE107" s="2">
        <v>0</v>
      </c>
      <c r="AF107" s="2">
        <v>0</v>
      </c>
      <c r="AG107" s="2">
        <v>0</v>
      </c>
      <c r="AH107" s="2">
        <v>0</v>
      </c>
      <c r="AI107" t="str">
        <f t="shared" si="1"/>
        <v>Scheme C TIER II</v>
      </c>
      <c r="AJ107" t="s">
        <v>149</v>
      </c>
    </row>
    <row r="108" spans="1:36" hidden="1" x14ac:dyDescent="0.25">
      <c r="A108" s="75" t="s">
        <v>370</v>
      </c>
      <c r="B108" s="75" t="s">
        <v>304</v>
      </c>
      <c r="C108" s="75" t="s">
        <v>289</v>
      </c>
      <c r="D108" s="76">
        <v>44742</v>
      </c>
      <c r="E108" s="75" t="s">
        <v>253</v>
      </c>
      <c r="F108" s="75" t="s">
        <v>497</v>
      </c>
      <c r="G108" s="75" t="s">
        <v>384</v>
      </c>
      <c r="H108" s="75" t="s">
        <v>385</v>
      </c>
      <c r="I108" s="75" t="s">
        <v>386</v>
      </c>
      <c r="J108" s="75" t="s">
        <v>375</v>
      </c>
      <c r="K108" s="2" t="s">
        <v>305</v>
      </c>
      <c r="L108" s="2">
        <v>1</v>
      </c>
      <c r="M108" s="55">
        <v>944159</v>
      </c>
      <c r="N108" s="2">
        <v>8.8920794960984009E-3</v>
      </c>
      <c r="O108" s="2">
        <v>6.4500000000000002E-2</v>
      </c>
      <c r="P108" s="2" t="s">
        <v>387</v>
      </c>
      <c r="Q108" s="54">
        <v>1000000</v>
      </c>
      <c r="R108" s="2">
        <v>1000000</v>
      </c>
      <c r="S108" s="51">
        <v>0</v>
      </c>
      <c r="T108" s="51">
        <v>0</v>
      </c>
      <c r="U108" s="51">
        <v>46919</v>
      </c>
      <c r="V108" s="54">
        <v>5.9643835616438352</v>
      </c>
      <c r="W108" s="54">
        <v>4.7304376963093278</v>
      </c>
      <c r="X108" s="2">
        <v>6.4450999999999994E-2</v>
      </c>
      <c r="Y108" s="2">
        <v>7.6499999999999999E-2</v>
      </c>
      <c r="Z108" s="2">
        <v>0</v>
      </c>
      <c r="AA108" s="2">
        <v>0</v>
      </c>
      <c r="AB108" s="2">
        <v>0</v>
      </c>
      <c r="AC108" s="2" t="s">
        <v>377</v>
      </c>
      <c r="AD108" s="2">
        <v>0</v>
      </c>
      <c r="AE108" s="2">
        <v>0</v>
      </c>
      <c r="AF108" s="2">
        <v>0</v>
      </c>
      <c r="AG108" s="2">
        <v>0</v>
      </c>
      <c r="AH108" s="2">
        <v>0</v>
      </c>
      <c r="AI108" t="str">
        <f t="shared" si="1"/>
        <v>Scheme C TIER II</v>
      </c>
      <c r="AJ108" t="s">
        <v>150</v>
      </c>
    </row>
    <row r="109" spans="1:36" hidden="1" x14ac:dyDescent="0.25">
      <c r="A109" s="75" t="s">
        <v>370</v>
      </c>
      <c r="B109" s="75" t="s">
        <v>304</v>
      </c>
      <c r="C109" s="75" t="s">
        <v>289</v>
      </c>
      <c r="D109" s="76">
        <v>44742</v>
      </c>
      <c r="E109" s="75" t="s">
        <v>60</v>
      </c>
      <c r="F109" s="75" t="s">
        <v>429</v>
      </c>
      <c r="G109" s="75" t="s">
        <v>415</v>
      </c>
      <c r="H109" s="75" t="s">
        <v>403</v>
      </c>
      <c r="I109" s="75" t="s">
        <v>404</v>
      </c>
      <c r="J109" s="75" t="s">
        <v>375</v>
      </c>
      <c r="K109" s="2" t="s">
        <v>305</v>
      </c>
      <c r="L109" s="2">
        <v>2</v>
      </c>
      <c r="M109" s="55">
        <v>2071556</v>
      </c>
      <c r="N109" s="2">
        <v>1.9509892542060838E-2</v>
      </c>
      <c r="O109" s="2">
        <v>8.6999999999999994E-2</v>
      </c>
      <c r="P109" s="2" t="s">
        <v>387</v>
      </c>
      <c r="Q109" s="54">
        <v>2219438</v>
      </c>
      <c r="R109" s="2">
        <v>2219438</v>
      </c>
      <c r="S109" s="51">
        <v>0</v>
      </c>
      <c r="T109" s="51">
        <v>0</v>
      </c>
      <c r="U109" s="51">
        <v>45791</v>
      </c>
      <c r="V109" s="54">
        <v>2.8739726027397259</v>
      </c>
      <c r="W109" s="54">
        <v>2.4631832836755154</v>
      </c>
      <c r="X109" s="2">
        <v>6.4500000000000002E-2</v>
      </c>
      <c r="Y109" s="2">
        <v>7.2599999999999998E-2</v>
      </c>
      <c r="Z109" s="2">
        <v>0</v>
      </c>
      <c r="AA109" s="2">
        <v>0</v>
      </c>
      <c r="AB109" s="2" t="s">
        <v>377</v>
      </c>
      <c r="AC109" s="2" t="s">
        <v>377</v>
      </c>
      <c r="AD109" s="2">
        <v>0</v>
      </c>
      <c r="AE109" s="2">
        <v>0</v>
      </c>
      <c r="AF109" s="2">
        <v>0</v>
      </c>
      <c r="AG109" s="2">
        <v>0</v>
      </c>
      <c r="AH109" s="2">
        <v>0</v>
      </c>
      <c r="AI109" t="str">
        <f t="shared" si="1"/>
        <v>Scheme C TIER II</v>
      </c>
      <c r="AJ109" t="s">
        <v>149</v>
      </c>
    </row>
    <row r="110" spans="1:36" hidden="1" x14ac:dyDescent="0.25">
      <c r="A110" s="75" t="s">
        <v>370</v>
      </c>
      <c r="B110" s="75" t="s">
        <v>304</v>
      </c>
      <c r="C110" s="75" t="s">
        <v>289</v>
      </c>
      <c r="D110" s="76">
        <v>44742</v>
      </c>
      <c r="E110" s="75" t="s">
        <v>347</v>
      </c>
      <c r="F110" s="75" t="s">
        <v>525</v>
      </c>
      <c r="G110" s="75" t="s">
        <v>428</v>
      </c>
      <c r="H110" s="75" t="s">
        <v>425</v>
      </c>
      <c r="I110" s="75" t="s">
        <v>426</v>
      </c>
      <c r="J110" s="75" t="s">
        <v>375</v>
      </c>
      <c r="K110" s="2" t="s">
        <v>305</v>
      </c>
      <c r="L110" s="2">
        <v>1</v>
      </c>
      <c r="M110" s="55">
        <v>1055344</v>
      </c>
      <c r="N110" s="2">
        <v>9.9392186525050028E-3</v>
      </c>
      <c r="O110" s="2">
        <v>8.6199999999999999E-2</v>
      </c>
      <c r="P110" s="2" t="s">
        <v>387</v>
      </c>
      <c r="Q110" s="54">
        <v>1114818</v>
      </c>
      <c r="R110" s="2">
        <v>1114818</v>
      </c>
      <c r="S110" s="51">
        <v>0</v>
      </c>
      <c r="T110" s="51">
        <v>0</v>
      </c>
      <c r="U110" s="51">
        <v>49017</v>
      </c>
      <c r="V110" s="54">
        <v>11.712328767123287</v>
      </c>
      <c r="W110" s="54">
        <v>7.1842933030373821</v>
      </c>
      <c r="X110" s="2">
        <v>7.1498999999999993E-2</v>
      </c>
      <c r="Y110" s="2">
        <v>7.8700000000000006E-2</v>
      </c>
      <c r="Z110" s="2">
        <v>0</v>
      </c>
      <c r="AA110" s="2">
        <v>0</v>
      </c>
      <c r="AB110" s="2" t="s">
        <v>377</v>
      </c>
      <c r="AC110" s="2">
        <v>0</v>
      </c>
      <c r="AD110" s="2">
        <v>0</v>
      </c>
      <c r="AE110" s="2" t="s">
        <v>377</v>
      </c>
      <c r="AF110" s="2">
        <v>0</v>
      </c>
      <c r="AG110" s="2">
        <v>0</v>
      </c>
      <c r="AH110" s="2">
        <v>0</v>
      </c>
      <c r="AI110" t="str">
        <f t="shared" si="1"/>
        <v>Scheme C TIER II</v>
      </c>
      <c r="AJ110" t="s">
        <v>149</v>
      </c>
    </row>
    <row r="111" spans="1:36" hidden="1" x14ac:dyDescent="0.25">
      <c r="A111" s="75" t="s">
        <v>370</v>
      </c>
      <c r="B111" s="75" t="s">
        <v>304</v>
      </c>
      <c r="C111" s="75" t="s">
        <v>289</v>
      </c>
      <c r="D111" s="76">
        <v>44742</v>
      </c>
      <c r="E111" s="75" t="s">
        <v>252</v>
      </c>
      <c r="F111" s="75" t="s">
        <v>505</v>
      </c>
      <c r="G111" s="75" t="s">
        <v>476</v>
      </c>
      <c r="H111" s="75" t="s">
        <v>477</v>
      </c>
      <c r="I111" s="75" t="s">
        <v>478</v>
      </c>
      <c r="J111" s="75" t="s">
        <v>375</v>
      </c>
      <c r="K111" s="2" t="s">
        <v>305</v>
      </c>
      <c r="L111" s="2">
        <v>9</v>
      </c>
      <c r="M111" s="55">
        <v>934939.8</v>
      </c>
      <c r="N111" s="2">
        <v>8.8052531678100183E-3</v>
      </c>
      <c r="O111" s="2">
        <v>8.8499999999999995E-2</v>
      </c>
      <c r="P111" s="2" t="s">
        <v>387</v>
      </c>
      <c r="Q111" s="54">
        <v>993871</v>
      </c>
      <c r="R111" s="2">
        <v>993871</v>
      </c>
      <c r="S111" s="51">
        <v>0</v>
      </c>
      <c r="T111" s="51">
        <v>0</v>
      </c>
      <c r="U111" s="51">
        <v>45699</v>
      </c>
      <c r="V111" s="54">
        <v>2.6219178082191781</v>
      </c>
      <c r="W111" s="54">
        <v>2.22911562201844</v>
      </c>
      <c r="X111" s="2">
        <v>5.6241000000000006E-2</v>
      </c>
      <c r="Y111" s="2">
        <v>7.0999999999999994E-2</v>
      </c>
      <c r="Z111" s="2">
        <v>0</v>
      </c>
      <c r="AA111" s="2">
        <v>0</v>
      </c>
      <c r="AB111" s="2">
        <v>0</v>
      </c>
      <c r="AC111" s="2" t="s">
        <v>377</v>
      </c>
      <c r="AD111" s="2">
        <v>0</v>
      </c>
      <c r="AE111" s="2" t="s">
        <v>377</v>
      </c>
      <c r="AF111" s="2">
        <v>0</v>
      </c>
      <c r="AG111" s="2">
        <v>0</v>
      </c>
      <c r="AH111" s="2">
        <v>0</v>
      </c>
      <c r="AI111" t="str">
        <f t="shared" si="1"/>
        <v>Scheme C TIER II</v>
      </c>
      <c r="AJ111" t="s">
        <v>150</v>
      </c>
    </row>
    <row r="112" spans="1:36" hidden="1" x14ac:dyDescent="0.25">
      <c r="A112" s="75" t="s">
        <v>370</v>
      </c>
      <c r="B112" s="75" t="s">
        <v>304</v>
      </c>
      <c r="C112" s="75" t="s">
        <v>289</v>
      </c>
      <c r="D112" s="76">
        <v>44742</v>
      </c>
      <c r="E112" s="75" t="s">
        <v>25</v>
      </c>
      <c r="F112" s="75" t="s">
        <v>416</v>
      </c>
      <c r="G112" s="75" t="s">
        <v>417</v>
      </c>
      <c r="H112" s="75" t="s">
        <v>418</v>
      </c>
      <c r="I112" s="75" t="s">
        <v>419</v>
      </c>
      <c r="J112" s="75" t="s">
        <v>375</v>
      </c>
      <c r="K112" s="2" t="s">
        <v>305</v>
      </c>
      <c r="L112" s="2">
        <v>900</v>
      </c>
      <c r="M112" s="55">
        <v>887998.5</v>
      </c>
      <c r="N112" s="2">
        <v>8.3631604998905228E-3</v>
      </c>
      <c r="O112" s="2">
        <v>0.08</v>
      </c>
      <c r="P112" s="2" t="s">
        <v>387</v>
      </c>
      <c r="Q112" s="54">
        <v>888798.7</v>
      </c>
      <c r="R112" s="2">
        <v>888798.7</v>
      </c>
      <c r="S112" s="51">
        <v>0</v>
      </c>
      <c r="T112" s="51">
        <v>0</v>
      </c>
      <c r="U112" s="51">
        <v>46592</v>
      </c>
      <c r="V112" s="54">
        <v>5.0684931506849313</v>
      </c>
      <c r="W112" s="54">
        <v>3.7332258978734201</v>
      </c>
      <c r="X112" s="2">
        <v>8.1765000000000004E-2</v>
      </c>
      <c r="Y112" s="2">
        <v>8.4199999999999997E-2</v>
      </c>
      <c r="Z112" s="2">
        <v>0</v>
      </c>
      <c r="AA112" s="2">
        <v>0</v>
      </c>
      <c r="AB112" s="2">
        <v>0</v>
      </c>
      <c r="AC112" s="2">
        <v>0</v>
      </c>
      <c r="AD112" s="2">
        <v>0</v>
      </c>
      <c r="AE112" s="2" t="s">
        <v>377</v>
      </c>
      <c r="AF112" s="2" t="s">
        <v>377</v>
      </c>
      <c r="AG112" s="2">
        <v>0</v>
      </c>
      <c r="AH112" s="2">
        <v>0</v>
      </c>
      <c r="AI112" t="str">
        <f t="shared" si="1"/>
        <v>Scheme C TIER II</v>
      </c>
      <c r="AJ112" t="s">
        <v>349</v>
      </c>
    </row>
    <row r="113" spans="1:36" hidden="1" x14ac:dyDescent="0.25">
      <c r="A113" s="75" t="s">
        <v>370</v>
      </c>
      <c r="B113" s="75" t="s">
        <v>304</v>
      </c>
      <c r="C113" s="75" t="s">
        <v>289</v>
      </c>
      <c r="D113" s="76">
        <v>44742</v>
      </c>
      <c r="E113" s="75" t="s">
        <v>64</v>
      </c>
      <c r="F113" s="75" t="s">
        <v>444</v>
      </c>
      <c r="G113" s="75" t="s">
        <v>445</v>
      </c>
      <c r="H113" s="75" t="s">
        <v>385</v>
      </c>
      <c r="I113" s="75" t="s">
        <v>386</v>
      </c>
      <c r="J113" s="75" t="s">
        <v>375</v>
      </c>
      <c r="K113" s="2" t="s">
        <v>305</v>
      </c>
      <c r="L113" s="2">
        <v>3</v>
      </c>
      <c r="M113" s="55">
        <v>3083595</v>
      </c>
      <c r="N113" s="2">
        <v>2.904126516166403E-2</v>
      </c>
      <c r="O113" s="2">
        <v>8.8499999999999995E-2</v>
      </c>
      <c r="P113" s="2" t="s">
        <v>387</v>
      </c>
      <c r="Q113" s="54">
        <v>3268948</v>
      </c>
      <c r="R113" s="2">
        <v>3268948</v>
      </c>
      <c r="S113" s="51">
        <v>0</v>
      </c>
      <c r="T113" s="51">
        <v>0</v>
      </c>
      <c r="U113" s="51">
        <v>45631</v>
      </c>
      <c r="V113" s="54">
        <v>2.4356164383561643</v>
      </c>
      <c r="W113" s="54">
        <v>2.0481797450395076</v>
      </c>
      <c r="X113" s="2">
        <v>7.4349999999999999E-2</v>
      </c>
      <c r="Y113" s="2">
        <v>7.4166999999999997E-2</v>
      </c>
      <c r="Z113" s="2">
        <v>0</v>
      </c>
      <c r="AA113" s="2">
        <v>0</v>
      </c>
      <c r="AB113" s="2" t="s">
        <v>377</v>
      </c>
      <c r="AC113" s="2">
        <v>0</v>
      </c>
      <c r="AD113" s="2">
        <v>0</v>
      </c>
      <c r="AE113" s="2">
        <v>0</v>
      </c>
      <c r="AF113" s="2">
        <v>0</v>
      </c>
      <c r="AG113" s="2">
        <v>0</v>
      </c>
      <c r="AH113" s="2">
        <v>0</v>
      </c>
      <c r="AI113" t="str">
        <f t="shared" si="1"/>
        <v>Scheme C TIER II</v>
      </c>
      <c r="AJ113" t="s">
        <v>149</v>
      </c>
    </row>
    <row r="114" spans="1:36" hidden="1" x14ac:dyDescent="0.25">
      <c r="A114" s="75" t="s">
        <v>370</v>
      </c>
      <c r="B114" s="75" t="s">
        <v>304</v>
      </c>
      <c r="C114" s="75" t="s">
        <v>289</v>
      </c>
      <c r="D114" s="76">
        <v>44742</v>
      </c>
      <c r="E114" s="75" t="s">
        <v>376</v>
      </c>
      <c r="F114" s="75" t="s">
        <v>400</v>
      </c>
      <c r="G114" s="75" t="s">
        <v>376</v>
      </c>
      <c r="H114" s="75" t="s">
        <v>376</v>
      </c>
      <c r="I114" s="75" t="s">
        <v>376</v>
      </c>
      <c r="J114" s="75">
        <v>0</v>
      </c>
      <c r="K114" s="2" t="s">
        <v>302</v>
      </c>
      <c r="L114" s="2">
        <v>0</v>
      </c>
      <c r="M114" s="55">
        <v>1912280.98</v>
      </c>
      <c r="N114" s="2">
        <v>1.8009842084899849E-2</v>
      </c>
      <c r="O114" s="2">
        <v>0</v>
      </c>
      <c r="P114" s="2" t="s">
        <v>376</v>
      </c>
      <c r="Q114" s="54">
        <v>0</v>
      </c>
      <c r="R114" s="2">
        <v>1912280.98</v>
      </c>
      <c r="S114" s="51">
        <v>0</v>
      </c>
      <c r="T114" s="51">
        <v>0</v>
      </c>
      <c r="U114" s="51">
        <v>0</v>
      </c>
      <c r="V114" s="54">
        <v>0</v>
      </c>
      <c r="W114" s="54">
        <v>0</v>
      </c>
      <c r="X114" s="2">
        <v>0</v>
      </c>
      <c r="Y114" s="2">
        <v>0</v>
      </c>
      <c r="Z114" s="2">
        <v>0</v>
      </c>
      <c r="AA114" s="2">
        <v>0</v>
      </c>
      <c r="AB114" s="2" t="s">
        <v>376</v>
      </c>
      <c r="AC114" s="2" t="s">
        <v>376</v>
      </c>
      <c r="AD114" s="2" t="s">
        <v>376</v>
      </c>
      <c r="AE114" s="2" t="s">
        <v>376</v>
      </c>
      <c r="AF114" s="2" t="s">
        <v>376</v>
      </c>
      <c r="AG114" s="2">
        <v>0</v>
      </c>
      <c r="AH114" s="2">
        <v>0</v>
      </c>
      <c r="AI114" t="str">
        <f t="shared" si="1"/>
        <v>Scheme C TIER II</v>
      </c>
      <c r="AJ114" t="e">
        <v>#N/A</v>
      </c>
    </row>
    <row r="115" spans="1:36" hidden="1" x14ac:dyDescent="0.25">
      <c r="A115" s="75" t="s">
        <v>370</v>
      </c>
      <c r="B115" s="75" t="s">
        <v>304</v>
      </c>
      <c r="C115" s="75" t="s">
        <v>289</v>
      </c>
      <c r="D115" s="76">
        <v>44742</v>
      </c>
      <c r="E115" s="75" t="s">
        <v>343</v>
      </c>
      <c r="F115" s="75" t="s">
        <v>539</v>
      </c>
      <c r="G115" s="75" t="s">
        <v>502</v>
      </c>
      <c r="H115" s="75" t="s">
        <v>503</v>
      </c>
      <c r="I115" s="75" t="s">
        <v>504</v>
      </c>
      <c r="J115" s="75">
        <v>0</v>
      </c>
      <c r="K115" s="2" t="s">
        <v>305</v>
      </c>
      <c r="L115" s="2">
        <v>4</v>
      </c>
      <c r="M115" s="55">
        <v>3784496</v>
      </c>
      <c r="N115" s="2">
        <v>3.5642343381428777E-2</v>
      </c>
      <c r="O115" s="2">
        <v>6.0899999999999996E-2</v>
      </c>
      <c r="P115" s="2" t="s">
        <v>387</v>
      </c>
      <c r="Q115" s="54">
        <v>3935768</v>
      </c>
      <c r="R115" s="2">
        <v>3935768</v>
      </c>
      <c r="S115" s="51">
        <v>0</v>
      </c>
      <c r="T115" s="51">
        <v>0</v>
      </c>
      <c r="U115" s="51">
        <v>46444</v>
      </c>
      <c r="V115" s="54">
        <v>4.6630136986301371</v>
      </c>
      <c r="W115" s="54">
        <v>3.8153487621405189</v>
      </c>
      <c r="X115" s="2">
        <v>6.4745999999999998E-2</v>
      </c>
      <c r="Y115" s="2">
        <v>7.4700000000000003E-2</v>
      </c>
      <c r="Z115" s="2">
        <v>0</v>
      </c>
      <c r="AA115" s="2">
        <v>0</v>
      </c>
      <c r="AB115" s="2" t="s">
        <v>377</v>
      </c>
      <c r="AC115" s="2" t="s">
        <v>377</v>
      </c>
      <c r="AD115" s="2">
        <v>0</v>
      </c>
      <c r="AE115" s="2">
        <v>0</v>
      </c>
      <c r="AF115" s="2">
        <v>0</v>
      </c>
      <c r="AG115" s="2">
        <v>0</v>
      </c>
      <c r="AH115" s="2">
        <v>0</v>
      </c>
      <c r="AI115" t="str">
        <f t="shared" si="1"/>
        <v>Scheme C TIER II</v>
      </c>
      <c r="AJ115" t="s">
        <v>149</v>
      </c>
    </row>
    <row r="116" spans="1:36" hidden="1" x14ac:dyDescent="0.25">
      <c r="A116" s="75" t="s">
        <v>370</v>
      </c>
      <c r="B116" s="75" t="s">
        <v>304</v>
      </c>
      <c r="C116" s="75" t="s">
        <v>289</v>
      </c>
      <c r="D116" s="76">
        <v>44742</v>
      </c>
      <c r="E116" s="75" t="s">
        <v>96</v>
      </c>
      <c r="F116" s="75" t="s">
        <v>545</v>
      </c>
      <c r="G116" s="75" t="s">
        <v>546</v>
      </c>
      <c r="H116" s="75" t="s">
        <v>547</v>
      </c>
      <c r="I116" s="75" t="s">
        <v>548</v>
      </c>
      <c r="J116" s="75" t="s">
        <v>375</v>
      </c>
      <c r="K116" s="2" t="s">
        <v>305</v>
      </c>
      <c r="L116" s="2">
        <v>1</v>
      </c>
      <c r="M116" s="55">
        <v>1012654</v>
      </c>
      <c r="N116" s="2">
        <v>9.5371646831116687E-3</v>
      </c>
      <c r="O116" s="2">
        <v>9.8000000000000004E-2</v>
      </c>
      <c r="P116" s="2" t="s">
        <v>387</v>
      </c>
      <c r="Q116" s="54">
        <v>1027900</v>
      </c>
      <c r="R116" s="2">
        <v>1027900</v>
      </c>
      <c r="S116" s="51">
        <v>0</v>
      </c>
      <c r="T116" s="51">
        <v>0</v>
      </c>
      <c r="U116" s="51">
        <v>44916</v>
      </c>
      <c r="V116" s="54">
        <v>0.47671232876712327</v>
      </c>
      <c r="W116" s="54">
        <v>0.44677819003479224</v>
      </c>
      <c r="X116" s="2">
        <v>8.9611999999999997E-2</v>
      </c>
      <c r="Y116" s="2">
        <v>6.7000000000000004E-2</v>
      </c>
      <c r="Z116" s="2">
        <v>0</v>
      </c>
      <c r="AA116" s="2">
        <v>0</v>
      </c>
      <c r="AB116" s="2">
        <v>0</v>
      </c>
      <c r="AC116" s="2" t="s">
        <v>377</v>
      </c>
      <c r="AD116" s="2" t="s">
        <v>377</v>
      </c>
      <c r="AE116" s="2">
        <v>0</v>
      </c>
      <c r="AF116" s="2">
        <v>0</v>
      </c>
      <c r="AG116" s="2">
        <v>0</v>
      </c>
      <c r="AH116" s="2">
        <v>0</v>
      </c>
      <c r="AI116" t="str">
        <f t="shared" si="1"/>
        <v>Scheme C TIER II</v>
      </c>
      <c r="AJ116" t="s">
        <v>150</v>
      </c>
    </row>
    <row r="117" spans="1:36" hidden="1" x14ac:dyDescent="0.25">
      <c r="A117" s="75" t="s">
        <v>370</v>
      </c>
      <c r="B117" s="75" t="s">
        <v>304</v>
      </c>
      <c r="C117" s="75" t="s">
        <v>289</v>
      </c>
      <c r="D117" s="76">
        <v>44742</v>
      </c>
      <c r="E117" s="75" t="s">
        <v>100</v>
      </c>
      <c r="F117" s="75" t="s">
        <v>549</v>
      </c>
      <c r="G117" s="75" t="s">
        <v>492</v>
      </c>
      <c r="H117" s="75" t="s">
        <v>407</v>
      </c>
      <c r="I117" s="75" t="s">
        <v>408</v>
      </c>
      <c r="J117" s="75" t="s">
        <v>375</v>
      </c>
      <c r="K117" s="2" t="s">
        <v>305</v>
      </c>
      <c r="L117" s="2">
        <v>1</v>
      </c>
      <c r="M117" s="55">
        <v>1015539</v>
      </c>
      <c r="N117" s="2">
        <v>9.5643355826595666E-3</v>
      </c>
      <c r="O117" s="2">
        <v>0.09</v>
      </c>
      <c r="P117" s="2" t="s">
        <v>387</v>
      </c>
      <c r="Q117" s="54">
        <v>1013100</v>
      </c>
      <c r="R117" s="2">
        <v>1013100</v>
      </c>
      <c r="S117" s="51">
        <v>0</v>
      </c>
      <c r="T117" s="51">
        <v>0</v>
      </c>
      <c r="U117" s="51">
        <v>45025</v>
      </c>
      <c r="V117" s="54">
        <v>0.77534246575342469</v>
      </c>
      <c r="W117" s="54">
        <v>0.72663809421263459</v>
      </c>
      <c r="X117" s="2">
        <v>8.6140000000000008E-2</v>
      </c>
      <c r="Y117" s="2">
        <v>6.7027000000000003E-2</v>
      </c>
      <c r="Z117" s="2">
        <v>0</v>
      </c>
      <c r="AA117" s="2">
        <v>0</v>
      </c>
      <c r="AB117" s="2" t="s">
        <v>377</v>
      </c>
      <c r="AC117" s="2">
        <v>0</v>
      </c>
      <c r="AD117" s="2">
        <v>0</v>
      </c>
      <c r="AE117" s="2">
        <v>0</v>
      </c>
      <c r="AF117" s="2">
        <v>0</v>
      </c>
      <c r="AG117" s="2">
        <v>0</v>
      </c>
      <c r="AH117" s="2">
        <v>0</v>
      </c>
      <c r="AI117" t="str">
        <f t="shared" si="1"/>
        <v>Scheme C TIER II</v>
      </c>
      <c r="AJ117" t="s">
        <v>149</v>
      </c>
    </row>
    <row r="118" spans="1:36" hidden="1" x14ac:dyDescent="0.25">
      <c r="A118" s="75" t="s">
        <v>370</v>
      </c>
      <c r="B118" s="75" t="s">
        <v>304</v>
      </c>
      <c r="C118" s="75" t="s">
        <v>289</v>
      </c>
      <c r="D118" s="76">
        <v>44742</v>
      </c>
      <c r="E118" s="75" t="s">
        <v>101</v>
      </c>
      <c r="F118" s="75" t="s">
        <v>507</v>
      </c>
      <c r="G118" s="75" t="s">
        <v>438</v>
      </c>
      <c r="H118" s="75" t="s">
        <v>403</v>
      </c>
      <c r="I118" s="75" t="s">
        <v>404</v>
      </c>
      <c r="J118" s="75" t="s">
        <v>375</v>
      </c>
      <c r="K118" s="2" t="s">
        <v>305</v>
      </c>
      <c r="L118" s="2">
        <v>1</v>
      </c>
      <c r="M118" s="55">
        <v>1015008</v>
      </c>
      <c r="N118" s="2">
        <v>9.5593346302644423E-3</v>
      </c>
      <c r="O118" s="2">
        <v>9.3000000000000013E-2</v>
      </c>
      <c r="P118" s="2" t="s">
        <v>387</v>
      </c>
      <c r="Q118" s="54">
        <v>989400</v>
      </c>
      <c r="R118" s="2">
        <v>989400</v>
      </c>
      <c r="S118" s="51">
        <v>0</v>
      </c>
      <c r="T118" s="51">
        <v>0</v>
      </c>
      <c r="U118" s="51">
        <v>45041</v>
      </c>
      <c r="V118" s="54">
        <v>0.81917808219178079</v>
      </c>
      <c r="W118" s="54">
        <v>0.76344648852915264</v>
      </c>
      <c r="X118" s="2">
        <v>9.5488000000000003E-2</v>
      </c>
      <c r="Y118" s="2">
        <v>7.2999999999999995E-2</v>
      </c>
      <c r="Z118" s="2">
        <v>0</v>
      </c>
      <c r="AA118" s="2">
        <v>0</v>
      </c>
      <c r="AB118" s="2">
        <v>0</v>
      </c>
      <c r="AC118" s="2">
        <v>0</v>
      </c>
      <c r="AD118" s="2" t="s">
        <v>377</v>
      </c>
      <c r="AE118" s="2" t="s">
        <v>377</v>
      </c>
      <c r="AF118" s="2">
        <v>0</v>
      </c>
      <c r="AG118" s="2">
        <v>0</v>
      </c>
      <c r="AH118" s="2">
        <v>0</v>
      </c>
      <c r="AI118" t="str">
        <f t="shared" si="1"/>
        <v>Scheme C TIER II</v>
      </c>
      <c r="AJ118" t="s">
        <v>154</v>
      </c>
    </row>
    <row r="119" spans="1:36" hidden="1" x14ac:dyDescent="0.25">
      <c r="A119" s="75" t="s">
        <v>370</v>
      </c>
      <c r="B119" s="75" t="s">
        <v>304</v>
      </c>
      <c r="C119" s="75" t="s">
        <v>289</v>
      </c>
      <c r="D119" s="76">
        <v>44742</v>
      </c>
      <c r="E119" s="75" t="s">
        <v>95</v>
      </c>
      <c r="F119" s="75" t="s">
        <v>550</v>
      </c>
      <c r="G119" s="75" t="s">
        <v>492</v>
      </c>
      <c r="H119" s="75" t="s">
        <v>407</v>
      </c>
      <c r="I119" s="75" t="s">
        <v>408</v>
      </c>
      <c r="J119" s="75" t="s">
        <v>375</v>
      </c>
      <c r="K119" s="2" t="s">
        <v>305</v>
      </c>
      <c r="L119" s="2">
        <v>1</v>
      </c>
      <c r="M119" s="55">
        <v>1015685</v>
      </c>
      <c r="N119" s="2">
        <v>9.5657106091184899E-3</v>
      </c>
      <c r="O119" s="2">
        <v>8.8900000000000007E-2</v>
      </c>
      <c r="P119" s="2" t="s">
        <v>387</v>
      </c>
      <c r="Q119" s="54">
        <v>1007288</v>
      </c>
      <c r="R119" s="2">
        <v>1007288</v>
      </c>
      <c r="S119" s="51">
        <v>0</v>
      </c>
      <c r="T119" s="51">
        <v>0</v>
      </c>
      <c r="U119" s="51">
        <v>45041</v>
      </c>
      <c r="V119" s="54">
        <v>0.81917808219178079</v>
      </c>
      <c r="W119" s="54">
        <v>0.76772010660628154</v>
      </c>
      <c r="X119" s="2">
        <v>8.6693999999999993E-2</v>
      </c>
      <c r="Y119" s="2">
        <v>6.7027000000000003E-2</v>
      </c>
      <c r="Z119" s="2">
        <v>0</v>
      </c>
      <c r="AA119" s="2">
        <v>0</v>
      </c>
      <c r="AB119" s="2" t="s">
        <v>377</v>
      </c>
      <c r="AC119" s="2">
        <v>0</v>
      </c>
      <c r="AD119" s="2" t="s">
        <v>377</v>
      </c>
      <c r="AE119" s="2">
        <v>0</v>
      </c>
      <c r="AF119" s="2">
        <v>0</v>
      </c>
      <c r="AG119" s="2">
        <v>0</v>
      </c>
      <c r="AH119" s="2">
        <v>0</v>
      </c>
      <c r="AI119" t="str">
        <f t="shared" si="1"/>
        <v>Scheme C TIER II</v>
      </c>
      <c r="AJ119" t="s">
        <v>149</v>
      </c>
    </row>
    <row r="120" spans="1:36" hidden="1" x14ac:dyDescent="0.25">
      <c r="A120" s="75" t="s">
        <v>370</v>
      </c>
      <c r="B120" s="75" t="s">
        <v>304</v>
      </c>
      <c r="C120" s="75" t="s">
        <v>289</v>
      </c>
      <c r="D120" s="76">
        <v>44742</v>
      </c>
      <c r="E120" s="75" t="s">
        <v>106</v>
      </c>
      <c r="F120" s="75" t="s">
        <v>509</v>
      </c>
      <c r="G120" s="75" t="s">
        <v>392</v>
      </c>
      <c r="H120" s="75" t="s">
        <v>385</v>
      </c>
      <c r="I120" s="75" t="s">
        <v>386</v>
      </c>
      <c r="J120" s="75" t="s">
        <v>375</v>
      </c>
      <c r="K120" s="2" t="s">
        <v>305</v>
      </c>
      <c r="L120" s="2">
        <v>2</v>
      </c>
      <c r="M120" s="55">
        <v>2047786</v>
      </c>
      <c r="N120" s="2">
        <v>1.9286026932960824E-2</v>
      </c>
      <c r="O120" s="2">
        <v>8.900000000000001E-2</v>
      </c>
      <c r="P120" s="2" t="s">
        <v>387</v>
      </c>
      <c r="Q120" s="54">
        <v>2083320</v>
      </c>
      <c r="R120" s="2">
        <v>2083320</v>
      </c>
      <c r="S120" s="51">
        <v>0</v>
      </c>
      <c r="T120" s="51">
        <v>0</v>
      </c>
      <c r="U120" s="51">
        <v>47059</v>
      </c>
      <c r="V120" s="54">
        <v>1.3424657534246576</v>
      </c>
      <c r="W120" s="54">
        <v>1.1804612382112631</v>
      </c>
      <c r="X120" s="2">
        <v>8.345000000000001E-2</v>
      </c>
      <c r="Y120" s="2">
        <v>6.9165402318591251E-2</v>
      </c>
      <c r="Z120" s="2">
        <v>0</v>
      </c>
      <c r="AA120" s="2">
        <v>0</v>
      </c>
      <c r="AB120" s="2" t="s">
        <v>377</v>
      </c>
      <c r="AC120" s="2">
        <v>0</v>
      </c>
      <c r="AD120" s="2">
        <v>0</v>
      </c>
      <c r="AE120" s="2">
        <v>0</v>
      </c>
      <c r="AF120" s="2">
        <v>0</v>
      </c>
      <c r="AG120" s="2">
        <v>0</v>
      </c>
      <c r="AH120" s="2">
        <v>0</v>
      </c>
      <c r="AI120" t="str">
        <f t="shared" si="1"/>
        <v>Scheme C TIER II</v>
      </c>
      <c r="AJ120" t="s">
        <v>149</v>
      </c>
    </row>
    <row r="121" spans="1:36" hidden="1" x14ac:dyDescent="0.25">
      <c r="A121" s="75" t="s">
        <v>370</v>
      </c>
      <c r="B121" s="75" t="s">
        <v>304</v>
      </c>
      <c r="C121" s="75" t="s">
        <v>289</v>
      </c>
      <c r="D121" s="76">
        <v>44742</v>
      </c>
      <c r="E121" s="75" t="s">
        <v>109</v>
      </c>
      <c r="F121" s="75" t="s">
        <v>517</v>
      </c>
      <c r="G121" s="75" t="s">
        <v>514</v>
      </c>
      <c r="H121" s="75" t="s">
        <v>515</v>
      </c>
      <c r="I121" s="75" t="s">
        <v>516</v>
      </c>
      <c r="J121" s="75" t="s">
        <v>375</v>
      </c>
      <c r="K121" s="2" t="s">
        <v>305</v>
      </c>
      <c r="L121" s="2">
        <v>7</v>
      </c>
      <c r="M121" s="55">
        <v>7435330</v>
      </c>
      <c r="N121" s="2">
        <v>7.0025859457702913E-2</v>
      </c>
      <c r="O121" s="2">
        <v>9.0500000000000011E-2</v>
      </c>
      <c r="P121" s="2" t="s">
        <v>387</v>
      </c>
      <c r="Q121" s="54">
        <v>7411594</v>
      </c>
      <c r="R121" s="2">
        <v>7411594</v>
      </c>
      <c r="S121" s="51">
        <v>0</v>
      </c>
      <c r="T121" s="51">
        <v>0</v>
      </c>
      <c r="U121" s="51">
        <v>47043</v>
      </c>
      <c r="V121" s="54">
        <v>6.3041095890410963</v>
      </c>
      <c r="W121" s="54">
        <v>4.4842951892957696</v>
      </c>
      <c r="X121" s="2">
        <v>8.3599999999999994E-2</v>
      </c>
      <c r="Y121" s="2">
        <v>7.7499999999999999E-2</v>
      </c>
      <c r="Z121" s="2">
        <v>0</v>
      </c>
      <c r="AA121" s="2">
        <v>0</v>
      </c>
      <c r="AB121" s="2" t="s">
        <v>377</v>
      </c>
      <c r="AC121" s="2" t="s">
        <v>377</v>
      </c>
      <c r="AD121" s="2">
        <v>0</v>
      </c>
      <c r="AE121" s="2">
        <v>0</v>
      </c>
      <c r="AF121" s="2">
        <v>0</v>
      </c>
      <c r="AG121" s="2">
        <v>0</v>
      </c>
      <c r="AH121" s="2">
        <v>0</v>
      </c>
      <c r="AI121" t="str">
        <f t="shared" si="1"/>
        <v>Scheme C TIER II</v>
      </c>
      <c r="AJ121" t="s">
        <v>149</v>
      </c>
    </row>
    <row r="122" spans="1:36" hidden="1" x14ac:dyDescent="0.25">
      <c r="A122" s="75" t="s">
        <v>370</v>
      </c>
      <c r="B122" s="75" t="s">
        <v>304</v>
      </c>
      <c r="C122" s="75" t="s">
        <v>289</v>
      </c>
      <c r="D122" s="76">
        <v>44742</v>
      </c>
      <c r="E122" s="75" t="s">
        <v>367</v>
      </c>
      <c r="F122" s="75" t="s">
        <v>551</v>
      </c>
      <c r="G122" s="75" t="s">
        <v>463</v>
      </c>
      <c r="H122" s="75" t="s">
        <v>403</v>
      </c>
      <c r="I122" s="75" t="s">
        <v>404</v>
      </c>
      <c r="J122" s="75">
        <v>0</v>
      </c>
      <c r="K122" s="2" t="s">
        <v>305</v>
      </c>
      <c r="L122" s="2">
        <v>3</v>
      </c>
      <c r="M122" s="55">
        <v>3355194</v>
      </c>
      <c r="N122" s="2">
        <v>3.1599181676849317E-2</v>
      </c>
      <c r="O122" s="2">
        <v>9.4700000000000006E-2</v>
      </c>
      <c r="P122" s="2" t="s">
        <v>411</v>
      </c>
      <c r="Q122" s="54">
        <v>3360687</v>
      </c>
      <c r="R122" s="2">
        <v>3360687</v>
      </c>
      <c r="S122" s="51">
        <v>0</v>
      </c>
      <c r="T122" s="51">
        <v>0</v>
      </c>
      <c r="U122" s="51">
        <v>47978</v>
      </c>
      <c r="V122" s="54">
        <v>8.8657534246575338</v>
      </c>
      <c r="W122" s="54">
        <v>6.032098702419801</v>
      </c>
      <c r="X122" s="2">
        <v>7.6039802000000004E-2</v>
      </c>
      <c r="Y122" s="2">
        <v>7.7499999999999999E-2</v>
      </c>
      <c r="Z122" s="2">
        <v>0</v>
      </c>
      <c r="AA122" s="2">
        <v>0</v>
      </c>
      <c r="AB122" s="2" t="s">
        <v>377</v>
      </c>
      <c r="AC122" s="2">
        <v>0</v>
      </c>
      <c r="AD122" s="2">
        <v>0</v>
      </c>
      <c r="AE122" s="2">
        <v>0</v>
      </c>
      <c r="AF122" s="2">
        <v>0</v>
      </c>
      <c r="AG122" s="2">
        <v>0</v>
      </c>
      <c r="AH122" s="2">
        <v>0</v>
      </c>
      <c r="AI122" t="str">
        <f t="shared" si="1"/>
        <v>Scheme C TIER II</v>
      </c>
      <c r="AJ122" t="s">
        <v>149</v>
      </c>
    </row>
    <row r="123" spans="1:36" hidden="1" x14ac:dyDescent="0.25">
      <c r="A123" s="75" t="s">
        <v>370</v>
      </c>
      <c r="B123" s="75" t="s">
        <v>304</v>
      </c>
      <c r="C123" s="75" t="s">
        <v>289</v>
      </c>
      <c r="D123" s="76">
        <v>44742</v>
      </c>
      <c r="E123" s="75" t="s">
        <v>90</v>
      </c>
      <c r="F123" s="75" t="s">
        <v>434</v>
      </c>
      <c r="G123" s="75" t="s">
        <v>435</v>
      </c>
      <c r="H123" s="75" t="s">
        <v>403</v>
      </c>
      <c r="I123" s="75" t="s">
        <v>404</v>
      </c>
      <c r="J123" s="75" t="s">
        <v>375</v>
      </c>
      <c r="K123" s="2" t="s">
        <v>305</v>
      </c>
      <c r="L123" s="2">
        <v>1</v>
      </c>
      <c r="M123" s="55">
        <v>1016576</v>
      </c>
      <c r="N123" s="2">
        <v>9.5741020377136977E-3</v>
      </c>
      <c r="O123" s="2">
        <v>9.0800000000000006E-2</v>
      </c>
      <c r="P123" s="2" t="s">
        <v>387</v>
      </c>
      <c r="Q123" s="54">
        <v>978000</v>
      </c>
      <c r="R123" s="2">
        <v>978000</v>
      </c>
      <c r="S123" s="51">
        <v>0</v>
      </c>
      <c r="T123" s="51">
        <v>0</v>
      </c>
      <c r="U123" s="51">
        <v>45253</v>
      </c>
      <c r="V123" s="54">
        <v>1.4</v>
      </c>
      <c r="W123" s="54">
        <v>1.2232740330880592</v>
      </c>
      <c r="X123" s="2">
        <v>9.5951999999999996E-2</v>
      </c>
      <c r="Y123" s="2">
        <v>7.7200000000000005E-2</v>
      </c>
      <c r="Z123" s="2">
        <v>0</v>
      </c>
      <c r="AA123" s="2">
        <v>0</v>
      </c>
      <c r="AB123" s="2">
        <v>0</v>
      </c>
      <c r="AC123" s="2" t="s">
        <v>388</v>
      </c>
      <c r="AD123" s="2">
        <v>0</v>
      </c>
      <c r="AE123" s="2" t="s">
        <v>388</v>
      </c>
      <c r="AF123" s="2">
        <v>0</v>
      </c>
      <c r="AG123" s="2">
        <v>0</v>
      </c>
      <c r="AH123" s="2">
        <v>0</v>
      </c>
      <c r="AI123" t="str">
        <f t="shared" si="1"/>
        <v>Scheme C TIER II</v>
      </c>
      <c r="AJ123" t="s">
        <v>151</v>
      </c>
    </row>
    <row r="124" spans="1:36" hidden="1" x14ac:dyDescent="0.25">
      <c r="A124" s="75" t="s">
        <v>370</v>
      </c>
      <c r="B124" s="75" t="s">
        <v>304</v>
      </c>
      <c r="C124" s="75" t="s">
        <v>289</v>
      </c>
      <c r="D124" s="76">
        <v>44742</v>
      </c>
      <c r="E124" s="75" t="s">
        <v>118</v>
      </c>
      <c r="F124" s="75" t="s">
        <v>552</v>
      </c>
      <c r="G124" s="75" t="s">
        <v>428</v>
      </c>
      <c r="H124" s="75" t="s">
        <v>425</v>
      </c>
      <c r="I124" s="75" t="s">
        <v>426</v>
      </c>
      <c r="J124" s="75" t="s">
        <v>375</v>
      </c>
      <c r="K124" s="2" t="s">
        <v>305</v>
      </c>
      <c r="L124" s="2">
        <v>1</v>
      </c>
      <c r="M124" s="55">
        <v>1056679</v>
      </c>
      <c r="N124" s="2">
        <v>9.9517916684136488E-3</v>
      </c>
      <c r="O124" s="2">
        <v>8.4700000000000011E-2</v>
      </c>
      <c r="P124" s="2" t="s">
        <v>411</v>
      </c>
      <c r="Q124" s="54">
        <v>1023000</v>
      </c>
      <c r="R124" s="2">
        <v>1023000</v>
      </c>
      <c r="S124" s="51">
        <v>0</v>
      </c>
      <c r="T124" s="51">
        <v>0</v>
      </c>
      <c r="U124" s="51">
        <v>48822</v>
      </c>
      <c r="V124" s="54">
        <v>11.178082191780822</v>
      </c>
      <c r="W124" s="54">
        <v>7.0533680478714871</v>
      </c>
      <c r="X124" s="2">
        <v>8.1875000000000003E-2</v>
      </c>
      <c r="Y124" s="2">
        <v>7.85E-2</v>
      </c>
      <c r="Z124" s="2">
        <v>0</v>
      </c>
      <c r="AA124" s="2">
        <v>0</v>
      </c>
      <c r="AB124" s="2" t="s">
        <v>377</v>
      </c>
      <c r="AC124" s="2" t="s">
        <v>377</v>
      </c>
      <c r="AD124" s="2">
        <v>0</v>
      </c>
      <c r="AE124" s="2">
        <v>0</v>
      </c>
      <c r="AF124" s="2">
        <v>0</v>
      </c>
      <c r="AG124" s="2">
        <v>0</v>
      </c>
      <c r="AH124" s="2">
        <v>0</v>
      </c>
      <c r="AI124" t="str">
        <f t="shared" si="1"/>
        <v>Scheme C TIER II</v>
      </c>
      <c r="AJ124" t="s">
        <v>149</v>
      </c>
    </row>
    <row r="125" spans="1:36" hidden="1" x14ac:dyDescent="0.25">
      <c r="A125" s="75" t="s">
        <v>370</v>
      </c>
      <c r="B125" s="75" t="s">
        <v>304</v>
      </c>
      <c r="C125" s="75" t="s">
        <v>289</v>
      </c>
      <c r="D125" s="76">
        <v>44742</v>
      </c>
      <c r="E125" s="75" t="s">
        <v>119</v>
      </c>
      <c r="F125" s="75" t="s">
        <v>524</v>
      </c>
      <c r="G125" s="75" t="s">
        <v>406</v>
      </c>
      <c r="H125" s="75" t="s">
        <v>407</v>
      </c>
      <c r="I125" s="75" t="s">
        <v>408</v>
      </c>
      <c r="J125" s="75" t="s">
        <v>375</v>
      </c>
      <c r="K125" s="2" t="s">
        <v>305</v>
      </c>
      <c r="L125" s="2">
        <v>4</v>
      </c>
      <c r="M125" s="55">
        <v>4146076</v>
      </c>
      <c r="N125" s="2">
        <v>3.9047700004835706E-2</v>
      </c>
      <c r="O125" s="2">
        <v>8.5500000000000007E-2</v>
      </c>
      <c r="P125" s="2" t="s">
        <v>387</v>
      </c>
      <c r="Q125" s="54">
        <v>4118622</v>
      </c>
      <c r="R125" s="2">
        <v>4118622</v>
      </c>
      <c r="S125" s="51">
        <v>0</v>
      </c>
      <c r="T125" s="51">
        <v>0</v>
      </c>
      <c r="U125" s="51">
        <v>47204</v>
      </c>
      <c r="V125" s="54">
        <v>6.7452054794520544</v>
      </c>
      <c r="W125" s="54">
        <v>4.9281325549746438</v>
      </c>
      <c r="X125" s="2">
        <v>8.405E-2</v>
      </c>
      <c r="Y125" s="2">
        <v>7.85E-2</v>
      </c>
      <c r="Z125" s="2">
        <v>0</v>
      </c>
      <c r="AA125" s="2">
        <v>0</v>
      </c>
      <c r="AB125" s="2" t="s">
        <v>377</v>
      </c>
      <c r="AC125" s="2" t="s">
        <v>377</v>
      </c>
      <c r="AD125" s="2">
        <v>0</v>
      </c>
      <c r="AE125" s="2">
        <v>0</v>
      </c>
      <c r="AF125" s="2">
        <v>0</v>
      </c>
      <c r="AG125" s="2">
        <v>0</v>
      </c>
      <c r="AH125" s="2">
        <v>0</v>
      </c>
      <c r="AI125" t="str">
        <f t="shared" si="1"/>
        <v>Scheme C TIER II</v>
      </c>
      <c r="AJ125" t="s">
        <v>149</v>
      </c>
    </row>
    <row r="126" spans="1:36" hidden="1" x14ac:dyDescent="0.25">
      <c r="A126" s="75" t="s">
        <v>370</v>
      </c>
      <c r="B126" s="75" t="s">
        <v>304</v>
      </c>
      <c r="C126" s="75" t="s">
        <v>289</v>
      </c>
      <c r="D126" s="76">
        <v>44742</v>
      </c>
      <c r="E126" s="75" t="s">
        <v>91</v>
      </c>
      <c r="F126" s="75" t="s">
        <v>401</v>
      </c>
      <c r="G126" s="75" t="s">
        <v>402</v>
      </c>
      <c r="H126" s="75" t="s">
        <v>403</v>
      </c>
      <c r="I126" s="75" t="s">
        <v>404</v>
      </c>
      <c r="J126" s="75" t="s">
        <v>375</v>
      </c>
      <c r="K126" s="2" t="s">
        <v>305</v>
      </c>
      <c r="L126" s="2">
        <v>1</v>
      </c>
      <c r="M126" s="55">
        <v>1023077</v>
      </c>
      <c r="N126" s="2">
        <v>9.6353283870935554E-3</v>
      </c>
      <c r="O126" s="2">
        <v>9.3000000000000013E-2</v>
      </c>
      <c r="P126" s="2" t="s">
        <v>387</v>
      </c>
      <c r="Q126" s="54">
        <v>1008527</v>
      </c>
      <c r="R126" s="2">
        <v>1008527</v>
      </c>
      <c r="S126" s="51">
        <v>0</v>
      </c>
      <c r="T126" s="51">
        <v>0</v>
      </c>
      <c r="U126" s="51">
        <v>45478</v>
      </c>
      <c r="V126" s="54">
        <v>2.0164383561643837</v>
      </c>
      <c r="W126" s="54">
        <v>1.6398983710699893</v>
      </c>
      <c r="X126" s="2">
        <v>9.1329999999999995E-2</v>
      </c>
      <c r="Y126" s="2">
        <v>7.9399999999999998E-2</v>
      </c>
      <c r="Z126" s="2">
        <v>0</v>
      </c>
      <c r="AA126" s="2">
        <v>0</v>
      </c>
      <c r="AB126" s="2" t="s">
        <v>377</v>
      </c>
      <c r="AC126" s="2" t="s">
        <v>377</v>
      </c>
      <c r="AD126" s="2">
        <v>0</v>
      </c>
      <c r="AE126" s="2">
        <v>0</v>
      </c>
      <c r="AF126" s="2">
        <v>0</v>
      </c>
      <c r="AG126" s="2">
        <v>0</v>
      </c>
      <c r="AH126" s="2">
        <v>0</v>
      </c>
      <c r="AI126" t="str">
        <f t="shared" si="1"/>
        <v>Scheme C TIER II</v>
      </c>
      <c r="AJ126" t="s">
        <v>149</v>
      </c>
    </row>
    <row r="127" spans="1:36" hidden="1" x14ac:dyDescent="0.25">
      <c r="A127" s="75" t="s">
        <v>370</v>
      </c>
      <c r="B127" s="75" t="s">
        <v>304</v>
      </c>
      <c r="C127" s="75" t="s">
        <v>289</v>
      </c>
      <c r="D127" s="76">
        <v>44742</v>
      </c>
      <c r="E127" s="75" t="s">
        <v>336</v>
      </c>
      <c r="F127" s="75" t="s">
        <v>526</v>
      </c>
      <c r="G127" s="75" t="s">
        <v>455</v>
      </c>
      <c r="H127" s="75" t="s">
        <v>456</v>
      </c>
      <c r="I127" s="75" t="s">
        <v>457</v>
      </c>
      <c r="J127" s="75">
        <v>0</v>
      </c>
      <c r="K127" s="2" t="s">
        <v>305</v>
      </c>
      <c r="L127" s="2">
        <v>2</v>
      </c>
      <c r="M127" s="55">
        <v>2067538</v>
      </c>
      <c r="N127" s="2">
        <v>1.9472051060472118E-2</v>
      </c>
      <c r="O127" s="2">
        <v>8.2699999999999996E-2</v>
      </c>
      <c r="P127" s="2" t="s">
        <v>387</v>
      </c>
      <c r="Q127" s="54">
        <v>2140380</v>
      </c>
      <c r="R127" s="2">
        <v>2140380</v>
      </c>
      <c r="S127" s="51">
        <v>0</v>
      </c>
      <c r="T127" s="51">
        <v>0</v>
      </c>
      <c r="U127" s="51">
        <v>47205</v>
      </c>
      <c r="V127" s="54">
        <v>6.7479452054794518</v>
      </c>
      <c r="W127" s="54">
        <v>4.9764168358198546</v>
      </c>
      <c r="X127" s="2">
        <v>6.9699937000000003E-2</v>
      </c>
      <c r="Y127" s="2">
        <v>7.6003000000000001E-2</v>
      </c>
      <c r="Z127" s="2">
        <v>0</v>
      </c>
      <c r="AA127" s="2">
        <v>0</v>
      </c>
      <c r="AB127" s="2" t="s">
        <v>377</v>
      </c>
      <c r="AC127" s="2" t="s">
        <v>377</v>
      </c>
      <c r="AD127" s="2">
        <v>0</v>
      </c>
      <c r="AE127" s="2">
        <v>0</v>
      </c>
      <c r="AF127" s="2">
        <v>0</v>
      </c>
      <c r="AG127" s="2">
        <v>0</v>
      </c>
      <c r="AH127" s="2">
        <v>0</v>
      </c>
      <c r="AI127" t="str">
        <f t="shared" si="1"/>
        <v>Scheme C TIER II</v>
      </c>
      <c r="AJ127" t="s">
        <v>149</v>
      </c>
    </row>
    <row r="128" spans="1:36" hidden="1" x14ac:dyDescent="0.25">
      <c r="A128" s="75" t="s">
        <v>370</v>
      </c>
      <c r="B128" s="75" t="s">
        <v>304</v>
      </c>
      <c r="C128" s="75" t="s">
        <v>289</v>
      </c>
      <c r="D128" s="76">
        <v>44742</v>
      </c>
      <c r="E128" s="75" t="s">
        <v>125</v>
      </c>
      <c r="F128" s="75" t="s">
        <v>553</v>
      </c>
      <c r="G128" s="75" t="s">
        <v>428</v>
      </c>
      <c r="H128" s="75" t="s">
        <v>425</v>
      </c>
      <c r="I128" s="75" t="s">
        <v>426</v>
      </c>
      <c r="J128" s="75" t="s">
        <v>375</v>
      </c>
      <c r="K128" s="2" t="s">
        <v>305</v>
      </c>
      <c r="L128" s="2">
        <v>1</v>
      </c>
      <c r="M128" s="55">
        <v>1035271</v>
      </c>
      <c r="N128" s="2">
        <v>9.7501713503819667E-3</v>
      </c>
      <c r="O128" s="2">
        <v>8.2200000000000009E-2</v>
      </c>
      <c r="P128" s="2" t="s">
        <v>411</v>
      </c>
      <c r="Q128" s="54">
        <v>1033275</v>
      </c>
      <c r="R128" s="2">
        <v>1033275</v>
      </c>
      <c r="S128" s="51">
        <v>0</v>
      </c>
      <c r="T128" s="51">
        <v>0</v>
      </c>
      <c r="U128" s="51">
        <v>47100</v>
      </c>
      <c r="V128" s="54">
        <v>6.4602739726027396</v>
      </c>
      <c r="W128" s="54">
        <v>4.9482065338315797</v>
      </c>
      <c r="X128" s="2">
        <v>7.6101000000000002E-2</v>
      </c>
      <c r="Y128" s="2">
        <v>7.6600000000000001E-2</v>
      </c>
      <c r="Z128" s="2">
        <v>0</v>
      </c>
      <c r="AA128" s="2">
        <v>0</v>
      </c>
      <c r="AB128" s="2" t="s">
        <v>377</v>
      </c>
      <c r="AC128" s="2" t="s">
        <v>377</v>
      </c>
      <c r="AD128" s="2">
        <v>0</v>
      </c>
      <c r="AE128" s="2">
        <v>0</v>
      </c>
      <c r="AF128" s="2">
        <v>0</v>
      </c>
      <c r="AG128" s="2">
        <v>0</v>
      </c>
      <c r="AH128" s="2">
        <v>0</v>
      </c>
      <c r="AI128" t="str">
        <f t="shared" si="1"/>
        <v>Scheme C TIER II</v>
      </c>
      <c r="AJ128" t="s">
        <v>149</v>
      </c>
    </row>
    <row r="129" spans="1:36" hidden="1" x14ac:dyDescent="0.25">
      <c r="A129" s="75" t="s">
        <v>370</v>
      </c>
      <c r="B129" s="75" t="s">
        <v>304</v>
      </c>
      <c r="C129" s="75" t="s">
        <v>289</v>
      </c>
      <c r="D129" s="76">
        <v>44742</v>
      </c>
      <c r="E129" s="75" t="s">
        <v>127</v>
      </c>
      <c r="F129" s="75" t="s">
        <v>537</v>
      </c>
      <c r="G129" s="75" t="s">
        <v>413</v>
      </c>
      <c r="H129" s="75" t="s">
        <v>373</v>
      </c>
      <c r="I129" s="75" t="s">
        <v>374</v>
      </c>
      <c r="J129" s="75" t="s">
        <v>375</v>
      </c>
      <c r="K129" s="2" t="s">
        <v>305</v>
      </c>
      <c r="L129" s="2">
        <v>2</v>
      </c>
      <c r="M129" s="55">
        <v>2003212</v>
      </c>
      <c r="N129" s="2">
        <v>1.8866229471453715E-2</v>
      </c>
      <c r="O129" s="2">
        <v>7.3599999999999999E-2</v>
      </c>
      <c r="P129" s="2" t="s">
        <v>387</v>
      </c>
      <c r="Q129" s="54">
        <v>1988221</v>
      </c>
      <c r="R129" s="2">
        <v>1988221</v>
      </c>
      <c r="S129" s="51">
        <v>0</v>
      </c>
      <c r="T129" s="51">
        <v>0</v>
      </c>
      <c r="U129" s="51">
        <v>46312</v>
      </c>
      <c r="V129" s="54">
        <v>4.3013698630136989</v>
      </c>
      <c r="W129" s="54">
        <v>3.4104037196510193</v>
      </c>
      <c r="X129" s="2">
        <v>7.4549000000000004E-2</v>
      </c>
      <c r="Y129" s="2">
        <v>7.2999999999999995E-2</v>
      </c>
      <c r="Z129" s="2">
        <v>0</v>
      </c>
      <c r="AA129" s="2">
        <v>0</v>
      </c>
      <c r="AB129" s="2" t="s">
        <v>377</v>
      </c>
      <c r="AC129" s="2">
        <v>0</v>
      </c>
      <c r="AD129" s="2">
        <v>0</v>
      </c>
      <c r="AE129" s="2">
        <v>0</v>
      </c>
      <c r="AF129" s="2">
        <v>0</v>
      </c>
      <c r="AG129" s="2">
        <v>0</v>
      </c>
      <c r="AH129" s="2">
        <v>0</v>
      </c>
      <c r="AI129" t="str">
        <f t="shared" si="1"/>
        <v>Scheme C TIER II</v>
      </c>
      <c r="AJ129" t="s">
        <v>149</v>
      </c>
    </row>
    <row r="130" spans="1:36" hidden="1" x14ac:dyDescent="0.25">
      <c r="A130" s="75" t="s">
        <v>370</v>
      </c>
      <c r="B130" s="75" t="s">
        <v>304</v>
      </c>
      <c r="C130" s="75" t="s">
        <v>289</v>
      </c>
      <c r="D130" s="76">
        <v>44742</v>
      </c>
      <c r="E130" s="75" t="s">
        <v>132</v>
      </c>
      <c r="F130" s="75" t="s">
        <v>535</v>
      </c>
      <c r="G130" s="75" t="s">
        <v>463</v>
      </c>
      <c r="H130" s="75" t="s">
        <v>403</v>
      </c>
      <c r="I130" s="75" t="s">
        <v>404</v>
      </c>
      <c r="J130" s="75" t="s">
        <v>375</v>
      </c>
      <c r="K130" s="2" t="s">
        <v>305</v>
      </c>
      <c r="L130" s="2">
        <v>1</v>
      </c>
      <c r="M130" s="55">
        <v>977608</v>
      </c>
      <c r="N130" s="2">
        <v>9.2071018250334587E-3</v>
      </c>
      <c r="O130" s="2">
        <v>7.5399999999999995E-2</v>
      </c>
      <c r="P130" s="2" t="s">
        <v>387</v>
      </c>
      <c r="Q130" s="54">
        <v>1008123</v>
      </c>
      <c r="R130" s="2">
        <v>1008123</v>
      </c>
      <c r="S130" s="51">
        <v>0</v>
      </c>
      <c r="T130" s="51">
        <v>0</v>
      </c>
      <c r="U130" s="51">
        <v>49154</v>
      </c>
      <c r="V130" s="54">
        <v>12.087671232876712</v>
      </c>
      <c r="W130" s="54">
        <v>7.1824664682146659</v>
      </c>
      <c r="X130" s="2">
        <v>7.490999999999999E-2</v>
      </c>
      <c r="Y130" s="2">
        <v>7.8302999999999998E-2</v>
      </c>
      <c r="Z130" s="2">
        <v>0</v>
      </c>
      <c r="AA130" s="2">
        <v>0</v>
      </c>
      <c r="AB130" s="2" t="s">
        <v>377</v>
      </c>
      <c r="AC130" s="2" t="s">
        <v>377</v>
      </c>
      <c r="AD130" s="2">
        <v>0</v>
      </c>
      <c r="AE130" s="2">
        <v>0</v>
      </c>
      <c r="AF130" s="2">
        <v>0</v>
      </c>
      <c r="AG130" s="2">
        <v>0</v>
      </c>
      <c r="AH130" s="2">
        <v>0</v>
      </c>
      <c r="AI130" t="str">
        <f t="shared" si="1"/>
        <v>Scheme C TIER II</v>
      </c>
      <c r="AJ130" t="s">
        <v>149</v>
      </c>
    </row>
    <row r="131" spans="1:36" hidden="1" x14ac:dyDescent="0.25">
      <c r="A131" s="75" t="s">
        <v>370</v>
      </c>
      <c r="B131" s="75" t="s">
        <v>304</v>
      </c>
      <c r="C131" s="75" t="s">
        <v>289</v>
      </c>
      <c r="D131" s="76">
        <v>44742</v>
      </c>
      <c r="E131" s="75" t="s">
        <v>133</v>
      </c>
      <c r="F131" s="75" t="s">
        <v>532</v>
      </c>
      <c r="G131" s="75" t="s">
        <v>447</v>
      </c>
      <c r="H131" s="75" t="s">
        <v>448</v>
      </c>
      <c r="I131" s="75" t="s">
        <v>449</v>
      </c>
      <c r="J131" s="75" t="s">
        <v>375</v>
      </c>
      <c r="K131" s="2" t="s">
        <v>305</v>
      </c>
      <c r="L131" s="2">
        <v>1</v>
      </c>
      <c r="M131" s="55">
        <v>988195</v>
      </c>
      <c r="N131" s="2">
        <v>9.3068100792842723E-3</v>
      </c>
      <c r="O131" s="2">
        <v>7.3200000000000001E-2</v>
      </c>
      <c r="P131" s="2" t="s">
        <v>387</v>
      </c>
      <c r="Q131" s="54">
        <v>997900</v>
      </c>
      <c r="R131" s="2">
        <v>997900</v>
      </c>
      <c r="S131" s="51">
        <v>0</v>
      </c>
      <c r="T131" s="51">
        <v>0</v>
      </c>
      <c r="U131" s="51">
        <v>47316</v>
      </c>
      <c r="V131" s="54">
        <v>7.0520547945205481</v>
      </c>
      <c r="W131" s="54">
        <v>4.9880384689891333</v>
      </c>
      <c r="X131" s="2">
        <v>6.9333000000000006E-2</v>
      </c>
      <c r="Y131" s="2">
        <v>7.5399999999999995E-2</v>
      </c>
      <c r="Z131" s="2">
        <v>0</v>
      </c>
      <c r="AA131" s="2">
        <v>0</v>
      </c>
      <c r="AB131" s="2" t="s">
        <v>377</v>
      </c>
      <c r="AC131" s="2" t="s">
        <v>377</v>
      </c>
      <c r="AD131" s="2">
        <v>0</v>
      </c>
      <c r="AE131" s="2">
        <v>0</v>
      </c>
      <c r="AF131" s="2">
        <v>0</v>
      </c>
      <c r="AG131" s="2">
        <v>0</v>
      </c>
      <c r="AH131" s="2">
        <v>0</v>
      </c>
      <c r="AI131" t="str">
        <f t="shared" ref="AI131:AI194" si="2">+B131&amp;" "&amp;C131</f>
        <v>Scheme C TIER II</v>
      </c>
      <c r="AJ131" t="s">
        <v>149</v>
      </c>
    </row>
    <row r="132" spans="1:36" hidden="1" x14ac:dyDescent="0.25">
      <c r="A132" s="75" t="s">
        <v>370</v>
      </c>
      <c r="B132" s="75" t="s">
        <v>304</v>
      </c>
      <c r="C132" s="75" t="s">
        <v>289</v>
      </c>
      <c r="D132" s="76">
        <v>44742</v>
      </c>
      <c r="E132" s="75" t="s">
        <v>128</v>
      </c>
      <c r="F132" s="75" t="s">
        <v>554</v>
      </c>
      <c r="G132" s="75" t="s">
        <v>447</v>
      </c>
      <c r="H132" s="75" t="s">
        <v>448</v>
      </c>
      <c r="I132" s="75" t="s">
        <v>449</v>
      </c>
      <c r="J132" s="75" t="s">
        <v>375</v>
      </c>
      <c r="K132" s="2" t="s">
        <v>305</v>
      </c>
      <c r="L132" s="2">
        <v>3</v>
      </c>
      <c r="M132" s="55">
        <v>3076980</v>
      </c>
      <c r="N132" s="2">
        <v>2.8978965161487479E-2</v>
      </c>
      <c r="O132" s="2">
        <v>8.0500000000000002E-2</v>
      </c>
      <c r="P132" s="2" t="s">
        <v>387</v>
      </c>
      <c r="Q132" s="54">
        <v>3180552</v>
      </c>
      <c r="R132" s="2">
        <v>3180552</v>
      </c>
      <c r="S132" s="51">
        <v>0</v>
      </c>
      <c r="T132" s="51">
        <v>0</v>
      </c>
      <c r="U132" s="51">
        <v>46147</v>
      </c>
      <c r="V132" s="54">
        <v>3.8493150684931505</v>
      </c>
      <c r="W132" s="54">
        <v>3.1957772820470112</v>
      </c>
      <c r="X132" s="2">
        <v>7.5502E-2</v>
      </c>
      <c r="Y132" s="2">
        <v>7.2499999999999995E-2</v>
      </c>
      <c r="Z132" s="2">
        <v>0</v>
      </c>
      <c r="AA132" s="2">
        <v>0</v>
      </c>
      <c r="AB132" s="2" t="s">
        <v>377</v>
      </c>
      <c r="AC132" s="2" t="s">
        <v>377</v>
      </c>
      <c r="AD132" s="2">
        <v>0</v>
      </c>
      <c r="AE132" s="2">
        <v>0</v>
      </c>
      <c r="AF132" s="2">
        <v>0</v>
      </c>
      <c r="AG132" s="2">
        <v>0</v>
      </c>
      <c r="AH132" s="2">
        <v>0</v>
      </c>
      <c r="AI132" t="str">
        <f t="shared" si="2"/>
        <v>Scheme C TIER II</v>
      </c>
      <c r="AJ132" t="s">
        <v>149</v>
      </c>
    </row>
    <row r="133" spans="1:36" hidden="1" x14ac:dyDescent="0.25">
      <c r="A133" s="75" t="s">
        <v>370</v>
      </c>
      <c r="B133" s="75" t="s">
        <v>304</v>
      </c>
      <c r="C133" s="75" t="s">
        <v>289</v>
      </c>
      <c r="D133" s="76">
        <v>44742</v>
      </c>
      <c r="E133" s="75" t="s">
        <v>131</v>
      </c>
      <c r="F133" s="75" t="s">
        <v>531</v>
      </c>
      <c r="G133" s="75" t="s">
        <v>406</v>
      </c>
      <c r="H133" s="75" t="s">
        <v>407</v>
      </c>
      <c r="I133" s="75" t="s">
        <v>408</v>
      </c>
      <c r="J133" s="75" t="s">
        <v>375</v>
      </c>
      <c r="K133" s="2" t="s">
        <v>305</v>
      </c>
      <c r="L133" s="2">
        <v>1</v>
      </c>
      <c r="M133" s="55">
        <v>1011798</v>
      </c>
      <c r="N133" s="2">
        <v>9.5291028841470241E-3</v>
      </c>
      <c r="O133" s="2">
        <v>8.0500000000000002E-2</v>
      </c>
      <c r="P133" s="2" t="s">
        <v>387</v>
      </c>
      <c r="Q133" s="54">
        <v>1000000</v>
      </c>
      <c r="R133" s="2">
        <v>1000000</v>
      </c>
      <c r="S133" s="51">
        <v>0</v>
      </c>
      <c r="T133" s="51">
        <v>0</v>
      </c>
      <c r="U133" s="51">
        <v>47413</v>
      </c>
      <c r="V133" s="54">
        <v>7.3178082191780822</v>
      </c>
      <c r="W133" s="54">
        <v>5.1193365049948651</v>
      </c>
      <c r="X133" s="2">
        <v>7.8284999999999993E-2</v>
      </c>
      <c r="Y133" s="2">
        <v>7.85E-2</v>
      </c>
      <c r="Z133" s="2">
        <v>0</v>
      </c>
      <c r="AA133" s="2">
        <v>0</v>
      </c>
      <c r="AB133" s="2" t="s">
        <v>377</v>
      </c>
      <c r="AC133" s="2" t="s">
        <v>377</v>
      </c>
      <c r="AD133" s="2">
        <v>0</v>
      </c>
      <c r="AE133" s="2">
        <v>0</v>
      </c>
      <c r="AF133" s="2">
        <v>0</v>
      </c>
      <c r="AG133" s="2">
        <v>0</v>
      </c>
      <c r="AH133" s="2">
        <v>0</v>
      </c>
      <c r="AI133" t="str">
        <f t="shared" si="2"/>
        <v>Scheme C TIER II</v>
      </c>
      <c r="AJ133" t="s">
        <v>149</v>
      </c>
    </row>
    <row r="134" spans="1:36" hidden="1" x14ac:dyDescent="0.25">
      <c r="A134" s="75" t="s">
        <v>370</v>
      </c>
      <c r="B134" s="75" t="s">
        <v>304</v>
      </c>
      <c r="C134" s="75" t="s">
        <v>289</v>
      </c>
      <c r="D134" s="76">
        <v>44742</v>
      </c>
      <c r="E134" s="75" t="s">
        <v>84</v>
      </c>
      <c r="F134" s="75" t="s">
        <v>446</v>
      </c>
      <c r="G134" s="75" t="s">
        <v>447</v>
      </c>
      <c r="H134" s="75" t="s">
        <v>448</v>
      </c>
      <c r="I134" s="75" t="s">
        <v>449</v>
      </c>
      <c r="J134" s="75" t="s">
        <v>375</v>
      </c>
      <c r="K134" s="2" t="s">
        <v>305</v>
      </c>
      <c r="L134" s="2">
        <v>1</v>
      </c>
      <c r="M134" s="55">
        <v>1007620</v>
      </c>
      <c r="N134" s="2">
        <v>9.4897545242471557E-3</v>
      </c>
      <c r="O134" s="2">
        <v>8.8399999999999992E-2</v>
      </c>
      <c r="P134" s="2" t="s">
        <v>387</v>
      </c>
      <c r="Q134" s="54">
        <v>1012800</v>
      </c>
      <c r="R134" s="2">
        <v>1012800</v>
      </c>
      <c r="S134" s="51">
        <v>0</v>
      </c>
      <c r="T134" s="51">
        <v>0</v>
      </c>
      <c r="U134" s="51">
        <v>44838</v>
      </c>
      <c r="V134" s="54">
        <v>0.26301369863013696</v>
      </c>
      <c r="W134" s="54">
        <v>0.24939664197813108</v>
      </c>
      <c r="X134" s="2">
        <v>8.4489999999999996E-2</v>
      </c>
      <c r="Y134" s="2">
        <v>5.4600000000000003E-2</v>
      </c>
      <c r="Z134" s="2">
        <v>0</v>
      </c>
      <c r="AA134" s="2">
        <v>0</v>
      </c>
      <c r="AB134" s="2" t="s">
        <v>377</v>
      </c>
      <c r="AC134" s="2" t="s">
        <v>377</v>
      </c>
      <c r="AD134" s="2">
        <v>0</v>
      </c>
      <c r="AE134" s="2">
        <v>0</v>
      </c>
      <c r="AF134" s="2">
        <v>0</v>
      </c>
      <c r="AG134" s="2">
        <v>0</v>
      </c>
      <c r="AH134" s="2">
        <v>0</v>
      </c>
      <c r="AI134" t="str">
        <f t="shared" si="2"/>
        <v>Scheme C TIER II</v>
      </c>
      <c r="AJ134" t="s">
        <v>149</v>
      </c>
    </row>
    <row r="135" spans="1:36" hidden="1" x14ac:dyDescent="0.25">
      <c r="A135" s="75" t="s">
        <v>370</v>
      </c>
      <c r="B135" s="75" t="s">
        <v>304</v>
      </c>
      <c r="C135" s="75" t="s">
        <v>289</v>
      </c>
      <c r="D135" s="76">
        <v>44742</v>
      </c>
      <c r="E135" s="75" t="s">
        <v>142</v>
      </c>
      <c r="F135" s="75" t="s">
        <v>555</v>
      </c>
      <c r="G135" s="75" t="s">
        <v>424</v>
      </c>
      <c r="H135" s="75" t="s">
        <v>425</v>
      </c>
      <c r="I135" s="75" t="s">
        <v>426</v>
      </c>
      <c r="J135" s="75" t="s">
        <v>375</v>
      </c>
      <c r="K135" s="2" t="s">
        <v>305</v>
      </c>
      <c r="L135" s="2">
        <v>1</v>
      </c>
      <c r="M135" s="55">
        <v>1065450</v>
      </c>
      <c r="N135" s="2">
        <v>1.0034396853832925E-2</v>
      </c>
      <c r="O135" s="2">
        <v>8.8300000000000003E-2</v>
      </c>
      <c r="P135" s="2" t="s">
        <v>387</v>
      </c>
      <c r="Q135" s="54">
        <v>1081811</v>
      </c>
      <c r="R135" s="2">
        <v>1081811</v>
      </c>
      <c r="S135" s="51">
        <v>0</v>
      </c>
      <c r="T135" s="51">
        <v>0</v>
      </c>
      <c r="U135" s="51">
        <v>47425</v>
      </c>
      <c r="V135" s="54">
        <v>7.3506849315068497</v>
      </c>
      <c r="W135" s="54">
        <v>5.0898695694308298</v>
      </c>
      <c r="X135" s="2">
        <v>7.5999999999999998E-2</v>
      </c>
      <c r="Y135" s="2">
        <v>7.6200000000000004E-2</v>
      </c>
      <c r="Z135" s="2">
        <v>0</v>
      </c>
      <c r="AA135" s="2">
        <v>0</v>
      </c>
      <c r="AB135" s="2" t="s">
        <v>377</v>
      </c>
      <c r="AC135" s="2" t="s">
        <v>377</v>
      </c>
      <c r="AD135" s="2">
        <v>0</v>
      </c>
      <c r="AE135" s="2">
        <v>0</v>
      </c>
      <c r="AF135" s="2">
        <v>0</v>
      </c>
      <c r="AG135" s="2">
        <v>0</v>
      </c>
      <c r="AH135" s="2">
        <v>0</v>
      </c>
      <c r="AI135" t="str">
        <f t="shared" si="2"/>
        <v>Scheme C TIER II</v>
      </c>
      <c r="AJ135" t="s">
        <v>149</v>
      </c>
    </row>
    <row r="136" spans="1:36" hidden="1" x14ac:dyDescent="0.25">
      <c r="A136" s="75" t="s">
        <v>370</v>
      </c>
      <c r="B136" s="75" t="s">
        <v>304</v>
      </c>
      <c r="C136" s="75" t="s">
        <v>289</v>
      </c>
      <c r="D136" s="76">
        <v>44742</v>
      </c>
      <c r="E136" s="75" t="s">
        <v>148</v>
      </c>
      <c r="F136" s="75" t="s">
        <v>556</v>
      </c>
      <c r="G136" s="75" t="s">
        <v>523</v>
      </c>
      <c r="H136" s="75" t="s">
        <v>407</v>
      </c>
      <c r="I136" s="75" t="s">
        <v>408</v>
      </c>
      <c r="J136" s="75" t="s">
        <v>375</v>
      </c>
      <c r="K136" s="2" t="s">
        <v>305</v>
      </c>
      <c r="L136" s="2">
        <v>1</v>
      </c>
      <c r="M136" s="55">
        <v>1049957</v>
      </c>
      <c r="N136" s="2">
        <v>9.8884839433665186E-3</v>
      </c>
      <c r="O136" s="2">
        <v>8.5199999999999998E-2</v>
      </c>
      <c r="P136" s="2" t="s">
        <v>411</v>
      </c>
      <c r="Q136" s="54">
        <v>1082584</v>
      </c>
      <c r="R136" s="2">
        <v>1082584</v>
      </c>
      <c r="S136" s="51">
        <v>0</v>
      </c>
      <c r="T136" s="51">
        <v>0</v>
      </c>
      <c r="U136" s="51">
        <v>47085</v>
      </c>
      <c r="V136" s="54">
        <v>6.419178082191781</v>
      </c>
      <c r="W136" s="54">
        <v>4.8792291708834998</v>
      </c>
      <c r="X136" s="2">
        <v>7.2196999999999997E-2</v>
      </c>
      <c r="Y136" s="2">
        <v>7.6624999999999999E-2</v>
      </c>
      <c r="Z136" s="2">
        <v>0</v>
      </c>
      <c r="AA136" s="2">
        <v>0</v>
      </c>
      <c r="AB136" s="2">
        <v>0</v>
      </c>
      <c r="AC136" s="2" t="s">
        <v>377</v>
      </c>
      <c r="AD136" s="2" t="s">
        <v>377</v>
      </c>
      <c r="AE136" s="2">
        <v>0</v>
      </c>
      <c r="AF136" s="2">
        <v>0</v>
      </c>
      <c r="AG136" s="2">
        <v>0</v>
      </c>
      <c r="AH136" s="2">
        <v>0</v>
      </c>
      <c r="AI136" t="str">
        <f t="shared" si="2"/>
        <v>Scheme C TIER II</v>
      </c>
      <c r="AJ136" t="s">
        <v>150</v>
      </c>
    </row>
    <row r="137" spans="1:36" hidden="1" x14ac:dyDescent="0.25">
      <c r="A137" s="75" t="s">
        <v>370</v>
      </c>
      <c r="B137" s="75" t="s">
        <v>304</v>
      </c>
      <c r="C137" s="75" t="s">
        <v>289</v>
      </c>
      <c r="D137" s="76">
        <v>44742</v>
      </c>
      <c r="E137" s="75" t="s">
        <v>78</v>
      </c>
      <c r="F137" s="75" t="s">
        <v>442</v>
      </c>
      <c r="G137" s="75" t="s">
        <v>415</v>
      </c>
      <c r="H137" s="75" t="s">
        <v>403</v>
      </c>
      <c r="I137" s="75" t="s">
        <v>404</v>
      </c>
      <c r="J137" s="75" t="s">
        <v>375</v>
      </c>
      <c r="K137" s="2" t="s">
        <v>305</v>
      </c>
      <c r="L137" s="2">
        <v>1</v>
      </c>
      <c r="M137" s="55">
        <v>1012756</v>
      </c>
      <c r="N137" s="2">
        <v>9.5381253180350251E-3</v>
      </c>
      <c r="O137" s="2">
        <v>7.85E-2</v>
      </c>
      <c r="P137" s="2" t="s">
        <v>411</v>
      </c>
      <c r="Q137" s="54">
        <v>990646</v>
      </c>
      <c r="R137" s="2">
        <v>990646</v>
      </c>
      <c r="S137" s="51">
        <v>0</v>
      </c>
      <c r="T137" s="51">
        <v>0</v>
      </c>
      <c r="U137" s="51">
        <v>46846</v>
      </c>
      <c r="V137" s="54">
        <v>5.7643835616438359</v>
      </c>
      <c r="W137" s="54">
        <v>4.4887797718321414</v>
      </c>
      <c r="X137" s="2">
        <v>7.9816999999999999E-2</v>
      </c>
      <c r="Y137" s="2">
        <v>7.7100000000000002E-2</v>
      </c>
      <c r="Z137" s="2">
        <v>0</v>
      </c>
      <c r="AA137" s="2">
        <v>0</v>
      </c>
      <c r="AB137" s="2" t="s">
        <v>377</v>
      </c>
      <c r="AC137" s="2" t="s">
        <v>377</v>
      </c>
      <c r="AD137" s="2">
        <v>0</v>
      </c>
      <c r="AE137" s="2">
        <v>0</v>
      </c>
      <c r="AF137" s="2">
        <v>0</v>
      </c>
      <c r="AG137" s="2">
        <v>0</v>
      </c>
      <c r="AH137" s="2">
        <v>0</v>
      </c>
      <c r="AI137" t="str">
        <f t="shared" si="2"/>
        <v>Scheme C TIER II</v>
      </c>
      <c r="AJ137" t="s">
        <v>149</v>
      </c>
    </row>
    <row r="138" spans="1:36" hidden="1" x14ac:dyDescent="0.25">
      <c r="A138" s="75" t="s">
        <v>370</v>
      </c>
      <c r="B138" s="75" t="s">
        <v>304</v>
      </c>
      <c r="C138" s="75" t="s">
        <v>289</v>
      </c>
      <c r="D138" s="76">
        <v>44742</v>
      </c>
      <c r="E138" s="75" t="s">
        <v>164</v>
      </c>
      <c r="F138" s="75" t="s">
        <v>466</v>
      </c>
      <c r="G138" s="75" t="s">
        <v>467</v>
      </c>
      <c r="H138" s="75" t="s">
        <v>403</v>
      </c>
      <c r="I138" s="75" t="s">
        <v>404</v>
      </c>
      <c r="J138" s="75" t="s">
        <v>375</v>
      </c>
      <c r="K138" s="2" t="s">
        <v>305</v>
      </c>
      <c r="L138" s="2">
        <v>2</v>
      </c>
      <c r="M138" s="55">
        <v>1982212</v>
      </c>
      <c r="N138" s="2">
        <v>1.8668451693115463E-2</v>
      </c>
      <c r="O138" s="2">
        <v>7.9000000000000001E-2</v>
      </c>
      <c r="P138" s="2" t="s">
        <v>387</v>
      </c>
      <c r="Q138" s="54">
        <v>2082350</v>
      </c>
      <c r="R138" s="2">
        <v>2082350</v>
      </c>
      <c r="S138" s="51">
        <v>0</v>
      </c>
      <c r="T138" s="51">
        <v>0</v>
      </c>
      <c r="U138" s="51">
        <v>47493</v>
      </c>
      <c r="V138" s="54">
        <v>7.536986301369863</v>
      </c>
      <c r="W138" s="54">
        <v>5.3190390986851481</v>
      </c>
      <c r="X138" s="2">
        <v>7.2680999999999996E-2</v>
      </c>
      <c r="Y138" s="2">
        <v>8.0500000000000002E-2</v>
      </c>
      <c r="Z138" s="2">
        <v>0</v>
      </c>
      <c r="AA138" s="2">
        <v>0</v>
      </c>
      <c r="AB138" s="2" t="s">
        <v>377</v>
      </c>
      <c r="AC138" s="2" t="s">
        <v>377</v>
      </c>
      <c r="AD138" s="2">
        <v>0</v>
      </c>
      <c r="AE138" s="2">
        <v>0</v>
      </c>
      <c r="AF138" s="2">
        <v>0</v>
      </c>
      <c r="AG138" s="2">
        <v>0</v>
      </c>
      <c r="AH138" s="2">
        <v>0</v>
      </c>
      <c r="AI138" t="str">
        <f t="shared" si="2"/>
        <v>Scheme C TIER II</v>
      </c>
      <c r="AJ138" t="s">
        <v>149</v>
      </c>
    </row>
    <row r="139" spans="1:36" hidden="1" x14ac:dyDescent="0.25">
      <c r="A139" s="75" t="s">
        <v>370</v>
      </c>
      <c r="B139" s="75" t="s">
        <v>304</v>
      </c>
      <c r="C139" s="75" t="s">
        <v>289</v>
      </c>
      <c r="D139" s="76">
        <v>44742</v>
      </c>
      <c r="E139" s="75" t="s">
        <v>165</v>
      </c>
      <c r="F139" s="75" t="s">
        <v>468</v>
      </c>
      <c r="G139" s="75" t="s">
        <v>392</v>
      </c>
      <c r="H139" s="75" t="s">
        <v>385</v>
      </c>
      <c r="I139" s="75" t="s">
        <v>386</v>
      </c>
      <c r="J139" s="75" t="s">
        <v>375</v>
      </c>
      <c r="K139" s="2" t="s">
        <v>305</v>
      </c>
      <c r="L139" s="2">
        <v>1</v>
      </c>
      <c r="M139" s="55">
        <v>939529</v>
      </c>
      <c r="N139" s="2">
        <v>8.8484742049695381E-3</v>
      </c>
      <c r="O139" s="2">
        <v>6.8000000000000005E-2</v>
      </c>
      <c r="P139" s="2" t="s">
        <v>387</v>
      </c>
      <c r="Q139" s="54">
        <v>1000000</v>
      </c>
      <c r="R139" s="2">
        <v>1000000</v>
      </c>
      <c r="S139" s="51">
        <v>0</v>
      </c>
      <c r="T139" s="51">
        <v>0</v>
      </c>
      <c r="U139" s="51">
        <v>49542</v>
      </c>
      <c r="V139" s="54">
        <v>8.1479452054794521</v>
      </c>
      <c r="W139" s="54">
        <v>5.6430957327428208</v>
      </c>
      <c r="X139" s="2">
        <v>6.7960999999999994E-2</v>
      </c>
      <c r="Y139" s="2">
        <v>7.8267644979052919E-2</v>
      </c>
      <c r="Z139" s="2">
        <v>0</v>
      </c>
      <c r="AA139" s="2">
        <v>0</v>
      </c>
      <c r="AB139" s="2" t="s">
        <v>377</v>
      </c>
      <c r="AC139" s="2" t="s">
        <v>377</v>
      </c>
      <c r="AD139" s="2">
        <v>0</v>
      </c>
      <c r="AE139" s="2">
        <v>0</v>
      </c>
      <c r="AF139" s="2">
        <v>0</v>
      </c>
      <c r="AG139" s="2">
        <v>0</v>
      </c>
      <c r="AH139" s="2">
        <v>0</v>
      </c>
      <c r="AI139" t="str">
        <f t="shared" si="2"/>
        <v>Scheme C TIER II</v>
      </c>
      <c r="AJ139" t="s">
        <v>149</v>
      </c>
    </row>
    <row r="140" spans="1:36" hidden="1" x14ac:dyDescent="0.25">
      <c r="A140" s="75" t="s">
        <v>370</v>
      </c>
      <c r="B140" s="75" t="s">
        <v>304</v>
      </c>
      <c r="C140" s="75" t="s">
        <v>289</v>
      </c>
      <c r="D140" s="76">
        <v>44742</v>
      </c>
      <c r="E140" s="75" t="s">
        <v>180</v>
      </c>
      <c r="F140" s="75" t="s">
        <v>470</v>
      </c>
      <c r="G140" s="75" t="s">
        <v>415</v>
      </c>
      <c r="H140" s="75" t="s">
        <v>403</v>
      </c>
      <c r="I140" s="75" t="s">
        <v>404</v>
      </c>
      <c r="J140" s="75" t="s">
        <v>375</v>
      </c>
      <c r="K140" s="2" t="s">
        <v>305</v>
      </c>
      <c r="L140" s="2">
        <v>1</v>
      </c>
      <c r="M140" s="55">
        <v>1054400</v>
      </c>
      <c r="N140" s="2">
        <v>9.9303280704692264E-3</v>
      </c>
      <c r="O140" s="2">
        <v>8.6699999999999999E-2</v>
      </c>
      <c r="P140" s="2" t="s">
        <v>411</v>
      </c>
      <c r="Q140" s="54">
        <v>1103743</v>
      </c>
      <c r="R140" s="2">
        <v>1103743</v>
      </c>
      <c r="S140" s="51">
        <v>0</v>
      </c>
      <c r="T140" s="51">
        <v>0</v>
      </c>
      <c r="U140" s="51">
        <v>47076</v>
      </c>
      <c r="V140" s="54">
        <v>6.3945205479452056</v>
      </c>
      <c r="W140" s="54">
        <v>4.838883381644365</v>
      </c>
      <c r="X140" s="2">
        <v>6.9786000000000001E-2</v>
      </c>
      <c r="Y140" s="2">
        <v>7.7200000000000005E-2</v>
      </c>
      <c r="Z140" s="2">
        <v>0</v>
      </c>
      <c r="AA140" s="2">
        <v>0</v>
      </c>
      <c r="AB140" s="2" t="s">
        <v>377</v>
      </c>
      <c r="AC140" s="2" t="s">
        <v>377</v>
      </c>
      <c r="AD140" s="2">
        <v>0</v>
      </c>
      <c r="AE140" s="2">
        <v>0</v>
      </c>
      <c r="AF140" s="2">
        <v>0</v>
      </c>
      <c r="AG140" s="2">
        <v>0</v>
      </c>
      <c r="AH140" s="2">
        <v>0</v>
      </c>
      <c r="AI140" t="str">
        <f t="shared" si="2"/>
        <v>Scheme C TIER II</v>
      </c>
      <c r="AJ140" t="s">
        <v>149</v>
      </c>
    </row>
    <row r="141" spans="1:36" hidden="1" x14ac:dyDescent="0.25">
      <c r="A141" s="75" t="s">
        <v>370</v>
      </c>
      <c r="B141" s="75" t="s">
        <v>304</v>
      </c>
      <c r="C141" s="75" t="s">
        <v>289</v>
      </c>
      <c r="D141" s="76">
        <v>44742</v>
      </c>
      <c r="E141" s="75" t="s">
        <v>179</v>
      </c>
      <c r="F141" s="75" t="s">
        <v>471</v>
      </c>
      <c r="G141" s="75" t="s">
        <v>410</v>
      </c>
      <c r="H141" s="75" t="s">
        <v>373</v>
      </c>
      <c r="I141" s="75" t="s">
        <v>374</v>
      </c>
      <c r="J141" s="75" t="s">
        <v>375</v>
      </c>
      <c r="K141" s="2" t="s">
        <v>305</v>
      </c>
      <c r="L141" s="2">
        <v>2</v>
      </c>
      <c r="M141" s="55">
        <v>2167578</v>
      </c>
      <c r="N141" s="2">
        <v>2.0414226724517776E-2</v>
      </c>
      <c r="O141" s="2">
        <v>9.1799999999999993E-2</v>
      </c>
      <c r="P141" s="2" t="s">
        <v>411</v>
      </c>
      <c r="Q141" s="54">
        <v>2307201</v>
      </c>
      <c r="R141" s="2">
        <v>2307201</v>
      </c>
      <c r="S141" s="51">
        <v>0</v>
      </c>
      <c r="T141" s="51">
        <v>0</v>
      </c>
      <c r="U141" s="51">
        <v>47141</v>
      </c>
      <c r="V141" s="54">
        <v>6.5726027397260278</v>
      </c>
      <c r="W141" s="54">
        <v>4.767725902807598</v>
      </c>
      <c r="X141" s="2">
        <v>6.6558000000000006E-2</v>
      </c>
      <c r="Y141" s="2">
        <v>7.6799999999999993E-2</v>
      </c>
      <c r="Z141" s="2">
        <v>0</v>
      </c>
      <c r="AA141" s="2">
        <v>0</v>
      </c>
      <c r="AB141" s="2" t="s">
        <v>377</v>
      </c>
      <c r="AC141" s="2">
        <v>0</v>
      </c>
      <c r="AD141" s="2" t="s">
        <v>377</v>
      </c>
      <c r="AE141" s="2">
        <v>0</v>
      </c>
      <c r="AF141" s="2">
        <v>0</v>
      </c>
      <c r="AG141" s="2">
        <v>0</v>
      </c>
      <c r="AH141" s="2">
        <v>0</v>
      </c>
      <c r="AI141" t="str">
        <f t="shared" si="2"/>
        <v>Scheme C TIER II</v>
      </c>
      <c r="AJ141" t="s">
        <v>149</v>
      </c>
    </row>
    <row r="142" spans="1:36" hidden="1" x14ac:dyDescent="0.25">
      <c r="A142" s="75" t="s">
        <v>370</v>
      </c>
      <c r="B142" s="75" t="s">
        <v>304</v>
      </c>
      <c r="C142" s="75" t="s">
        <v>289</v>
      </c>
      <c r="D142" s="76">
        <v>44742</v>
      </c>
      <c r="E142" s="75" t="s">
        <v>178</v>
      </c>
      <c r="F142" s="75" t="s">
        <v>473</v>
      </c>
      <c r="G142" s="75" t="s">
        <v>410</v>
      </c>
      <c r="H142" s="75" t="s">
        <v>373</v>
      </c>
      <c r="I142" s="75" t="s">
        <v>374</v>
      </c>
      <c r="J142" s="75" t="s">
        <v>375</v>
      </c>
      <c r="K142" s="2" t="s">
        <v>305</v>
      </c>
      <c r="L142" s="2">
        <v>1</v>
      </c>
      <c r="M142" s="55">
        <v>1073828</v>
      </c>
      <c r="N142" s="2">
        <v>1.0113300769400443E-2</v>
      </c>
      <c r="O142" s="2">
        <v>9.1799999999999993E-2</v>
      </c>
      <c r="P142" s="2" t="s">
        <v>411</v>
      </c>
      <c r="Q142" s="54">
        <v>1085815</v>
      </c>
      <c r="R142" s="2">
        <v>1085815</v>
      </c>
      <c r="S142" s="51">
        <v>0</v>
      </c>
      <c r="T142" s="51">
        <v>0</v>
      </c>
      <c r="U142" s="51">
        <v>46775</v>
      </c>
      <c r="V142" s="54">
        <v>5.5698630136986305</v>
      </c>
      <c r="W142" s="54">
        <v>4.1955993313521613</v>
      </c>
      <c r="X142" s="2">
        <v>6.7350999999999994E-2</v>
      </c>
      <c r="Y142" s="2">
        <v>7.6725000000000002E-2</v>
      </c>
      <c r="Z142" s="2">
        <v>0</v>
      </c>
      <c r="AA142" s="2">
        <v>0</v>
      </c>
      <c r="AB142" s="2" t="s">
        <v>377</v>
      </c>
      <c r="AC142" s="2" t="s">
        <v>377</v>
      </c>
      <c r="AD142" s="2">
        <v>0</v>
      </c>
      <c r="AE142" s="2">
        <v>0</v>
      </c>
      <c r="AF142" s="2">
        <v>0</v>
      </c>
      <c r="AG142" s="2">
        <v>0</v>
      </c>
      <c r="AH142" s="2">
        <v>0</v>
      </c>
      <c r="AI142" t="str">
        <f t="shared" si="2"/>
        <v>Scheme C TIER II</v>
      </c>
      <c r="AJ142" t="s">
        <v>149</v>
      </c>
    </row>
    <row r="143" spans="1:36" hidden="1" x14ac:dyDescent="0.25">
      <c r="A143" s="75" t="s">
        <v>370</v>
      </c>
      <c r="B143" s="75" t="s">
        <v>304</v>
      </c>
      <c r="C143" s="75" t="s">
        <v>289</v>
      </c>
      <c r="D143" s="76">
        <v>44742</v>
      </c>
      <c r="E143" s="75" t="s">
        <v>212</v>
      </c>
      <c r="F143" s="75" t="s">
        <v>475</v>
      </c>
      <c r="G143" s="75" t="s">
        <v>476</v>
      </c>
      <c r="H143" s="75" t="s">
        <v>477</v>
      </c>
      <c r="I143" s="75" t="s">
        <v>478</v>
      </c>
      <c r="J143" s="75" t="s">
        <v>375</v>
      </c>
      <c r="K143" s="2" t="s">
        <v>305</v>
      </c>
      <c r="L143" s="2">
        <v>10</v>
      </c>
      <c r="M143" s="55">
        <v>1973718</v>
      </c>
      <c r="N143" s="2">
        <v>1.8588455290772361E-2</v>
      </c>
      <c r="O143" s="2">
        <v>7.3800000000000004E-2</v>
      </c>
      <c r="P143" s="2" t="s">
        <v>387</v>
      </c>
      <c r="Q143" s="54">
        <v>2092740</v>
      </c>
      <c r="R143" s="2">
        <v>2092740</v>
      </c>
      <c r="S143" s="51">
        <v>0</v>
      </c>
      <c r="T143" s="51">
        <v>0</v>
      </c>
      <c r="U143" s="51">
        <v>47121</v>
      </c>
      <c r="V143" s="54">
        <v>6.5178082191780824</v>
      </c>
      <c r="W143" s="54">
        <v>4.8442344742495367</v>
      </c>
      <c r="X143" s="2">
        <v>6.6199999999999995E-2</v>
      </c>
      <c r="Y143" s="2">
        <v>7.6300000000000007E-2</v>
      </c>
      <c r="Z143" s="2">
        <v>0</v>
      </c>
      <c r="AA143" s="2">
        <v>0</v>
      </c>
      <c r="AB143" s="2">
        <v>0</v>
      </c>
      <c r="AC143" s="2" t="s">
        <v>377</v>
      </c>
      <c r="AD143" s="2">
        <v>0</v>
      </c>
      <c r="AE143" s="2" t="s">
        <v>377</v>
      </c>
      <c r="AF143" s="2">
        <v>0</v>
      </c>
      <c r="AG143" s="2">
        <v>0</v>
      </c>
      <c r="AH143" s="2">
        <v>0</v>
      </c>
      <c r="AI143" t="str">
        <f t="shared" si="2"/>
        <v>Scheme C TIER II</v>
      </c>
      <c r="AJ143" t="s">
        <v>150</v>
      </c>
    </row>
    <row r="144" spans="1:36" hidden="1" x14ac:dyDescent="0.25">
      <c r="A144" s="75" t="s">
        <v>370</v>
      </c>
      <c r="B144" s="75" t="s">
        <v>304</v>
      </c>
      <c r="C144" s="75" t="s">
        <v>289</v>
      </c>
      <c r="D144" s="76">
        <v>44742</v>
      </c>
      <c r="E144" s="75" t="s">
        <v>67</v>
      </c>
      <c r="F144" s="75" t="s">
        <v>557</v>
      </c>
      <c r="G144" s="75" t="s">
        <v>463</v>
      </c>
      <c r="H144" s="75" t="s">
        <v>403</v>
      </c>
      <c r="I144" s="75" t="s">
        <v>404</v>
      </c>
      <c r="J144" s="75" t="s">
        <v>375</v>
      </c>
      <c r="K144" s="2" t="s">
        <v>305</v>
      </c>
      <c r="L144" s="2">
        <v>2</v>
      </c>
      <c r="M144" s="55">
        <v>1983562</v>
      </c>
      <c r="N144" s="2">
        <v>1.868116597886578E-2</v>
      </c>
      <c r="O144" s="2">
        <v>7.2700000000000001E-2</v>
      </c>
      <c r="P144" s="2" t="s">
        <v>387</v>
      </c>
      <c r="Q144" s="54">
        <v>2075045.33</v>
      </c>
      <c r="R144" s="2">
        <v>2075045.33</v>
      </c>
      <c r="S144" s="51">
        <v>0</v>
      </c>
      <c r="T144" s="51">
        <v>0</v>
      </c>
      <c r="U144" s="51">
        <v>46553</v>
      </c>
      <c r="V144" s="54">
        <v>4.9616438356164387</v>
      </c>
      <c r="W144" s="54">
        <v>4.0232485981569397</v>
      </c>
      <c r="X144" s="2">
        <v>7.075300000000001E-2</v>
      </c>
      <c r="Y144" s="2">
        <v>7.4499999999999997E-2</v>
      </c>
      <c r="Z144" s="2">
        <v>0</v>
      </c>
      <c r="AA144" s="2">
        <v>0</v>
      </c>
      <c r="AB144" s="2" t="s">
        <v>377</v>
      </c>
      <c r="AC144" s="2">
        <v>0</v>
      </c>
      <c r="AD144" s="2">
        <v>0</v>
      </c>
      <c r="AE144" s="2">
        <v>0</v>
      </c>
      <c r="AF144" s="2">
        <v>0</v>
      </c>
      <c r="AG144" s="2">
        <v>0</v>
      </c>
      <c r="AH144" s="2">
        <v>0</v>
      </c>
      <c r="AI144" t="str">
        <f t="shared" si="2"/>
        <v>Scheme C TIER II</v>
      </c>
      <c r="AJ144" t="s">
        <v>149</v>
      </c>
    </row>
    <row r="145" spans="1:36" hidden="1" x14ac:dyDescent="0.25">
      <c r="A145" s="75" t="s">
        <v>370</v>
      </c>
      <c r="B145" s="75" t="s">
        <v>304</v>
      </c>
      <c r="C145" s="75" t="s">
        <v>289</v>
      </c>
      <c r="D145" s="76">
        <v>44742</v>
      </c>
      <c r="E145" s="75" t="s">
        <v>216</v>
      </c>
      <c r="F145" s="75" t="s">
        <v>480</v>
      </c>
      <c r="G145" s="75" t="s">
        <v>413</v>
      </c>
      <c r="H145" s="75" t="s">
        <v>373</v>
      </c>
      <c r="I145" s="75" t="s">
        <v>374</v>
      </c>
      <c r="J145" s="75" t="s">
        <v>375</v>
      </c>
      <c r="K145" s="2" t="s">
        <v>305</v>
      </c>
      <c r="L145" s="2">
        <v>1</v>
      </c>
      <c r="M145" s="55">
        <v>986031</v>
      </c>
      <c r="N145" s="2">
        <v>9.286429550125987E-3</v>
      </c>
      <c r="O145" s="2">
        <v>7.5499999999999998E-2</v>
      </c>
      <c r="P145" s="2" t="s">
        <v>387</v>
      </c>
      <c r="Q145" s="54">
        <v>1091745</v>
      </c>
      <c r="R145" s="2">
        <v>1091745</v>
      </c>
      <c r="S145" s="51">
        <v>0</v>
      </c>
      <c r="T145" s="51">
        <v>0</v>
      </c>
      <c r="U145" s="51">
        <v>48112</v>
      </c>
      <c r="V145" s="54">
        <v>9.2328767123287676</v>
      </c>
      <c r="W145" s="54">
        <v>6.0988239744154438</v>
      </c>
      <c r="X145" s="2">
        <v>6.3500000000000001E-2</v>
      </c>
      <c r="Y145" s="2">
        <v>7.7600000000000002E-2</v>
      </c>
      <c r="Z145" s="2">
        <v>0</v>
      </c>
      <c r="AA145" s="2">
        <v>0</v>
      </c>
      <c r="AB145" s="2" t="s">
        <v>377</v>
      </c>
      <c r="AC145" s="2" t="s">
        <v>377</v>
      </c>
      <c r="AD145" s="2">
        <v>0</v>
      </c>
      <c r="AE145" s="2">
        <v>0</v>
      </c>
      <c r="AF145" s="2">
        <v>0</v>
      </c>
      <c r="AG145" s="2">
        <v>0</v>
      </c>
      <c r="AH145" s="2">
        <v>0</v>
      </c>
      <c r="AI145" t="str">
        <f t="shared" si="2"/>
        <v>Scheme C TIER II</v>
      </c>
      <c r="AJ145" t="s">
        <v>149</v>
      </c>
    </row>
    <row r="146" spans="1:36" hidden="1" x14ac:dyDescent="0.25">
      <c r="A146" s="75" t="s">
        <v>370</v>
      </c>
      <c r="B146" s="75" t="s">
        <v>304</v>
      </c>
      <c r="C146" s="75" t="s">
        <v>289</v>
      </c>
      <c r="D146" s="76">
        <v>44742</v>
      </c>
      <c r="E146" s="75" t="s">
        <v>218</v>
      </c>
      <c r="F146" s="75" t="s">
        <v>558</v>
      </c>
      <c r="G146" s="75" t="s">
        <v>415</v>
      </c>
      <c r="H146" s="75" t="s">
        <v>403</v>
      </c>
      <c r="I146" s="75" t="s">
        <v>404</v>
      </c>
      <c r="J146" s="75" t="s">
        <v>375</v>
      </c>
      <c r="K146" s="2" t="s">
        <v>305</v>
      </c>
      <c r="L146" s="2">
        <v>1</v>
      </c>
      <c r="M146" s="55">
        <v>994960</v>
      </c>
      <c r="N146" s="2">
        <v>9.3705227778775237E-3</v>
      </c>
      <c r="O146" s="2">
        <v>7.7499999999999999E-2</v>
      </c>
      <c r="P146" s="2" t="s">
        <v>387</v>
      </c>
      <c r="Q146" s="54">
        <v>1060925</v>
      </c>
      <c r="R146" s="2">
        <v>1060925</v>
      </c>
      <c r="S146" s="51">
        <v>0</v>
      </c>
      <c r="T146" s="51">
        <v>0</v>
      </c>
      <c r="U146" s="51">
        <v>47645</v>
      </c>
      <c r="V146" s="54">
        <v>7.9534246575342467</v>
      </c>
      <c r="W146" s="54">
        <v>5.7442796813798696</v>
      </c>
      <c r="X146" s="2">
        <v>6.8499999999999991E-2</v>
      </c>
      <c r="Y146" s="2">
        <v>7.8350000000000003E-2</v>
      </c>
      <c r="Z146" s="2">
        <v>0</v>
      </c>
      <c r="AA146" s="2">
        <v>0</v>
      </c>
      <c r="AB146" s="2" t="s">
        <v>377</v>
      </c>
      <c r="AC146" s="2" t="s">
        <v>377</v>
      </c>
      <c r="AD146" s="2">
        <v>0</v>
      </c>
      <c r="AE146" s="2">
        <v>0</v>
      </c>
      <c r="AF146" s="2">
        <v>0</v>
      </c>
      <c r="AG146" s="2">
        <v>0</v>
      </c>
      <c r="AH146" s="2">
        <v>0</v>
      </c>
      <c r="AI146" t="str">
        <f t="shared" si="2"/>
        <v>Scheme C TIER II</v>
      </c>
      <c r="AJ146" t="s">
        <v>149</v>
      </c>
    </row>
    <row r="147" spans="1:36" hidden="1" x14ac:dyDescent="0.25">
      <c r="A147" s="75" t="s">
        <v>370</v>
      </c>
      <c r="B147" s="75" t="s">
        <v>304</v>
      </c>
      <c r="C147" s="75" t="s">
        <v>289</v>
      </c>
      <c r="D147" s="76">
        <v>44742</v>
      </c>
      <c r="E147" s="75" t="s">
        <v>217</v>
      </c>
      <c r="F147" s="75" t="s">
        <v>559</v>
      </c>
      <c r="G147" s="75" t="s">
        <v>463</v>
      </c>
      <c r="H147" s="75" t="s">
        <v>403</v>
      </c>
      <c r="I147" s="75" t="s">
        <v>404</v>
      </c>
      <c r="J147" s="75" t="s">
        <v>375</v>
      </c>
      <c r="K147" s="2" t="s">
        <v>305</v>
      </c>
      <c r="L147" s="2">
        <v>1</v>
      </c>
      <c r="M147" s="55">
        <v>901298</v>
      </c>
      <c r="N147" s="2">
        <v>8.4884150505100259E-3</v>
      </c>
      <c r="O147" s="2">
        <v>6.8499999999999991E-2</v>
      </c>
      <c r="P147" s="2" t="s">
        <v>387</v>
      </c>
      <c r="Q147" s="54">
        <v>1000000</v>
      </c>
      <c r="R147" s="2">
        <v>1000000</v>
      </c>
      <c r="S147" s="51">
        <v>0</v>
      </c>
      <c r="T147" s="51">
        <v>0</v>
      </c>
      <c r="U147" s="51">
        <v>51438</v>
      </c>
      <c r="V147" s="54">
        <v>18.345205479452055</v>
      </c>
      <c r="W147" s="54">
        <v>9.3395952726328257</v>
      </c>
      <c r="X147" s="2">
        <v>6.8428000000000003E-2</v>
      </c>
      <c r="Y147" s="2">
        <v>7.8802999999999998E-2</v>
      </c>
      <c r="Z147" s="2">
        <v>0</v>
      </c>
      <c r="AA147" s="2">
        <v>0</v>
      </c>
      <c r="AB147" s="2" t="s">
        <v>377</v>
      </c>
      <c r="AC147" s="2" t="s">
        <v>377</v>
      </c>
      <c r="AD147" s="2">
        <v>0</v>
      </c>
      <c r="AE147" s="2">
        <v>0</v>
      </c>
      <c r="AF147" s="2">
        <v>0</v>
      </c>
      <c r="AG147" s="2">
        <v>0</v>
      </c>
      <c r="AH147" s="2">
        <v>0</v>
      </c>
      <c r="AI147" t="str">
        <f t="shared" si="2"/>
        <v>Scheme C TIER II</v>
      </c>
      <c r="AJ147" t="s">
        <v>149</v>
      </c>
    </row>
    <row r="148" spans="1:36" hidden="1" x14ac:dyDescent="0.25">
      <c r="A148" s="75" t="s">
        <v>370</v>
      </c>
      <c r="B148" s="75" t="s">
        <v>304</v>
      </c>
      <c r="C148" s="75" t="s">
        <v>289</v>
      </c>
      <c r="D148" s="76">
        <v>44742</v>
      </c>
      <c r="E148" s="75" t="s">
        <v>226</v>
      </c>
      <c r="F148" s="75" t="s">
        <v>560</v>
      </c>
      <c r="G148" s="75" t="s">
        <v>455</v>
      </c>
      <c r="H148" s="75" t="s">
        <v>456</v>
      </c>
      <c r="I148" s="75" t="s">
        <v>457</v>
      </c>
      <c r="J148" s="75" t="s">
        <v>375</v>
      </c>
      <c r="K148" s="2" t="s">
        <v>305</v>
      </c>
      <c r="L148" s="2">
        <v>1</v>
      </c>
      <c r="M148" s="55">
        <v>946841</v>
      </c>
      <c r="N148" s="2">
        <v>8.917338543789028E-3</v>
      </c>
      <c r="O148" s="2">
        <v>7.0400000000000004E-2</v>
      </c>
      <c r="P148" s="2" t="s">
        <v>387</v>
      </c>
      <c r="Q148" s="54">
        <v>1012601</v>
      </c>
      <c r="R148" s="2">
        <v>1012601</v>
      </c>
      <c r="S148" s="51">
        <v>0</v>
      </c>
      <c r="T148" s="51">
        <v>0</v>
      </c>
      <c r="U148" s="51">
        <v>48843</v>
      </c>
      <c r="V148" s="54">
        <v>11.235616438356164</v>
      </c>
      <c r="W148" s="54">
        <v>7.0540432900148353</v>
      </c>
      <c r="X148" s="2">
        <v>6.88E-2</v>
      </c>
      <c r="Y148" s="2">
        <v>7.7602000000000004E-2</v>
      </c>
      <c r="Z148" s="2">
        <v>0</v>
      </c>
      <c r="AA148" s="2">
        <v>0</v>
      </c>
      <c r="AB148" s="2" t="s">
        <v>377</v>
      </c>
      <c r="AC148" s="2" t="s">
        <v>377</v>
      </c>
      <c r="AD148" s="2" t="s">
        <v>377</v>
      </c>
      <c r="AE148" s="2" t="s">
        <v>377</v>
      </c>
      <c r="AF148" s="2">
        <v>0</v>
      </c>
      <c r="AG148" s="2">
        <v>0</v>
      </c>
      <c r="AH148" s="2">
        <v>0</v>
      </c>
      <c r="AI148" t="str">
        <f t="shared" si="2"/>
        <v>Scheme C TIER II</v>
      </c>
      <c r="AJ148" t="s">
        <v>149</v>
      </c>
    </row>
    <row r="149" spans="1:36" hidden="1" x14ac:dyDescent="0.25">
      <c r="A149" s="75" t="s">
        <v>370</v>
      </c>
      <c r="B149" s="75" t="s">
        <v>304</v>
      </c>
      <c r="C149" s="75" t="s">
        <v>289</v>
      </c>
      <c r="D149" s="76">
        <v>44742</v>
      </c>
      <c r="E149" s="75" t="s">
        <v>66</v>
      </c>
      <c r="F149" s="75" t="s">
        <v>427</v>
      </c>
      <c r="G149" s="75" t="s">
        <v>428</v>
      </c>
      <c r="H149" s="75" t="s">
        <v>425</v>
      </c>
      <c r="I149" s="75" t="s">
        <v>426</v>
      </c>
      <c r="J149" s="75" t="s">
        <v>375</v>
      </c>
      <c r="K149" s="2" t="s">
        <v>305</v>
      </c>
      <c r="L149" s="2">
        <v>1</v>
      </c>
      <c r="M149" s="55">
        <v>1031788</v>
      </c>
      <c r="N149" s="2">
        <v>9.7173684931461512E-3</v>
      </c>
      <c r="O149" s="2">
        <v>8.199999999999999E-2</v>
      </c>
      <c r="P149" s="2" t="s">
        <v>411</v>
      </c>
      <c r="Q149" s="54">
        <v>1001800</v>
      </c>
      <c r="R149" s="2">
        <v>1001800</v>
      </c>
      <c r="S149" s="51">
        <v>0</v>
      </c>
      <c r="T149" s="51">
        <v>0</v>
      </c>
      <c r="U149" s="51">
        <v>46821</v>
      </c>
      <c r="V149" s="54">
        <v>5.6958904109589037</v>
      </c>
      <c r="W149" s="54">
        <v>4.3989296490928096</v>
      </c>
      <c r="X149" s="2">
        <v>8.1672999999999996E-2</v>
      </c>
      <c r="Y149" s="2">
        <v>7.6399999999999996E-2</v>
      </c>
      <c r="Z149" s="2">
        <v>0</v>
      </c>
      <c r="AA149" s="2">
        <v>0</v>
      </c>
      <c r="AB149" s="2" t="s">
        <v>377</v>
      </c>
      <c r="AC149" s="2">
        <v>0</v>
      </c>
      <c r="AD149" s="2">
        <v>0</v>
      </c>
      <c r="AE149" s="2">
        <v>0</v>
      </c>
      <c r="AF149" s="2">
        <v>0</v>
      </c>
      <c r="AG149" s="2">
        <v>0</v>
      </c>
      <c r="AH149" s="2">
        <v>0</v>
      </c>
      <c r="AI149" t="str">
        <f t="shared" si="2"/>
        <v>Scheme C TIER II</v>
      </c>
      <c r="AJ149" t="s">
        <v>149</v>
      </c>
    </row>
    <row r="150" spans="1:36" hidden="1" x14ac:dyDescent="0.25">
      <c r="A150" s="75" t="s">
        <v>370</v>
      </c>
      <c r="B150" s="75" t="s">
        <v>304</v>
      </c>
      <c r="C150" s="75" t="s">
        <v>289</v>
      </c>
      <c r="D150" s="76">
        <v>44742</v>
      </c>
      <c r="E150" s="75" t="s">
        <v>223</v>
      </c>
      <c r="F150" s="75" t="s">
        <v>490</v>
      </c>
      <c r="G150" s="75" t="s">
        <v>428</v>
      </c>
      <c r="H150" s="75" t="s">
        <v>425</v>
      </c>
      <c r="I150" s="75" t="s">
        <v>426</v>
      </c>
      <c r="J150" s="75" t="s">
        <v>375</v>
      </c>
      <c r="K150" s="2" t="s">
        <v>305</v>
      </c>
      <c r="L150" s="2">
        <v>1</v>
      </c>
      <c r="M150" s="55">
        <v>990152</v>
      </c>
      <c r="N150" s="2">
        <v>9.3252410846275079E-3</v>
      </c>
      <c r="O150" s="2">
        <v>7.690000000000001E-2</v>
      </c>
      <c r="P150" s="2" t="s">
        <v>387</v>
      </c>
      <c r="Q150" s="54">
        <v>1083310</v>
      </c>
      <c r="R150" s="2">
        <v>1083310</v>
      </c>
      <c r="S150" s="51">
        <v>0</v>
      </c>
      <c r="T150" s="51">
        <v>0</v>
      </c>
      <c r="U150" s="51">
        <v>48304</v>
      </c>
      <c r="V150" s="54">
        <v>9.7589041095890412</v>
      </c>
      <c r="W150" s="54">
        <v>6.5519641622911653</v>
      </c>
      <c r="X150" s="2">
        <v>6.6100000000000006E-2</v>
      </c>
      <c r="Y150" s="2">
        <v>7.8299999999999995E-2</v>
      </c>
      <c r="Z150" s="2">
        <v>0</v>
      </c>
      <c r="AA150" s="2">
        <v>0</v>
      </c>
      <c r="AB150" s="2" t="s">
        <v>377</v>
      </c>
      <c r="AC150" s="2">
        <v>0</v>
      </c>
      <c r="AD150" s="2">
        <v>0</v>
      </c>
      <c r="AE150" s="2" t="s">
        <v>377</v>
      </c>
      <c r="AF150" s="2">
        <v>0</v>
      </c>
      <c r="AG150" s="2">
        <v>0</v>
      </c>
      <c r="AH150" s="2">
        <v>0</v>
      </c>
      <c r="AI150" t="str">
        <f t="shared" si="2"/>
        <v>Scheme C TIER II</v>
      </c>
      <c r="AJ150" t="s">
        <v>149</v>
      </c>
    </row>
    <row r="151" spans="1:36" hidden="1" x14ac:dyDescent="0.25">
      <c r="A151" s="75" t="s">
        <v>370</v>
      </c>
      <c r="B151" s="75" t="s">
        <v>304</v>
      </c>
      <c r="C151" s="75" t="s">
        <v>289</v>
      </c>
      <c r="D151" s="76">
        <v>44742</v>
      </c>
      <c r="E151" s="75" t="s">
        <v>224</v>
      </c>
      <c r="F151" s="75" t="s">
        <v>491</v>
      </c>
      <c r="G151" s="75" t="s">
        <v>492</v>
      </c>
      <c r="H151" s="75" t="s">
        <v>407</v>
      </c>
      <c r="I151" s="75" t="s">
        <v>408</v>
      </c>
      <c r="J151" s="75" t="s">
        <v>375</v>
      </c>
      <c r="K151" s="2" t="s">
        <v>305</v>
      </c>
      <c r="L151" s="2">
        <v>2</v>
      </c>
      <c r="M151" s="55">
        <v>2044484</v>
      </c>
      <c r="N151" s="2">
        <v>1.9254928731814495E-2</v>
      </c>
      <c r="O151" s="2">
        <v>8.48E-2</v>
      </c>
      <c r="P151" s="2" t="s">
        <v>387</v>
      </c>
      <c r="Q151" s="54">
        <v>2186792</v>
      </c>
      <c r="R151" s="2">
        <v>2186792</v>
      </c>
      <c r="S151" s="51">
        <v>0</v>
      </c>
      <c r="T151" s="51">
        <v>0</v>
      </c>
      <c r="U151" s="51">
        <v>46202</v>
      </c>
      <c r="V151" s="54">
        <v>4</v>
      </c>
      <c r="W151" s="54">
        <v>3.3028217242201698</v>
      </c>
      <c r="X151" s="2">
        <v>6.4000000000000001E-2</v>
      </c>
      <c r="Y151" s="2">
        <v>7.7299999999999994E-2</v>
      </c>
      <c r="Z151" s="2">
        <v>0</v>
      </c>
      <c r="AA151" s="2">
        <v>0</v>
      </c>
      <c r="AB151" s="2" t="s">
        <v>377</v>
      </c>
      <c r="AC151" s="2">
        <v>0</v>
      </c>
      <c r="AD151" s="2">
        <v>0</v>
      </c>
      <c r="AE151" s="2">
        <v>0</v>
      </c>
      <c r="AF151" s="2">
        <v>0</v>
      </c>
      <c r="AG151" s="2">
        <v>0</v>
      </c>
      <c r="AH151" s="2">
        <v>0</v>
      </c>
      <c r="AI151" t="str">
        <f t="shared" si="2"/>
        <v>Scheme C TIER II</v>
      </c>
      <c r="AJ151" t="s">
        <v>149</v>
      </c>
    </row>
    <row r="152" spans="1:36" hidden="1" x14ac:dyDescent="0.25">
      <c r="A152" s="75" t="s">
        <v>370</v>
      </c>
      <c r="B152" s="75" t="s">
        <v>304</v>
      </c>
      <c r="C152" s="75" t="s">
        <v>289</v>
      </c>
      <c r="D152" s="76">
        <v>44742</v>
      </c>
      <c r="E152" s="75" t="s">
        <v>225</v>
      </c>
      <c r="F152" s="75" t="s">
        <v>494</v>
      </c>
      <c r="G152" s="75" t="s">
        <v>467</v>
      </c>
      <c r="H152" s="75" t="s">
        <v>403</v>
      </c>
      <c r="I152" s="75" t="s">
        <v>404</v>
      </c>
      <c r="J152" s="75" t="s">
        <v>375</v>
      </c>
      <c r="K152" s="2" t="s">
        <v>305</v>
      </c>
      <c r="L152" s="2">
        <v>1</v>
      </c>
      <c r="M152" s="55">
        <v>946329</v>
      </c>
      <c r="N152" s="2">
        <v>8.9125165331933529E-3</v>
      </c>
      <c r="O152" s="2">
        <v>0.06</v>
      </c>
      <c r="P152" s="2" t="s">
        <v>387</v>
      </c>
      <c r="Q152" s="54">
        <v>1000000</v>
      </c>
      <c r="R152" s="2">
        <v>1000000</v>
      </c>
      <c r="S152" s="51">
        <v>0</v>
      </c>
      <c r="T152" s="51">
        <v>0</v>
      </c>
      <c r="U152" s="51">
        <v>46015</v>
      </c>
      <c r="V152" s="54">
        <v>3.4876712328767123</v>
      </c>
      <c r="W152" s="54">
        <v>2.9198516560686913</v>
      </c>
      <c r="X152" s="2">
        <v>5.9962999999999995E-2</v>
      </c>
      <c r="Y152" s="2">
        <v>7.7700000000000005E-2</v>
      </c>
      <c r="Z152" s="2">
        <v>0</v>
      </c>
      <c r="AA152" s="2">
        <v>0</v>
      </c>
      <c r="AB152" s="2" t="s">
        <v>377</v>
      </c>
      <c r="AC152" s="2">
        <v>0</v>
      </c>
      <c r="AD152" s="2">
        <v>0</v>
      </c>
      <c r="AE152" s="2" t="s">
        <v>377</v>
      </c>
      <c r="AF152" s="2">
        <v>0</v>
      </c>
      <c r="AG152" s="2">
        <v>0</v>
      </c>
      <c r="AH152" s="2">
        <v>0</v>
      </c>
      <c r="AI152" t="str">
        <f t="shared" si="2"/>
        <v>Scheme C TIER II</v>
      </c>
      <c r="AJ152" t="s">
        <v>149</v>
      </c>
    </row>
    <row r="153" spans="1:36" hidden="1" x14ac:dyDescent="0.25">
      <c r="A153" s="75" t="s">
        <v>370</v>
      </c>
      <c r="B153" s="75" t="s">
        <v>304</v>
      </c>
      <c r="C153" s="75" t="s">
        <v>289</v>
      </c>
      <c r="D153" s="76">
        <v>44742</v>
      </c>
      <c r="E153" s="75" t="s">
        <v>65</v>
      </c>
      <c r="F153" s="75" t="s">
        <v>423</v>
      </c>
      <c r="G153" s="75" t="s">
        <v>424</v>
      </c>
      <c r="H153" s="75" t="s">
        <v>425</v>
      </c>
      <c r="I153" s="75" t="s">
        <v>426</v>
      </c>
      <c r="J153" s="75" t="s">
        <v>375</v>
      </c>
      <c r="K153" s="2" t="s">
        <v>305</v>
      </c>
      <c r="L153" s="2">
        <v>1</v>
      </c>
      <c r="M153" s="55">
        <v>1023975</v>
      </c>
      <c r="N153" s="2">
        <v>9.6437857416148756E-3</v>
      </c>
      <c r="O153" s="2">
        <v>8.1500000000000003E-2</v>
      </c>
      <c r="P153" s="2" t="s">
        <v>387</v>
      </c>
      <c r="Q153" s="54">
        <v>987576</v>
      </c>
      <c r="R153" s="2">
        <v>987576</v>
      </c>
      <c r="S153" s="51">
        <v>0</v>
      </c>
      <c r="T153" s="51">
        <v>0</v>
      </c>
      <c r="U153" s="51">
        <v>45721</v>
      </c>
      <c r="V153" s="54">
        <v>2.6821917808219178</v>
      </c>
      <c r="W153" s="54">
        <v>2.2996830277943041</v>
      </c>
      <c r="X153" s="2">
        <v>8.3849999999999994E-2</v>
      </c>
      <c r="Y153" s="2">
        <v>7.0699999999999999E-2</v>
      </c>
      <c r="Z153" s="2">
        <v>0</v>
      </c>
      <c r="AA153" s="2">
        <v>0</v>
      </c>
      <c r="AB153" s="2" t="s">
        <v>377</v>
      </c>
      <c r="AC153" s="2">
        <v>0</v>
      </c>
      <c r="AD153" s="2">
        <v>0</v>
      </c>
      <c r="AE153" s="2">
        <v>0</v>
      </c>
      <c r="AF153" s="2">
        <v>0</v>
      </c>
      <c r="AG153" s="2">
        <v>0</v>
      </c>
      <c r="AH153" s="2">
        <v>0</v>
      </c>
      <c r="AI153" t="str">
        <f t="shared" si="2"/>
        <v>Scheme C TIER II</v>
      </c>
      <c r="AJ153" t="s">
        <v>149</v>
      </c>
    </row>
    <row r="154" spans="1:36" hidden="1" x14ac:dyDescent="0.25">
      <c r="A154" s="75" t="s">
        <v>370</v>
      </c>
      <c r="B154" s="75" t="s">
        <v>304</v>
      </c>
      <c r="C154" s="75" t="s">
        <v>289</v>
      </c>
      <c r="D154" s="76">
        <v>44742</v>
      </c>
      <c r="E154" s="75" t="s">
        <v>230</v>
      </c>
      <c r="F154" s="75" t="s">
        <v>495</v>
      </c>
      <c r="G154" s="75" t="s">
        <v>406</v>
      </c>
      <c r="H154" s="75" t="s">
        <v>407</v>
      </c>
      <c r="I154" s="75" t="s">
        <v>408</v>
      </c>
      <c r="J154" s="75" t="s">
        <v>375</v>
      </c>
      <c r="K154" s="2" t="s">
        <v>305</v>
      </c>
      <c r="L154" s="2">
        <v>2</v>
      </c>
      <c r="M154" s="55">
        <v>1876470</v>
      </c>
      <c r="N154" s="2">
        <v>1.7672574653256248E-2</v>
      </c>
      <c r="O154" s="2">
        <v>6.83E-2</v>
      </c>
      <c r="P154" s="2" t="s">
        <v>387</v>
      </c>
      <c r="Q154" s="54">
        <v>1987100</v>
      </c>
      <c r="R154" s="2">
        <v>1987100</v>
      </c>
      <c r="S154" s="51">
        <v>0</v>
      </c>
      <c r="T154" s="51">
        <v>0</v>
      </c>
      <c r="U154" s="51">
        <v>47856</v>
      </c>
      <c r="V154" s="54">
        <v>8.5315068493150683</v>
      </c>
      <c r="W154" s="54">
        <v>5.9888756209332037</v>
      </c>
      <c r="X154" s="2">
        <v>6.9172999999999998E-2</v>
      </c>
      <c r="Y154" s="2">
        <v>7.8700000000000006E-2</v>
      </c>
      <c r="Z154" s="2">
        <v>0</v>
      </c>
      <c r="AA154" s="2">
        <v>0</v>
      </c>
      <c r="AB154" s="2" t="s">
        <v>377</v>
      </c>
      <c r="AC154" s="2" t="s">
        <v>377</v>
      </c>
      <c r="AD154" s="2">
        <v>0</v>
      </c>
      <c r="AE154" s="2">
        <v>0</v>
      </c>
      <c r="AF154" s="2">
        <v>0</v>
      </c>
      <c r="AG154" s="2">
        <v>0</v>
      </c>
      <c r="AH154" s="2">
        <v>0</v>
      </c>
      <c r="AI154" t="str">
        <f t="shared" si="2"/>
        <v>Scheme C TIER II</v>
      </c>
      <c r="AJ154" t="s">
        <v>149</v>
      </c>
    </row>
    <row r="155" spans="1:36" hidden="1" x14ac:dyDescent="0.25">
      <c r="A155" s="75" t="s">
        <v>370</v>
      </c>
      <c r="B155" s="75" t="s">
        <v>304</v>
      </c>
      <c r="C155" s="75" t="s">
        <v>289</v>
      </c>
      <c r="D155" s="76">
        <v>44742</v>
      </c>
      <c r="E155" s="75" t="s">
        <v>231</v>
      </c>
      <c r="F155" s="75" t="s">
        <v>496</v>
      </c>
      <c r="G155" s="75" t="s">
        <v>467</v>
      </c>
      <c r="H155" s="75" t="s">
        <v>403</v>
      </c>
      <c r="I155" s="75" t="s">
        <v>404</v>
      </c>
      <c r="J155" s="75" t="s">
        <v>375</v>
      </c>
      <c r="K155" s="2" t="s">
        <v>305</v>
      </c>
      <c r="L155" s="2">
        <v>2</v>
      </c>
      <c r="M155" s="55">
        <v>1863496</v>
      </c>
      <c r="N155" s="2">
        <v>1.7550385658200985E-2</v>
      </c>
      <c r="O155" s="2">
        <v>6.9199999999999998E-2</v>
      </c>
      <c r="P155" s="2" t="s">
        <v>387</v>
      </c>
      <c r="Q155" s="54">
        <v>1997730</v>
      </c>
      <c r="R155" s="2">
        <v>1997730</v>
      </c>
      <c r="S155" s="51">
        <v>0</v>
      </c>
      <c r="T155" s="51">
        <v>0</v>
      </c>
      <c r="U155" s="51">
        <v>47841</v>
      </c>
      <c r="V155" s="54">
        <v>8.4904109589041088</v>
      </c>
      <c r="W155" s="54">
        <v>5.9148718296330536</v>
      </c>
      <c r="X155" s="2">
        <v>6.9596999999999992E-2</v>
      </c>
      <c r="Y155" s="2">
        <v>8.0500000000000002E-2</v>
      </c>
      <c r="Z155" s="2">
        <v>0</v>
      </c>
      <c r="AA155" s="2">
        <v>0</v>
      </c>
      <c r="AB155" s="2" t="s">
        <v>377</v>
      </c>
      <c r="AC155" s="2">
        <v>0</v>
      </c>
      <c r="AD155" s="2">
        <v>0</v>
      </c>
      <c r="AE155" s="2">
        <v>0</v>
      </c>
      <c r="AF155" s="2">
        <v>0</v>
      </c>
      <c r="AG155" s="2">
        <v>0</v>
      </c>
      <c r="AH155" s="2">
        <v>0</v>
      </c>
      <c r="AI155" t="str">
        <f t="shared" si="2"/>
        <v>Scheme C TIER II</v>
      </c>
      <c r="AJ155" t="s">
        <v>149</v>
      </c>
    </row>
    <row r="156" spans="1:36" hidden="1" x14ac:dyDescent="0.25">
      <c r="A156" s="75" t="s">
        <v>370</v>
      </c>
      <c r="B156" s="75" t="s">
        <v>304</v>
      </c>
      <c r="C156" s="75" t="s">
        <v>289</v>
      </c>
      <c r="D156" s="76">
        <v>44742</v>
      </c>
      <c r="E156" s="75" t="s">
        <v>238</v>
      </c>
      <c r="F156" s="75" t="s">
        <v>498</v>
      </c>
      <c r="G156" s="75" t="s">
        <v>492</v>
      </c>
      <c r="H156" s="75" t="s">
        <v>407</v>
      </c>
      <c r="I156" s="75" t="s">
        <v>408</v>
      </c>
      <c r="J156" s="75" t="s">
        <v>375</v>
      </c>
      <c r="K156" s="2" t="s">
        <v>305</v>
      </c>
      <c r="L156" s="2">
        <v>2</v>
      </c>
      <c r="M156" s="55">
        <v>2006102</v>
      </c>
      <c r="N156" s="2">
        <v>1.8893447460948839E-2</v>
      </c>
      <c r="O156" s="2">
        <v>7.9899999999999999E-2</v>
      </c>
      <c r="P156" s="2" t="s">
        <v>387</v>
      </c>
      <c r="Q156" s="54">
        <v>2104288</v>
      </c>
      <c r="R156" s="2">
        <v>2104288</v>
      </c>
      <c r="S156" s="51">
        <v>0</v>
      </c>
      <c r="T156" s="51">
        <v>0</v>
      </c>
      <c r="U156" s="51">
        <v>47311</v>
      </c>
      <c r="V156" s="54">
        <v>7.0383561643835613</v>
      </c>
      <c r="W156" s="54">
        <v>4.8610673723870672</v>
      </c>
      <c r="X156" s="2">
        <v>7.2999999999999995E-2</v>
      </c>
      <c r="Y156" s="2">
        <v>7.9100000000000004E-2</v>
      </c>
      <c r="Z156" s="2">
        <v>0</v>
      </c>
      <c r="AA156" s="2">
        <v>0</v>
      </c>
      <c r="AB156" s="2" t="s">
        <v>377</v>
      </c>
      <c r="AC156" s="2">
        <v>0</v>
      </c>
      <c r="AD156" s="2" t="s">
        <v>377</v>
      </c>
      <c r="AE156" s="2">
        <v>0</v>
      </c>
      <c r="AF156" s="2">
        <v>0</v>
      </c>
      <c r="AG156" s="2">
        <v>0</v>
      </c>
      <c r="AH156" s="2">
        <v>0</v>
      </c>
      <c r="AI156" t="str">
        <f t="shared" si="2"/>
        <v>Scheme C TIER II</v>
      </c>
      <c r="AJ156" t="s">
        <v>149</v>
      </c>
    </row>
    <row r="157" spans="1:36" hidden="1" x14ac:dyDescent="0.25">
      <c r="A157" s="75" t="s">
        <v>370</v>
      </c>
      <c r="B157" s="75" t="s">
        <v>304</v>
      </c>
      <c r="C157" s="75" t="s">
        <v>289</v>
      </c>
      <c r="D157" s="76">
        <v>44742</v>
      </c>
      <c r="E157" s="75" t="s">
        <v>245</v>
      </c>
      <c r="F157" s="75" t="s">
        <v>500</v>
      </c>
      <c r="G157" s="75" t="s">
        <v>476</v>
      </c>
      <c r="H157" s="75" t="s">
        <v>477</v>
      </c>
      <c r="I157" s="75" t="s">
        <v>478</v>
      </c>
      <c r="J157" s="75" t="s">
        <v>375</v>
      </c>
      <c r="K157" s="2" t="s">
        <v>305</v>
      </c>
      <c r="L157" s="2">
        <v>30</v>
      </c>
      <c r="M157" s="55">
        <v>3164322</v>
      </c>
      <c r="N157" s="2">
        <v>2.9801551195564605E-2</v>
      </c>
      <c r="O157" s="2">
        <v>8.7799999999999989E-2</v>
      </c>
      <c r="P157" s="2" t="s">
        <v>387</v>
      </c>
      <c r="Q157" s="54">
        <v>3352620</v>
      </c>
      <c r="R157" s="2">
        <v>3352620</v>
      </c>
      <c r="S157" s="51">
        <v>0</v>
      </c>
      <c r="T157" s="51">
        <v>0</v>
      </c>
      <c r="U157" s="51">
        <v>46429</v>
      </c>
      <c r="V157" s="54">
        <v>4.6219178082191785</v>
      </c>
      <c r="W157" s="54">
        <v>3.6329169305660911</v>
      </c>
      <c r="X157" s="2">
        <v>6.3E-2</v>
      </c>
      <c r="Y157" s="2">
        <v>7.2999999999999995E-2</v>
      </c>
      <c r="Z157" s="2">
        <v>0</v>
      </c>
      <c r="AA157" s="2">
        <v>0</v>
      </c>
      <c r="AB157" s="2">
        <v>0</v>
      </c>
      <c r="AC157" s="2" t="s">
        <v>377</v>
      </c>
      <c r="AD157" s="2">
        <v>0</v>
      </c>
      <c r="AE157" s="2" t="s">
        <v>377</v>
      </c>
      <c r="AF157" s="2">
        <v>0</v>
      </c>
      <c r="AG157" s="2">
        <v>0</v>
      </c>
      <c r="AH157" s="2">
        <v>0</v>
      </c>
      <c r="AI157" t="str">
        <f t="shared" si="2"/>
        <v>Scheme C TIER II</v>
      </c>
      <c r="AJ157" t="s">
        <v>150</v>
      </c>
    </row>
    <row r="158" spans="1:36" hidden="1" x14ac:dyDescent="0.25">
      <c r="A158" s="75" t="s">
        <v>370</v>
      </c>
      <c r="B158" s="75" t="s">
        <v>304</v>
      </c>
      <c r="C158" s="75" t="s">
        <v>289</v>
      </c>
      <c r="D158" s="76">
        <v>44742</v>
      </c>
      <c r="E158" s="75" t="s">
        <v>251</v>
      </c>
      <c r="F158" s="75" t="s">
        <v>501</v>
      </c>
      <c r="G158" s="75" t="s">
        <v>502</v>
      </c>
      <c r="H158" s="75" t="s">
        <v>503</v>
      </c>
      <c r="I158" s="75" t="s">
        <v>504</v>
      </c>
      <c r="J158" s="75" t="s">
        <v>375</v>
      </c>
      <c r="K158" s="2" t="s">
        <v>305</v>
      </c>
      <c r="L158" s="2">
        <v>1</v>
      </c>
      <c r="M158" s="55">
        <v>930899</v>
      </c>
      <c r="N158" s="2">
        <v>8.7671969560619602E-3</v>
      </c>
      <c r="O158" s="2">
        <v>6.6299999999999998E-2</v>
      </c>
      <c r="P158" s="2" t="s">
        <v>387</v>
      </c>
      <c r="Q158" s="54">
        <v>1000001</v>
      </c>
      <c r="R158" s="2">
        <v>1000001</v>
      </c>
      <c r="S158" s="51">
        <v>0</v>
      </c>
      <c r="T158" s="51">
        <v>0</v>
      </c>
      <c r="U158" s="51">
        <v>47949</v>
      </c>
      <c r="V158" s="54">
        <v>8.786301369863013</v>
      </c>
      <c r="W158" s="54">
        <v>6.2722764112810161</v>
      </c>
      <c r="X158" s="2">
        <v>6.6239999999999993E-2</v>
      </c>
      <c r="Y158" s="2">
        <v>7.7399999999999997E-2</v>
      </c>
      <c r="Z158" s="2">
        <v>0</v>
      </c>
      <c r="AA158" s="2">
        <v>0</v>
      </c>
      <c r="AB158" s="2" t="s">
        <v>377</v>
      </c>
      <c r="AC158" s="2">
        <v>0</v>
      </c>
      <c r="AD158" s="2">
        <v>0</v>
      </c>
      <c r="AE158" s="2">
        <v>0</v>
      </c>
      <c r="AF158" s="2">
        <v>0</v>
      </c>
      <c r="AG158" s="2">
        <v>0</v>
      </c>
      <c r="AH158" s="2">
        <v>0</v>
      </c>
      <c r="AI158" t="str">
        <f t="shared" si="2"/>
        <v>Scheme C TIER II</v>
      </c>
      <c r="AJ158" t="s">
        <v>149</v>
      </c>
    </row>
    <row r="159" spans="1:36" hidden="1" x14ac:dyDescent="0.25">
      <c r="A159" s="75" t="s">
        <v>370</v>
      </c>
      <c r="B159" s="75" t="s">
        <v>304</v>
      </c>
      <c r="C159" s="75" t="s">
        <v>289</v>
      </c>
      <c r="D159" s="76">
        <v>44742</v>
      </c>
      <c r="E159" s="75" t="s">
        <v>26</v>
      </c>
      <c r="F159" s="75" t="s">
        <v>561</v>
      </c>
      <c r="G159" s="75" t="s">
        <v>463</v>
      </c>
      <c r="H159" s="75" t="s">
        <v>403</v>
      </c>
      <c r="I159" s="75" t="s">
        <v>404</v>
      </c>
      <c r="J159" s="75" t="s">
        <v>375</v>
      </c>
      <c r="K159" s="2" t="s">
        <v>305</v>
      </c>
      <c r="L159" s="2">
        <v>1</v>
      </c>
      <c r="M159" s="55">
        <v>1067775</v>
      </c>
      <c r="N159" s="2">
        <v>1.0056293679291802E-2</v>
      </c>
      <c r="O159" s="2">
        <v>8.8000000000000009E-2</v>
      </c>
      <c r="P159" s="2" t="s">
        <v>411</v>
      </c>
      <c r="Q159" s="54">
        <v>1128200</v>
      </c>
      <c r="R159" s="2">
        <v>1128200</v>
      </c>
      <c r="S159" s="51">
        <v>0</v>
      </c>
      <c r="T159" s="51">
        <v>0</v>
      </c>
      <c r="U159" s="51">
        <v>47517</v>
      </c>
      <c r="V159" s="54">
        <v>7.602739726027397</v>
      </c>
      <c r="W159" s="54">
        <v>5.3628158910756714</v>
      </c>
      <c r="X159" s="2">
        <v>7.2184999999999999E-2</v>
      </c>
      <c r="Y159" s="2">
        <v>7.7499999999999999E-2</v>
      </c>
      <c r="Z159" s="2">
        <v>0</v>
      </c>
      <c r="AA159" s="2">
        <v>0</v>
      </c>
      <c r="AB159" s="2" t="s">
        <v>377</v>
      </c>
      <c r="AC159" s="2">
        <v>0</v>
      </c>
      <c r="AD159" s="2" t="s">
        <v>377</v>
      </c>
      <c r="AE159" s="2">
        <v>0</v>
      </c>
      <c r="AF159" s="2">
        <v>0</v>
      </c>
      <c r="AG159" s="2">
        <v>0</v>
      </c>
      <c r="AH159" s="2">
        <v>0</v>
      </c>
      <c r="AI159" t="str">
        <f t="shared" si="2"/>
        <v>Scheme C TIER II</v>
      </c>
      <c r="AJ159" t="s">
        <v>149</v>
      </c>
    </row>
    <row r="160" spans="1:36" hidden="1" x14ac:dyDescent="0.25">
      <c r="A160" s="75" t="s">
        <v>370</v>
      </c>
      <c r="B160" s="75" t="s">
        <v>304</v>
      </c>
      <c r="C160" s="75" t="s">
        <v>289</v>
      </c>
      <c r="D160" s="76">
        <v>44742</v>
      </c>
      <c r="E160" s="75" t="s">
        <v>378</v>
      </c>
      <c r="F160" s="75" t="s">
        <v>379</v>
      </c>
      <c r="G160" s="75" t="s">
        <v>380</v>
      </c>
      <c r="H160" s="75" t="s">
        <v>381</v>
      </c>
      <c r="I160" s="75" t="s">
        <v>382</v>
      </c>
      <c r="J160" s="75">
        <v>0</v>
      </c>
      <c r="K160" s="2" t="s">
        <v>303</v>
      </c>
      <c r="L160" s="2">
        <v>6540.8620000000001</v>
      </c>
      <c r="M160" s="55">
        <v>7423930.7000000002</v>
      </c>
      <c r="N160" s="2">
        <v>6.9918500970626185E-2</v>
      </c>
      <c r="O160" s="2">
        <v>0</v>
      </c>
      <c r="P160" s="2" t="s">
        <v>376</v>
      </c>
      <c r="Q160" s="54">
        <v>7422657.2699999996</v>
      </c>
      <c r="R160" s="2">
        <v>7422657.2699999996</v>
      </c>
      <c r="S160" s="51">
        <v>0</v>
      </c>
      <c r="T160" s="51">
        <v>0</v>
      </c>
      <c r="U160" s="51">
        <v>0</v>
      </c>
      <c r="V160" s="54">
        <v>0</v>
      </c>
      <c r="W160" s="54">
        <v>0</v>
      </c>
      <c r="X160" s="2">
        <v>0</v>
      </c>
      <c r="Y160" s="2">
        <v>0</v>
      </c>
      <c r="Z160" s="2">
        <v>0</v>
      </c>
      <c r="AA160" s="2">
        <v>0</v>
      </c>
      <c r="AB160" s="2" t="s">
        <v>376</v>
      </c>
      <c r="AC160" s="2" t="s">
        <v>376</v>
      </c>
      <c r="AD160" s="2" t="s">
        <v>376</v>
      </c>
      <c r="AE160" s="2" t="s">
        <v>376</v>
      </c>
      <c r="AF160" s="2" t="s">
        <v>376</v>
      </c>
      <c r="AG160" s="2">
        <v>0</v>
      </c>
      <c r="AH160" s="2">
        <v>0</v>
      </c>
      <c r="AI160" t="str">
        <f t="shared" si="2"/>
        <v>Scheme C TIER II</v>
      </c>
      <c r="AJ160" t="e">
        <v>#N/A</v>
      </c>
    </row>
    <row r="161" spans="1:36" hidden="1" x14ac:dyDescent="0.25">
      <c r="A161" s="75" t="s">
        <v>370</v>
      </c>
      <c r="B161" s="75" t="s">
        <v>308</v>
      </c>
      <c r="C161" s="75" t="s">
        <v>286</v>
      </c>
      <c r="D161" s="76">
        <v>44742</v>
      </c>
      <c r="E161" s="75" t="s">
        <v>237</v>
      </c>
      <c r="F161" s="75" t="s">
        <v>562</v>
      </c>
      <c r="G161" s="75" t="s">
        <v>563</v>
      </c>
      <c r="H161" s="75" t="s">
        <v>564</v>
      </c>
      <c r="I161" s="75" t="s">
        <v>565</v>
      </c>
      <c r="J161" s="75">
        <v>0</v>
      </c>
      <c r="K161" s="2" t="s">
        <v>309</v>
      </c>
      <c r="L161" s="2">
        <v>37750</v>
      </c>
      <c r="M161" s="55">
        <v>13703250</v>
      </c>
      <c r="N161" s="2">
        <v>6.0158179314416093E-3</v>
      </c>
      <c r="O161" s="2">
        <v>0</v>
      </c>
      <c r="P161" s="2" t="s">
        <v>376</v>
      </c>
      <c r="Q161" s="54">
        <v>13781055.52</v>
      </c>
      <c r="R161" s="2">
        <v>13781055.52</v>
      </c>
      <c r="S161" s="51">
        <v>0</v>
      </c>
      <c r="T161" s="51">
        <v>0</v>
      </c>
      <c r="U161" s="51">
        <v>0</v>
      </c>
      <c r="V161" s="54">
        <v>0</v>
      </c>
      <c r="W161" s="54">
        <v>0</v>
      </c>
      <c r="X161" s="2">
        <v>0</v>
      </c>
      <c r="Y161" s="2">
        <v>0</v>
      </c>
      <c r="Z161" s="2">
        <v>363</v>
      </c>
      <c r="AA161" s="2">
        <v>362.95</v>
      </c>
      <c r="AB161" s="2" t="s">
        <v>376</v>
      </c>
      <c r="AC161" s="2" t="s">
        <v>376</v>
      </c>
      <c r="AD161" s="2" t="s">
        <v>376</v>
      </c>
      <c r="AE161" s="2" t="s">
        <v>376</v>
      </c>
      <c r="AF161" s="2" t="s">
        <v>376</v>
      </c>
      <c r="AG161" s="2">
        <v>0</v>
      </c>
      <c r="AH161" s="2">
        <v>0</v>
      </c>
      <c r="AI161" t="str">
        <f t="shared" si="2"/>
        <v>Scheme E TIER I</v>
      </c>
      <c r="AJ161" t="e">
        <v>#N/A</v>
      </c>
    </row>
    <row r="162" spans="1:36" hidden="1" x14ac:dyDescent="0.25">
      <c r="A162" s="75" t="s">
        <v>370</v>
      </c>
      <c r="B162" s="75" t="s">
        <v>308</v>
      </c>
      <c r="C162" s="75" t="s">
        <v>286</v>
      </c>
      <c r="D162" s="76">
        <v>44742</v>
      </c>
      <c r="E162" s="75" t="s">
        <v>11</v>
      </c>
      <c r="F162" s="75" t="s">
        <v>566</v>
      </c>
      <c r="G162" s="75" t="s">
        <v>514</v>
      </c>
      <c r="H162" s="75" t="s">
        <v>515</v>
      </c>
      <c r="I162" s="75" t="s">
        <v>516</v>
      </c>
      <c r="J162" s="75">
        <v>0</v>
      </c>
      <c r="K162" s="2" t="s">
        <v>309</v>
      </c>
      <c r="L162" s="2">
        <v>83294</v>
      </c>
      <c r="M162" s="55">
        <v>216202071.09999999</v>
      </c>
      <c r="N162" s="2">
        <v>9.4914147821735267E-2</v>
      </c>
      <c r="O162" s="2">
        <v>0</v>
      </c>
      <c r="P162" s="2" t="s">
        <v>376</v>
      </c>
      <c r="Q162" s="54">
        <v>137497245.59999999</v>
      </c>
      <c r="R162" s="2">
        <v>137496821.97</v>
      </c>
      <c r="S162" s="51">
        <v>0</v>
      </c>
      <c r="T162" s="51">
        <v>0</v>
      </c>
      <c r="U162" s="51">
        <v>0</v>
      </c>
      <c r="V162" s="54">
        <v>0</v>
      </c>
      <c r="W162" s="54">
        <v>0</v>
      </c>
      <c r="X162" s="2">
        <v>0</v>
      </c>
      <c r="Y162" s="2">
        <v>0</v>
      </c>
      <c r="Z162" s="2">
        <v>2595.65</v>
      </c>
      <c r="AA162" s="2">
        <v>2594.0500000000002</v>
      </c>
      <c r="AB162" s="2" t="s">
        <v>376</v>
      </c>
      <c r="AC162" s="2" t="s">
        <v>376</v>
      </c>
      <c r="AD162" s="2" t="s">
        <v>376</v>
      </c>
      <c r="AE162" s="2" t="s">
        <v>376</v>
      </c>
      <c r="AF162" s="2" t="s">
        <v>376</v>
      </c>
      <c r="AG162" s="2">
        <v>0</v>
      </c>
      <c r="AH162" s="2">
        <v>0</v>
      </c>
      <c r="AI162" t="str">
        <f t="shared" si="2"/>
        <v>Scheme E TIER I</v>
      </c>
      <c r="AJ162" t="e">
        <v>#N/A</v>
      </c>
    </row>
    <row r="163" spans="1:36" hidden="1" x14ac:dyDescent="0.25">
      <c r="A163" s="75" t="s">
        <v>370</v>
      </c>
      <c r="B163" s="75" t="s">
        <v>308</v>
      </c>
      <c r="C163" s="75" t="s">
        <v>286</v>
      </c>
      <c r="D163" s="76">
        <v>44742</v>
      </c>
      <c r="E163" s="75" t="s">
        <v>122</v>
      </c>
      <c r="F163" s="75" t="s">
        <v>567</v>
      </c>
      <c r="G163" s="75" t="s">
        <v>568</v>
      </c>
      <c r="H163" s="75" t="s">
        <v>569</v>
      </c>
      <c r="I163" s="75" t="s">
        <v>570</v>
      </c>
      <c r="J163" s="75">
        <v>0</v>
      </c>
      <c r="K163" s="2" t="s">
        <v>309</v>
      </c>
      <c r="L163" s="2">
        <v>4515</v>
      </c>
      <c r="M163" s="55">
        <v>19838007</v>
      </c>
      <c r="N163" s="2">
        <v>8.7090170751218995E-3</v>
      </c>
      <c r="O163" s="2">
        <v>0</v>
      </c>
      <c r="P163" s="2" t="s">
        <v>376</v>
      </c>
      <c r="Q163" s="54">
        <v>18027251.16</v>
      </c>
      <c r="R163" s="2">
        <v>18027251.16</v>
      </c>
      <c r="S163" s="51">
        <v>0</v>
      </c>
      <c r="T163" s="51">
        <v>0</v>
      </c>
      <c r="U163" s="51">
        <v>0</v>
      </c>
      <c r="V163" s="54">
        <v>0</v>
      </c>
      <c r="W163" s="54">
        <v>0</v>
      </c>
      <c r="X163" s="2">
        <v>0</v>
      </c>
      <c r="Y163" s="2">
        <v>0</v>
      </c>
      <c r="Z163" s="2">
        <v>4393.8</v>
      </c>
      <c r="AA163" s="2">
        <v>4399.8999999999996</v>
      </c>
      <c r="AB163" s="2" t="s">
        <v>376</v>
      </c>
      <c r="AC163" s="2" t="s">
        <v>376</v>
      </c>
      <c r="AD163" s="2" t="s">
        <v>376</v>
      </c>
      <c r="AE163" s="2" t="s">
        <v>376</v>
      </c>
      <c r="AF163" s="2" t="s">
        <v>376</v>
      </c>
      <c r="AG163" s="2">
        <v>0</v>
      </c>
      <c r="AH163" s="2">
        <v>0</v>
      </c>
      <c r="AI163" t="str">
        <f t="shared" si="2"/>
        <v>Scheme E TIER I</v>
      </c>
      <c r="AJ163" t="e">
        <v>#N/A</v>
      </c>
    </row>
    <row r="164" spans="1:36" hidden="1" x14ac:dyDescent="0.25">
      <c r="A164" s="75" t="s">
        <v>370</v>
      </c>
      <c r="B164" s="75" t="s">
        <v>308</v>
      </c>
      <c r="C164" s="75" t="s">
        <v>286</v>
      </c>
      <c r="D164" s="76">
        <v>44742</v>
      </c>
      <c r="E164" s="75" t="s">
        <v>10</v>
      </c>
      <c r="F164" s="75" t="s">
        <v>571</v>
      </c>
      <c r="G164" s="75" t="s">
        <v>571</v>
      </c>
      <c r="H164" s="75" t="s">
        <v>572</v>
      </c>
      <c r="I164" s="75" t="s">
        <v>573</v>
      </c>
      <c r="J164" s="75">
        <v>0</v>
      </c>
      <c r="K164" s="2" t="s">
        <v>309</v>
      </c>
      <c r="L164" s="2">
        <v>4586</v>
      </c>
      <c r="M164" s="55">
        <v>38846859.5</v>
      </c>
      <c r="N164" s="2">
        <v>1.7054029807548783E-2</v>
      </c>
      <c r="O164" s="2">
        <v>0</v>
      </c>
      <c r="P164" s="2" t="s">
        <v>376</v>
      </c>
      <c r="Q164" s="54">
        <v>34178628.43</v>
      </c>
      <c r="R164" s="2">
        <v>34179986.130000003</v>
      </c>
      <c r="S164" s="51">
        <v>0</v>
      </c>
      <c r="T164" s="51">
        <v>0</v>
      </c>
      <c r="U164" s="51">
        <v>0</v>
      </c>
      <c r="V164" s="54">
        <v>0</v>
      </c>
      <c r="W164" s="54">
        <v>0</v>
      </c>
      <c r="X164" s="2">
        <v>0</v>
      </c>
      <c r="Y164" s="2">
        <v>0</v>
      </c>
      <c r="Z164" s="2">
        <v>8470.75</v>
      </c>
      <c r="AA164" s="2">
        <v>8470.2000000000007</v>
      </c>
      <c r="AB164" s="2" t="s">
        <v>376</v>
      </c>
      <c r="AC164" s="2" t="s">
        <v>376</v>
      </c>
      <c r="AD164" s="2" t="s">
        <v>376</v>
      </c>
      <c r="AE164" s="2" t="s">
        <v>376</v>
      </c>
      <c r="AF164" s="2" t="s">
        <v>376</v>
      </c>
      <c r="AG164" s="2">
        <v>0</v>
      </c>
      <c r="AH164" s="2">
        <v>0</v>
      </c>
      <c r="AI164" t="str">
        <f t="shared" si="2"/>
        <v>Scheme E TIER I</v>
      </c>
      <c r="AJ164" t="e">
        <v>#N/A</v>
      </c>
    </row>
    <row r="165" spans="1:36" hidden="1" x14ac:dyDescent="0.25">
      <c r="A165" s="75" t="s">
        <v>370</v>
      </c>
      <c r="B165" s="75" t="s">
        <v>308</v>
      </c>
      <c r="C165" s="75" t="s">
        <v>286</v>
      </c>
      <c r="D165" s="76">
        <v>44742</v>
      </c>
      <c r="E165" s="75" t="s">
        <v>9</v>
      </c>
      <c r="F165" s="75" t="s">
        <v>574</v>
      </c>
      <c r="G165" s="75" t="s">
        <v>575</v>
      </c>
      <c r="H165" s="75" t="s">
        <v>385</v>
      </c>
      <c r="I165" s="75" t="s">
        <v>386</v>
      </c>
      <c r="J165" s="75">
        <v>0</v>
      </c>
      <c r="K165" s="2" t="s">
        <v>309</v>
      </c>
      <c r="L165" s="2">
        <v>38587</v>
      </c>
      <c r="M165" s="55">
        <v>64096865.700000003</v>
      </c>
      <c r="N165" s="2">
        <v>2.8138950542919722E-2</v>
      </c>
      <c r="O165" s="2">
        <v>0</v>
      </c>
      <c r="P165" s="2" t="s">
        <v>376</v>
      </c>
      <c r="Q165" s="54">
        <v>61306361.590000004</v>
      </c>
      <c r="R165" s="2">
        <v>61307357.090000004</v>
      </c>
      <c r="S165" s="51">
        <v>0</v>
      </c>
      <c r="T165" s="51">
        <v>0</v>
      </c>
      <c r="U165" s="51">
        <v>0</v>
      </c>
      <c r="V165" s="54">
        <v>0</v>
      </c>
      <c r="W165" s="54">
        <v>0</v>
      </c>
      <c r="X165" s="2">
        <v>0</v>
      </c>
      <c r="Y165" s="2">
        <v>0</v>
      </c>
      <c r="Z165" s="2">
        <v>1661.1</v>
      </c>
      <c r="AA165" s="2">
        <v>1660.8</v>
      </c>
      <c r="AB165" s="2" t="s">
        <v>376</v>
      </c>
      <c r="AC165" s="2" t="s">
        <v>376</v>
      </c>
      <c r="AD165" s="2" t="s">
        <v>376</v>
      </c>
      <c r="AE165" s="2" t="s">
        <v>376</v>
      </c>
      <c r="AF165" s="2" t="s">
        <v>376</v>
      </c>
      <c r="AG165" s="2">
        <v>0</v>
      </c>
      <c r="AH165" s="2">
        <v>0</v>
      </c>
      <c r="AI165" t="str">
        <f t="shared" si="2"/>
        <v>Scheme E TIER I</v>
      </c>
      <c r="AJ165" t="e">
        <v>#N/A</v>
      </c>
    </row>
    <row r="166" spans="1:36" hidden="1" x14ac:dyDescent="0.25">
      <c r="A166" s="75" t="s">
        <v>370</v>
      </c>
      <c r="B166" s="75" t="s">
        <v>308</v>
      </c>
      <c r="C166" s="75" t="s">
        <v>286</v>
      </c>
      <c r="D166" s="76">
        <v>44742</v>
      </c>
      <c r="E166" s="75" t="s">
        <v>8</v>
      </c>
      <c r="F166" s="75" t="s">
        <v>576</v>
      </c>
      <c r="G166" s="75" t="s">
        <v>577</v>
      </c>
      <c r="H166" s="75" t="s">
        <v>578</v>
      </c>
      <c r="I166" s="75" t="s">
        <v>579</v>
      </c>
      <c r="J166" s="75">
        <v>0</v>
      </c>
      <c r="K166" s="2" t="s">
        <v>309</v>
      </c>
      <c r="L166" s="2">
        <v>32917</v>
      </c>
      <c r="M166" s="55">
        <v>73424660.200000003</v>
      </c>
      <c r="N166" s="2">
        <v>3.223391439557529E-2</v>
      </c>
      <c r="O166" s="2">
        <v>0</v>
      </c>
      <c r="P166" s="2" t="s">
        <v>376</v>
      </c>
      <c r="Q166" s="54">
        <v>65479928.060000002</v>
      </c>
      <c r="R166" s="2">
        <v>65487158.270000003</v>
      </c>
      <c r="S166" s="51">
        <v>0</v>
      </c>
      <c r="T166" s="51">
        <v>0</v>
      </c>
      <c r="U166" s="51">
        <v>0</v>
      </c>
      <c r="V166" s="54">
        <v>0</v>
      </c>
      <c r="W166" s="54">
        <v>0</v>
      </c>
      <c r="X166" s="2">
        <v>0</v>
      </c>
      <c r="Y166" s="2">
        <v>0</v>
      </c>
      <c r="Z166" s="2">
        <v>2230.6</v>
      </c>
      <c r="AA166" s="2">
        <v>2230.5500000000002</v>
      </c>
      <c r="AB166" s="2" t="s">
        <v>376</v>
      </c>
      <c r="AC166" s="2" t="s">
        <v>376</v>
      </c>
      <c r="AD166" s="2" t="s">
        <v>376</v>
      </c>
      <c r="AE166" s="2" t="s">
        <v>376</v>
      </c>
      <c r="AF166" s="2" t="s">
        <v>376</v>
      </c>
      <c r="AG166" s="2">
        <v>0</v>
      </c>
      <c r="AH166" s="2">
        <v>0</v>
      </c>
      <c r="AI166" t="str">
        <f t="shared" si="2"/>
        <v>Scheme E TIER I</v>
      </c>
      <c r="AJ166" t="e">
        <v>#N/A</v>
      </c>
    </row>
    <row r="167" spans="1:36" hidden="1" x14ac:dyDescent="0.25">
      <c r="A167" s="75" t="s">
        <v>370</v>
      </c>
      <c r="B167" s="75" t="s">
        <v>308</v>
      </c>
      <c r="C167" s="75" t="s">
        <v>286</v>
      </c>
      <c r="D167" s="76">
        <v>44742</v>
      </c>
      <c r="E167" s="75" t="s">
        <v>227</v>
      </c>
      <c r="F167" s="75" t="s">
        <v>580</v>
      </c>
      <c r="G167" s="75" t="s">
        <v>581</v>
      </c>
      <c r="H167" s="75" t="s">
        <v>582</v>
      </c>
      <c r="I167" s="75" t="s">
        <v>583</v>
      </c>
      <c r="J167" s="75">
        <v>0</v>
      </c>
      <c r="K167" s="2" t="s">
        <v>309</v>
      </c>
      <c r="L167" s="2">
        <v>5315</v>
      </c>
      <c r="M167" s="55">
        <v>10317743.75</v>
      </c>
      <c r="N167" s="2">
        <v>4.5295581605290418E-3</v>
      </c>
      <c r="O167" s="2">
        <v>0</v>
      </c>
      <c r="P167" s="2" t="s">
        <v>376</v>
      </c>
      <c r="Q167" s="54">
        <v>9598589.5700000003</v>
      </c>
      <c r="R167" s="2">
        <v>9598589.5700000003</v>
      </c>
      <c r="S167" s="51">
        <v>0</v>
      </c>
      <c r="T167" s="51">
        <v>0</v>
      </c>
      <c r="U167" s="51">
        <v>0</v>
      </c>
      <c r="V167" s="54">
        <v>0</v>
      </c>
      <c r="W167" s="54">
        <v>0</v>
      </c>
      <c r="X167" s="2">
        <v>0</v>
      </c>
      <c r="Y167" s="2">
        <v>0</v>
      </c>
      <c r="Z167" s="2">
        <v>1941.25</v>
      </c>
      <c r="AA167" s="2">
        <v>1942.45</v>
      </c>
      <c r="AB167" s="2" t="s">
        <v>376</v>
      </c>
      <c r="AC167" s="2" t="s">
        <v>376</v>
      </c>
      <c r="AD167" s="2" t="s">
        <v>376</v>
      </c>
      <c r="AE167" s="2" t="s">
        <v>376</v>
      </c>
      <c r="AF167" s="2" t="s">
        <v>376</v>
      </c>
      <c r="AG167" s="2">
        <v>0</v>
      </c>
      <c r="AH167" s="2">
        <v>0</v>
      </c>
      <c r="AI167" t="str">
        <f t="shared" si="2"/>
        <v>Scheme E TIER I</v>
      </c>
      <c r="AJ167" t="e">
        <v>#N/A</v>
      </c>
    </row>
    <row r="168" spans="1:36" hidden="1" x14ac:dyDescent="0.25">
      <c r="A168" s="75" t="s">
        <v>370</v>
      </c>
      <c r="B168" s="75" t="s">
        <v>308</v>
      </c>
      <c r="C168" s="75" t="s">
        <v>286</v>
      </c>
      <c r="D168" s="76">
        <v>44742</v>
      </c>
      <c r="E168" s="75" t="s">
        <v>7</v>
      </c>
      <c r="F168" s="75" t="s">
        <v>584</v>
      </c>
      <c r="G168" s="75" t="s">
        <v>585</v>
      </c>
      <c r="H168" s="75" t="s">
        <v>586</v>
      </c>
      <c r="I168" s="75" t="s">
        <v>587</v>
      </c>
      <c r="J168" s="75">
        <v>0</v>
      </c>
      <c r="K168" s="2" t="s">
        <v>309</v>
      </c>
      <c r="L168" s="2">
        <v>10782</v>
      </c>
      <c r="M168" s="55">
        <v>29059646.399999999</v>
      </c>
      <c r="N168" s="2">
        <v>1.2757378132521308E-2</v>
      </c>
      <c r="O168" s="2">
        <v>0</v>
      </c>
      <c r="P168" s="2" t="s">
        <v>376</v>
      </c>
      <c r="Q168" s="54">
        <v>21441104.25</v>
      </c>
      <c r="R168" s="2">
        <v>21440955.379999999</v>
      </c>
      <c r="S168" s="51">
        <v>0</v>
      </c>
      <c r="T168" s="51">
        <v>0</v>
      </c>
      <c r="U168" s="51">
        <v>0</v>
      </c>
      <c r="V168" s="54">
        <v>0</v>
      </c>
      <c r="W168" s="54">
        <v>0</v>
      </c>
      <c r="X168" s="2">
        <v>0</v>
      </c>
      <c r="Y168" s="2">
        <v>0</v>
      </c>
      <c r="Z168" s="2">
        <v>2695.2</v>
      </c>
      <c r="AA168" s="2">
        <v>2697.5</v>
      </c>
      <c r="AB168" s="2" t="s">
        <v>376</v>
      </c>
      <c r="AC168" s="2" t="s">
        <v>376</v>
      </c>
      <c r="AD168" s="2" t="s">
        <v>376</v>
      </c>
      <c r="AE168" s="2" t="s">
        <v>376</v>
      </c>
      <c r="AF168" s="2" t="s">
        <v>376</v>
      </c>
      <c r="AG168" s="2">
        <v>0</v>
      </c>
      <c r="AH168" s="2">
        <v>0</v>
      </c>
      <c r="AI168" t="str">
        <f t="shared" si="2"/>
        <v>Scheme E TIER I</v>
      </c>
      <c r="AJ168" t="e">
        <v>#N/A</v>
      </c>
    </row>
    <row r="169" spans="1:36" hidden="1" x14ac:dyDescent="0.25">
      <c r="A169" s="75" t="s">
        <v>370</v>
      </c>
      <c r="B169" s="75" t="s">
        <v>308</v>
      </c>
      <c r="C169" s="75" t="s">
        <v>286</v>
      </c>
      <c r="D169" s="76">
        <v>44742</v>
      </c>
      <c r="E169" s="75" t="s">
        <v>136</v>
      </c>
      <c r="F169" s="75" t="s">
        <v>588</v>
      </c>
      <c r="G169" s="75" t="s">
        <v>467</v>
      </c>
      <c r="H169" s="75" t="s">
        <v>403</v>
      </c>
      <c r="I169" s="75" t="s">
        <v>404</v>
      </c>
      <c r="J169" s="75">
        <v>0</v>
      </c>
      <c r="K169" s="2" t="s">
        <v>309</v>
      </c>
      <c r="L169" s="2">
        <v>8070</v>
      </c>
      <c r="M169" s="55">
        <v>43582035</v>
      </c>
      <c r="N169" s="2">
        <v>1.9132803359912125E-2</v>
      </c>
      <c r="O169" s="2">
        <v>0</v>
      </c>
      <c r="P169" s="2" t="s">
        <v>376</v>
      </c>
      <c r="Q169" s="54">
        <v>33113190.34</v>
      </c>
      <c r="R169" s="2">
        <v>33113190.34</v>
      </c>
      <c r="S169" s="51">
        <v>0</v>
      </c>
      <c r="T169" s="51">
        <v>0</v>
      </c>
      <c r="U169" s="51">
        <v>0</v>
      </c>
      <c r="V169" s="54">
        <v>0</v>
      </c>
      <c r="W169" s="54">
        <v>0</v>
      </c>
      <c r="X169" s="2">
        <v>0</v>
      </c>
      <c r="Y169" s="2">
        <v>0</v>
      </c>
      <c r="Z169" s="2">
        <v>5400.5</v>
      </c>
      <c r="AA169" s="2">
        <v>5400.45</v>
      </c>
      <c r="AB169" s="2" t="s">
        <v>376</v>
      </c>
      <c r="AC169" s="2" t="s">
        <v>376</v>
      </c>
      <c r="AD169" s="2" t="s">
        <v>376</v>
      </c>
      <c r="AE169" s="2" t="s">
        <v>376</v>
      </c>
      <c r="AF169" s="2" t="s">
        <v>376</v>
      </c>
      <c r="AG169" s="2">
        <v>0</v>
      </c>
      <c r="AH169" s="2">
        <v>0</v>
      </c>
      <c r="AI169" t="str">
        <f t="shared" si="2"/>
        <v>Scheme E TIER I</v>
      </c>
      <c r="AJ169" t="e">
        <v>#N/A</v>
      </c>
    </row>
    <row r="170" spans="1:36" hidden="1" x14ac:dyDescent="0.25">
      <c r="A170" s="75" t="s">
        <v>370</v>
      </c>
      <c r="B170" s="75" t="s">
        <v>308</v>
      </c>
      <c r="C170" s="75" t="s">
        <v>286</v>
      </c>
      <c r="D170" s="76">
        <v>44742</v>
      </c>
      <c r="E170" s="75" t="s">
        <v>257</v>
      </c>
      <c r="F170" s="75" t="s">
        <v>589</v>
      </c>
      <c r="G170" s="75" t="s">
        <v>590</v>
      </c>
      <c r="H170" s="75" t="s">
        <v>591</v>
      </c>
      <c r="I170" s="75" t="s">
        <v>592</v>
      </c>
      <c r="J170" s="75">
        <v>0</v>
      </c>
      <c r="K170" s="2" t="s">
        <v>309</v>
      </c>
      <c r="L170" s="2">
        <v>4700</v>
      </c>
      <c r="M170" s="55">
        <v>6828160</v>
      </c>
      <c r="N170" s="2">
        <v>2.997607674584667E-3</v>
      </c>
      <c r="O170" s="2">
        <v>0</v>
      </c>
      <c r="P170" s="2" t="s">
        <v>376</v>
      </c>
      <c r="Q170" s="54">
        <v>6993431.54</v>
      </c>
      <c r="R170" s="2">
        <v>6993431.54</v>
      </c>
      <c r="S170" s="51">
        <v>0</v>
      </c>
      <c r="T170" s="51">
        <v>0</v>
      </c>
      <c r="U170" s="51">
        <v>0</v>
      </c>
      <c r="V170" s="54">
        <v>0</v>
      </c>
      <c r="W170" s="54">
        <v>0</v>
      </c>
      <c r="X170" s="2">
        <v>0</v>
      </c>
      <c r="Y170" s="2">
        <v>0</v>
      </c>
      <c r="Z170" s="2">
        <v>1452.8</v>
      </c>
      <c r="AA170" s="2">
        <v>1458.1</v>
      </c>
      <c r="AB170" s="2" t="s">
        <v>376</v>
      </c>
      <c r="AC170" s="2" t="s">
        <v>376</v>
      </c>
      <c r="AD170" s="2" t="s">
        <v>376</v>
      </c>
      <c r="AE170" s="2" t="s">
        <v>376</v>
      </c>
      <c r="AF170" s="2" t="s">
        <v>376</v>
      </c>
      <c r="AG170" s="2">
        <v>0</v>
      </c>
      <c r="AH170" s="2">
        <v>0</v>
      </c>
      <c r="AI170" t="str">
        <f t="shared" si="2"/>
        <v>Scheme E TIER I</v>
      </c>
      <c r="AJ170" t="e">
        <v>#N/A</v>
      </c>
    </row>
    <row r="171" spans="1:36" hidden="1" x14ac:dyDescent="0.25">
      <c r="A171" s="75" t="s">
        <v>370</v>
      </c>
      <c r="B171" s="75" t="s">
        <v>308</v>
      </c>
      <c r="C171" s="75" t="s">
        <v>286</v>
      </c>
      <c r="D171" s="76">
        <v>44742</v>
      </c>
      <c r="E171" s="75" t="s">
        <v>137</v>
      </c>
      <c r="F171" s="75" t="s">
        <v>593</v>
      </c>
      <c r="G171" s="75" t="s">
        <v>594</v>
      </c>
      <c r="H171" s="75" t="s">
        <v>503</v>
      </c>
      <c r="I171" s="75" t="s">
        <v>504</v>
      </c>
      <c r="J171" s="75">
        <v>0</v>
      </c>
      <c r="K171" s="2" t="s">
        <v>309</v>
      </c>
      <c r="L171" s="2">
        <v>60575</v>
      </c>
      <c r="M171" s="55">
        <v>18681330</v>
      </c>
      <c r="N171" s="2">
        <v>8.2012281755917821E-3</v>
      </c>
      <c r="O171" s="2">
        <v>0</v>
      </c>
      <c r="P171" s="2" t="s">
        <v>376</v>
      </c>
      <c r="Q171" s="54">
        <v>25020431.449999999</v>
      </c>
      <c r="R171" s="2">
        <v>25020431.449999999</v>
      </c>
      <c r="S171" s="51">
        <v>0</v>
      </c>
      <c r="T171" s="51">
        <v>0</v>
      </c>
      <c r="U171" s="51">
        <v>0</v>
      </c>
      <c r="V171" s="54">
        <v>0</v>
      </c>
      <c r="W171" s="54">
        <v>0</v>
      </c>
      <c r="X171" s="2">
        <v>0</v>
      </c>
      <c r="Y171" s="2">
        <v>0</v>
      </c>
      <c r="Z171" s="2">
        <v>308.39999999999998</v>
      </c>
      <c r="AA171" s="2">
        <v>308.7</v>
      </c>
      <c r="AB171" s="2" t="s">
        <v>376</v>
      </c>
      <c r="AC171" s="2" t="s">
        <v>376</v>
      </c>
      <c r="AD171" s="2" t="s">
        <v>376</v>
      </c>
      <c r="AE171" s="2" t="s">
        <v>376</v>
      </c>
      <c r="AF171" s="2" t="s">
        <v>376</v>
      </c>
      <c r="AG171" s="2">
        <v>0</v>
      </c>
      <c r="AH171" s="2">
        <v>0</v>
      </c>
      <c r="AI171" t="str">
        <f t="shared" si="2"/>
        <v>Scheme E TIER I</v>
      </c>
      <c r="AJ171" t="e">
        <v>#N/A</v>
      </c>
    </row>
    <row r="172" spans="1:36" hidden="1" x14ac:dyDescent="0.25">
      <c r="A172" s="75" t="s">
        <v>370</v>
      </c>
      <c r="B172" s="75" t="s">
        <v>308</v>
      </c>
      <c r="C172" s="75" t="s">
        <v>286</v>
      </c>
      <c r="D172" s="76">
        <v>44742</v>
      </c>
      <c r="E172" s="75" t="s">
        <v>263</v>
      </c>
      <c r="F172" s="75" t="s">
        <v>595</v>
      </c>
      <c r="G172" s="75" t="s">
        <v>596</v>
      </c>
      <c r="H172" s="75" t="s">
        <v>597</v>
      </c>
      <c r="I172" s="75" t="s">
        <v>598</v>
      </c>
      <c r="J172" s="75">
        <v>0</v>
      </c>
      <c r="K172" s="2" t="s">
        <v>309</v>
      </c>
      <c r="L172" s="2">
        <v>14750</v>
      </c>
      <c r="M172" s="55">
        <v>8765925</v>
      </c>
      <c r="N172" s="2">
        <v>3.8482994034752553E-3</v>
      </c>
      <c r="O172" s="2">
        <v>0</v>
      </c>
      <c r="P172" s="2" t="s">
        <v>376</v>
      </c>
      <c r="Q172" s="54">
        <v>10158208.84</v>
      </c>
      <c r="R172" s="2">
        <v>10158208.84</v>
      </c>
      <c r="S172" s="51">
        <v>0</v>
      </c>
      <c r="T172" s="51">
        <v>0</v>
      </c>
      <c r="U172" s="51">
        <v>0</v>
      </c>
      <c r="V172" s="54">
        <v>0</v>
      </c>
      <c r="W172" s="54">
        <v>0</v>
      </c>
      <c r="X172" s="2">
        <v>0</v>
      </c>
      <c r="Y172" s="2">
        <v>0</v>
      </c>
      <c r="Z172" s="2">
        <v>594.29999999999995</v>
      </c>
      <c r="AA172" s="2">
        <v>593.35</v>
      </c>
      <c r="AB172" s="2" t="s">
        <v>376</v>
      </c>
      <c r="AC172" s="2" t="s">
        <v>376</v>
      </c>
      <c r="AD172" s="2" t="s">
        <v>376</v>
      </c>
      <c r="AE172" s="2" t="s">
        <v>376</v>
      </c>
      <c r="AF172" s="2" t="s">
        <v>376</v>
      </c>
      <c r="AG172" s="2">
        <v>0</v>
      </c>
      <c r="AH172" s="2">
        <v>0</v>
      </c>
      <c r="AI172" t="str">
        <f t="shared" si="2"/>
        <v>Scheme E TIER I</v>
      </c>
      <c r="AJ172" t="e">
        <v>#N/A</v>
      </c>
    </row>
    <row r="173" spans="1:36" hidden="1" x14ac:dyDescent="0.25">
      <c r="A173" s="75" t="s">
        <v>370</v>
      </c>
      <c r="B173" s="75" t="s">
        <v>308</v>
      </c>
      <c r="C173" s="75" t="s">
        <v>286</v>
      </c>
      <c r="D173" s="76">
        <v>44742</v>
      </c>
      <c r="E173" s="75" t="s">
        <v>290</v>
      </c>
      <c r="F173" s="75" t="s">
        <v>599</v>
      </c>
      <c r="G173" s="75" t="s">
        <v>600</v>
      </c>
      <c r="H173" s="75" t="s">
        <v>601</v>
      </c>
      <c r="I173" s="75" t="s">
        <v>602</v>
      </c>
      <c r="J173" s="75">
        <v>0</v>
      </c>
      <c r="K173" s="2" t="s">
        <v>309</v>
      </c>
      <c r="L173" s="2">
        <v>3670</v>
      </c>
      <c r="M173" s="55">
        <v>13603222</v>
      </c>
      <c r="N173" s="2">
        <v>5.9719049738551798E-3</v>
      </c>
      <c r="O173" s="2">
        <v>0</v>
      </c>
      <c r="P173" s="2" t="s">
        <v>376</v>
      </c>
      <c r="Q173" s="54">
        <v>12874267.27</v>
      </c>
      <c r="R173" s="2">
        <v>12874267.27</v>
      </c>
      <c r="S173" s="51">
        <v>0</v>
      </c>
      <c r="T173" s="51">
        <v>0</v>
      </c>
      <c r="U173" s="51">
        <v>0</v>
      </c>
      <c r="V173" s="54">
        <v>0</v>
      </c>
      <c r="W173" s="54">
        <v>0</v>
      </c>
      <c r="X173" s="2">
        <v>0</v>
      </c>
      <c r="Y173" s="2">
        <v>0</v>
      </c>
      <c r="Z173" s="2">
        <v>3706.6</v>
      </c>
      <c r="AA173" s="2">
        <v>3705.65</v>
      </c>
      <c r="AB173" s="2" t="s">
        <v>376</v>
      </c>
      <c r="AC173" s="2" t="s">
        <v>376</v>
      </c>
      <c r="AD173" s="2" t="s">
        <v>376</v>
      </c>
      <c r="AE173" s="2" t="s">
        <v>376</v>
      </c>
      <c r="AF173" s="2" t="s">
        <v>376</v>
      </c>
      <c r="AG173" s="2">
        <v>0</v>
      </c>
      <c r="AH173" s="2">
        <v>0</v>
      </c>
      <c r="AI173" t="str">
        <f t="shared" si="2"/>
        <v>Scheme E TIER I</v>
      </c>
      <c r="AJ173" t="e">
        <v>#N/A</v>
      </c>
    </row>
    <row r="174" spans="1:36" hidden="1" x14ac:dyDescent="0.25">
      <c r="A174" s="75" t="s">
        <v>370</v>
      </c>
      <c r="B174" s="75" t="s">
        <v>308</v>
      </c>
      <c r="C174" s="75" t="s">
        <v>286</v>
      </c>
      <c r="D174" s="76">
        <v>44742</v>
      </c>
      <c r="E174" s="75" t="s">
        <v>338</v>
      </c>
      <c r="F174" s="75" t="s">
        <v>603</v>
      </c>
      <c r="G174" s="75" t="s">
        <v>604</v>
      </c>
      <c r="H174" s="75" t="s">
        <v>564</v>
      </c>
      <c r="I174" s="75" t="s">
        <v>565</v>
      </c>
      <c r="J174" s="75">
        <v>0</v>
      </c>
      <c r="K174" s="2" t="s">
        <v>309</v>
      </c>
      <c r="L174" s="2">
        <v>2475</v>
      </c>
      <c r="M174" s="55">
        <v>5251826.25</v>
      </c>
      <c r="N174" s="2">
        <v>2.3055866694080417E-3</v>
      </c>
      <c r="O174" s="2">
        <v>0</v>
      </c>
      <c r="P174" s="2" t="s">
        <v>376</v>
      </c>
      <c r="Q174" s="54">
        <v>5533101.0899999999</v>
      </c>
      <c r="R174" s="2">
        <v>5533101.0899999999</v>
      </c>
      <c r="S174" s="51">
        <v>0</v>
      </c>
      <c r="T174" s="51">
        <v>0</v>
      </c>
      <c r="U174" s="51">
        <v>0</v>
      </c>
      <c r="V174" s="54">
        <v>0</v>
      </c>
      <c r="W174" s="54">
        <v>0</v>
      </c>
      <c r="X174" s="2">
        <v>0</v>
      </c>
      <c r="Y174" s="2">
        <v>0</v>
      </c>
      <c r="Z174" s="2">
        <v>2121.9499999999998</v>
      </c>
      <c r="AA174" s="2">
        <v>2122.4</v>
      </c>
      <c r="AB174" s="2" t="s">
        <v>376</v>
      </c>
      <c r="AC174" s="2" t="s">
        <v>376</v>
      </c>
      <c r="AD174" s="2" t="s">
        <v>376</v>
      </c>
      <c r="AE174" s="2" t="s">
        <v>376</v>
      </c>
      <c r="AF174" s="2" t="s">
        <v>376</v>
      </c>
      <c r="AG174" s="2">
        <v>0</v>
      </c>
      <c r="AH174" s="2">
        <v>0</v>
      </c>
      <c r="AI174" t="str">
        <f t="shared" si="2"/>
        <v>Scheme E TIER I</v>
      </c>
      <c r="AJ174" t="e">
        <v>#N/A</v>
      </c>
    </row>
    <row r="175" spans="1:36" hidden="1" x14ac:dyDescent="0.25">
      <c r="A175" s="75" t="s">
        <v>370</v>
      </c>
      <c r="B175" s="75" t="s">
        <v>308</v>
      </c>
      <c r="C175" s="75" t="s">
        <v>286</v>
      </c>
      <c r="D175" s="76">
        <v>44742</v>
      </c>
      <c r="E175" s="75" t="s">
        <v>337</v>
      </c>
      <c r="F175" s="75" t="s">
        <v>605</v>
      </c>
      <c r="G175" s="75" t="s">
        <v>606</v>
      </c>
      <c r="H175" s="75" t="s">
        <v>607</v>
      </c>
      <c r="I175" s="75" t="s">
        <v>608</v>
      </c>
      <c r="J175" s="75">
        <v>0</v>
      </c>
      <c r="K175" s="2" t="s">
        <v>309</v>
      </c>
      <c r="L175" s="2">
        <v>14850</v>
      </c>
      <c r="M175" s="55">
        <v>11282287.5</v>
      </c>
      <c r="N175" s="2">
        <v>4.9529992848542882E-3</v>
      </c>
      <c r="O175" s="2">
        <v>0</v>
      </c>
      <c r="P175" s="2" t="s">
        <v>376</v>
      </c>
      <c r="Q175" s="54">
        <v>12537920.289999999</v>
      </c>
      <c r="R175" s="2">
        <v>12537920.289999999</v>
      </c>
      <c r="S175" s="51">
        <v>0</v>
      </c>
      <c r="T175" s="51">
        <v>0</v>
      </c>
      <c r="U175" s="51">
        <v>0</v>
      </c>
      <c r="V175" s="54">
        <v>0</v>
      </c>
      <c r="W175" s="54">
        <v>0</v>
      </c>
      <c r="X175" s="2">
        <v>0</v>
      </c>
      <c r="Y175" s="2">
        <v>0</v>
      </c>
      <c r="Z175" s="2">
        <v>759.75</v>
      </c>
      <c r="AA175" s="2">
        <v>760.1</v>
      </c>
      <c r="AB175" s="2" t="s">
        <v>376</v>
      </c>
      <c r="AC175" s="2" t="s">
        <v>376</v>
      </c>
      <c r="AD175" s="2" t="s">
        <v>376</v>
      </c>
      <c r="AE175" s="2" t="s">
        <v>376</v>
      </c>
      <c r="AF175" s="2" t="s">
        <v>376</v>
      </c>
      <c r="AG175" s="2">
        <v>0</v>
      </c>
      <c r="AH175" s="2">
        <v>0</v>
      </c>
      <c r="AI175" t="str">
        <f t="shared" si="2"/>
        <v>Scheme E TIER I</v>
      </c>
      <c r="AJ175" t="e">
        <v>#N/A</v>
      </c>
    </row>
    <row r="176" spans="1:36" hidden="1" x14ac:dyDescent="0.25">
      <c r="A176" s="75" t="s">
        <v>370</v>
      </c>
      <c r="B176" s="75" t="s">
        <v>308</v>
      </c>
      <c r="C176" s="75" t="s">
        <v>286</v>
      </c>
      <c r="D176" s="76">
        <v>44742</v>
      </c>
      <c r="E176" s="75" t="s">
        <v>350</v>
      </c>
      <c r="F176" s="75" t="s">
        <v>609</v>
      </c>
      <c r="G176" s="75" t="s">
        <v>610</v>
      </c>
      <c r="H176" s="75" t="s">
        <v>611</v>
      </c>
      <c r="I176" s="75" t="s">
        <v>612</v>
      </c>
      <c r="J176" s="75">
        <v>0</v>
      </c>
      <c r="K176" s="2" t="s">
        <v>309</v>
      </c>
      <c r="L176" s="2">
        <v>22175</v>
      </c>
      <c r="M176" s="55">
        <v>11359143.75</v>
      </c>
      <c r="N176" s="2">
        <v>4.9867396900058663E-3</v>
      </c>
      <c r="O176" s="2">
        <v>0</v>
      </c>
      <c r="P176" s="2" t="s">
        <v>376</v>
      </c>
      <c r="Q176" s="54">
        <v>12629155.34</v>
      </c>
      <c r="R176" s="2">
        <v>12629155.34</v>
      </c>
      <c r="S176" s="51">
        <v>0</v>
      </c>
      <c r="T176" s="51">
        <v>0</v>
      </c>
      <c r="U176" s="51">
        <v>0</v>
      </c>
      <c r="V176" s="54">
        <v>0</v>
      </c>
      <c r="W176" s="54">
        <v>0</v>
      </c>
      <c r="X176" s="2">
        <v>0</v>
      </c>
      <c r="Y176" s="2">
        <v>0</v>
      </c>
      <c r="Z176" s="2">
        <v>512.25</v>
      </c>
      <c r="AA176" s="2">
        <v>511.75</v>
      </c>
      <c r="AB176" s="2" t="s">
        <v>376</v>
      </c>
      <c r="AC176" s="2" t="s">
        <v>376</v>
      </c>
      <c r="AD176" s="2" t="s">
        <v>376</v>
      </c>
      <c r="AE176" s="2" t="s">
        <v>376</v>
      </c>
      <c r="AF176" s="2" t="s">
        <v>376</v>
      </c>
      <c r="AG176" s="2">
        <v>0</v>
      </c>
      <c r="AH176" s="2">
        <v>0</v>
      </c>
      <c r="AI176" t="str">
        <f t="shared" si="2"/>
        <v>Scheme E TIER I</v>
      </c>
      <c r="AJ176" t="e">
        <v>#N/A</v>
      </c>
    </row>
    <row r="177" spans="1:36" hidden="1" x14ac:dyDescent="0.25">
      <c r="A177" s="75" t="s">
        <v>370</v>
      </c>
      <c r="B177" s="75" t="s">
        <v>308</v>
      </c>
      <c r="C177" s="75" t="s">
        <v>286</v>
      </c>
      <c r="D177" s="76">
        <v>44742</v>
      </c>
      <c r="E177" s="75" t="s">
        <v>162</v>
      </c>
      <c r="F177" s="75" t="s">
        <v>613</v>
      </c>
      <c r="G177" s="75" t="s">
        <v>614</v>
      </c>
      <c r="H177" s="75" t="s">
        <v>615</v>
      </c>
      <c r="I177" s="75" t="s">
        <v>616</v>
      </c>
      <c r="J177" s="75">
        <v>0</v>
      </c>
      <c r="K177" s="2" t="s">
        <v>309</v>
      </c>
      <c r="L177" s="2">
        <v>20060</v>
      </c>
      <c r="M177" s="55">
        <v>21696896</v>
      </c>
      <c r="N177" s="2">
        <v>9.525081715171491E-3</v>
      </c>
      <c r="O177" s="2">
        <v>0</v>
      </c>
      <c r="P177" s="2" t="s">
        <v>376</v>
      </c>
      <c r="Q177" s="54">
        <v>16692293.51</v>
      </c>
      <c r="R177" s="2">
        <v>16692293.51</v>
      </c>
      <c r="S177" s="51">
        <v>0</v>
      </c>
      <c r="T177" s="51">
        <v>0</v>
      </c>
      <c r="U177" s="51">
        <v>0</v>
      </c>
      <c r="V177" s="54">
        <v>0</v>
      </c>
      <c r="W177" s="54">
        <v>0</v>
      </c>
      <c r="X177" s="2">
        <v>0</v>
      </c>
      <c r="Y177" s="2">
        <v>0</v>
      </c>
      <c r="Z177" s="2">
        <v>1081.5999999999999</v>
      </c>
      <c r="AA177" s="2">
        <v>1082.9000000000001</v>
      </c>
      <c r="AB177" s="2" t="s">
        <v>376</v>
      </c>
      <c r="AC177" s="2" t="s">
        <v>376</v>
      </c>
      <c r="AD177" s="2" t="s">
        <v>376</v>
      </c>
      <c r="AE177" s="2" t="s">
        <v>376</v>
      </c>
      <c r="AF177" s="2" t="s">
        <v>376</v>
      </c>
      <c r="AG177" s="2">
        <v>0</v>
      </c>
      <c r="AH177" s="2">
        <v>0</v>
      </c>
      <c r="AI177" t="str">
        <f t="shared" si="2"/>
        <v>Scheme E TIER I</v>
      </c>
      <c r="AJ177" t="e">
        <v>#N/A</v>
      </c>
    </row>
    <row r="178" spans="1:36" hidden="1" x14ac:dyDescent="0.25">
      <c r="A178" s="75" t="s">
        <v>370</v>
      </c>
      <c r="B178" s="75" t="s">
        <v>308</v>
      </c>
      <c r="C178" s="75" t="s">
        <v>286</v>
      </c>
      <c r="D178" s="76">
        <v>44742</v>
      </c>
      <c r="E178" s="75" t="s">
        <v>277</v>
      </c>
      <c r="F178" s="75" t="s">
        <v>617</v>
      </c>
      <c r="G178" s="75" t="s">
        <v>618</v>
      </c>
      <c r="H178" s="75" t="s">
        <v>619</v>
      </c>
      <c r="I178" s="75" t="s">
        <v>620</v>
      </c>
      <c r="J178" s="75">
        <v>0</v>
      </c>
      <c r="K178" s="2" t="s">
        <v>309</v>
      </c>
      <c r="L178" s="2">
        <v>3760</v>
      </c>
      <c r="M178" s="55">
        <v>13033664</v>
      </c>
      <c r="N178" s="2">
        <v>5.7218652220155783E-3</v>
      </c>
      <c r="O178" s="2">
        <v>0</v>
      </c>
      <c r="P178" s="2" t="s">
        <v>376</v>
      </c>
      <c r="Q178" s="54">
        <v>12925158.539999999</v>
      </c>
      <c r="R178" s="2">
        <v>12925158.539999999</v>
      </c>
      <c r="S178" s="51">
        <v>0</v>
      </c>
      <c r="T178" s="51">
        <v>0</v>
      </c>
      <c r="U178" s="51">
        <v>0</v>
      </c>
      <c r="V178" s="54">
        <v>0</v>
      </c>
      <c r="W178" s="54">
        <v>0</v>
      </c>
      <c r="X178" s="2">
        <v>0</v>
      </c>
      <c r="Y178" s="2">
        <v>0</v>
      </c>
      <c r="Z178" s="2">
        <v>3466.4</v>
      </c>
      <c r="AA178" s="2">
        <v>3465.65</v>
      </c>
      <c r="AB178" s="2" t="s">
        <v>376</v>
      </c>
      <c r="AC178" s="2" t="s">
        <v>376</v>
      </c>
      <c r="AD178" s="2" t="s">
        <v>376</v>
      </c>
      <c r="AE178" s="2" t="s">
        <v>376</v>
      </c>
      <c r="AF178" s="2" t="s">
        <v>376</v>
      </c>
      <c r="AG178" s="2">
        <v>0</v>
      </c>
      <c r="AH178" s="2">
        <v>0</v>
      </c>
      <c r="AI178" t="str">
        <f t="shared" si="2"/>
        <v>Scheme E TIER I</v>
      </c>
      <c r="AJ178" t="e">
        <v>#N/A</v>
      </c>
    </row>
    <row r="179" spans="1:36" hidden="1" x14ac:dyDescent="0.25">
      <c r="A179" s="75" t="s">
        <v>370</v>
      </c>
      <c r="B179" s="75" t="s">
        <v>308</v>
      </c>
      <c r="C179" s="75" t="s">
        <v>286</v>
      </c>
      <c r="D179" s="76">
        <v>44742</v>
      </c>
      <c r="E179" s="75" t="s">
        <v>181</v>
      </c>
      <c r="F179" s="75" t="s">
        <v>621</v>
      </c>
      <c r="G179" s="75" t="s">
        <v>622</v>
      </c>
      <c r="H179" s="75" t="s">
        <v>623</v>
      </c>
      <c r="I179" s="75" t="s">
        <v>624</v>
      </c>
      <c r="J179" s="75">
        <v>0</v>
      </c>
      <c r="K179" s="2" t="s">
        <v>309</v>
      </c>
      <c r="L179" s="2">
        <v>19165</v>
      </c>
      <c r="M179" s="55">
        <v>12491747</v>
      </c>
      <c r="N179" s="2">
        <v>5.4839600530992233E-3</v>
      </c>
      <c r="O179" s="2">
        <v>0</v>
      </c>
      <c r="P179" s="2" t="s">
        <v>376</v>
      </c>
      <c r="Q179" s="54">
        <v>10933670.65</v>
      </c>
      <c r="R179" s="2">
        <v>10933670.65</v>
      </c>
      <c r="S179" s="51">
        <v>0</v>
      </c>
      <c r="T179" s="51">
        <v>0</v>
      </c>
      <c r="U179" s="51">
        <v>0</v>
      </c>
      <c r="V179" s="54">
        <v>0</v>
      </c>
      <c r="W179" s="54">
        <v>0</v>
      </c>
      <c r="X179" s="2">
        <v>0</v>
      </c>
      <c r="Y179" s="2">
        <v>0</v>
      </c>
      <c r="Z179" s="2">
        <v>651.79999999999995</v>
      </c>
      <c r="AA179" s="2">
        <v>651.75</v>
      </c>
      <c r="AB179" s="2" t="s">
        <v>376</v>
      </c>
      <c r="AC179" s="2" t="s">
        <v>376</v>
      </c>
      <c r="AD179" s="2" t="s">
        <v>376</v>
      </c>
      <c r="AE179" s="2" t="s">
        <v>376</v>
      </c>
      <c r="AF179" s="2" t="s">
        <v>376</v>
      </c>
      <c r="AG179" s="2">
        <v>0</v>
      </c>
      <c r="AH179" s="2">
        <v>0</v>
      </c>
      <c r="AI179" t="str">
        <f t="shared" si="2"/>
        <v>Scheme E TIER I</v>
      </c>
      <c r="AJ179" t="e">
        <v>#N/A</v>
      </c>
    </row>
    <row r="180" spans="1:36" hidden="1" x14ac:dyDescent="0.25">
      <c r="A180" s="75" t="s">
        <v>370</v>
      </c>
      <c r="B180" s="75" t="s">
        <v>308</v>
      </c>
      <c r="C180" s="75" t="s">
        <v>286</v>
      </c>
      <c r="D180" s="76">
        <v>44742</v>
      </c>
      <c r="E180" s="75" t="s">
        <v>221</v>
      </c>
      <c r="F180" s="75" t="s">
        <v>625</v>
      </c>
      <c r="G180" s="75" t="s">
        <v>626</v>
      </c>
      <c r="H180" s="75" t="s">
        <v>627</v>
      </c>
      <c r="I180" s="75" t="s">
        <v>628</v>
      </c>
      <c r="J180" s="75">
        <v>0</v>
      </c>
      <c r="K180" s="2" t="s">
        <v>309</v>
      </c>
      <c r="L180" s="2">
        <v>10620</v>
      </c>
      <c r="M180" s="55">
        <v>7501437</v>
      </c>
      <c r="N180" s="2">
        <v>3.2931807575706166E-3</v>
      </c>
      <c r="O180" s="2">
        <v>0</v>
      </c>
      <c r="P180" s="2" t="s">
        <v>376</v>
      </c>
      <c r="Q180" s="54">
        <v>7177367.5300000003</v>
      </c>
      <c r="R180" s="2">
        <v>7177367.5300000003</v>
      </c>
      <c r="S180" s="51">
        <v>0</v>
      </c>
      <c r="T180" s="51">
        <v>0</v>
      </c>
      <c r="U180" s="51">
        <v>0</v>
      </c>
      <c r="V180" s="54">
        <v>0</v>
      </c>
      <c r="W180" s="54">
        <v>0</v>
      </c>
      <c r="X180" s="2">
        <v>0</v>
      </c>
      <c r="Y180" s="2">
        <v>0</v>
      </c>
      <c r="Z180" s="2">
        <v>706.35</v>
      </c>
      <c r="AA180" s="2">
        <v>707.25</v>
      </c>
      <c r="AB180" s="2" t="s">
        <v>376</v>
      </c>
      <c r="AC180" s="2" t="s">
        <v>376</v>
      </c>
      <c r="AD180" s="2" t="s">
        <v>376</v>
      </c>
      <c r="AE180" s="2" t="s">
        <v>376</v>
      </c>
      <c r="AF180" s="2" t="s">
        <v>376</v>
      </c>
      <c r="AG180" s="2">
        <v>0</v>
      </c>
      <c r="AH180" s="2">
        <v>0</v>
      </c>
      <c r="AI180" t="str">
        <f t="shared" si="2"/>
        <v>Scheme E TIER I</v>
      </c>
      <c r="AJ180" t="e">
        <v>#N/A</v>
      </c>
    </row>
    <row r="181" spans="1:36" hidden="1" x14ac:dyDescent="0.25">
      <c r="A181" s="75" t="s">
        <v>370</v>
      </c>
      <c r="B181" s="75" t="s">
        <v>308</v>
      </c>
      <c r="C181" s="75" t="s">
        <v>286</v>
      </c>
      <c r="D181" s="76">
        <v>44742</v>
      </c>
      <c r="E181" s="75" t="s">
        <v>220</v>
      </c>
      <c r="F181" s="75" t="s">
        <v>629</v>
      </c>
      <c r="G181" s="75" t="s">
        <v>630</v>
      </c>
      <c r="H181" s="75" t="s">
        <v>631</v>
      </c>
      <c r="I181" s="75" t="s">
        <v>632</v>
      </c>
      <c r="J181" s="75">
        <v>0</v>
      </c>
      <c r="K181" s="2" t="s">
        <v>309</v>
      </c>
      <c r="L181" s="2">
        <v>29000</v>
      </c>
      <c r="M181" s="55">
        <v>14382550</v>
      </c>
      <c r="N181" s="2">
        <v>6.3140351515046083E-3</v>
      </c>
      <c r="O181" s="2">
        <v>0</v>
      </c>
      <c r="P181" s="2" t="s">
        <v>376</v>
      </c>
      <c r="Q181" s="54">
        <v>14706796.6</v>
      </c>
      <c r="R181" s="2">
        <v>14706796.6</v>
      </c>
      <c r="S181" s="51">
        <v>0</v>
      </c>
      <c r="T181" s="51">
        <v>0</v>
      </c>
      <c r="U181" s="51">
        <v>0</v>
      </c>
      <c r="V181" s="54">
        <v>0</v>
      </c>
      <c r="W181" s="54">
        <v>0</v>
      </c>
      <c r="X181" s="2">
        <v>0</v>
      </c>
      <c r="Y181" s="2">
        <v>0</v>
      </c>
      <c r="Z181" s="2">
        <v>495.95</v>
      </c>
      <c r="AA181" s="2">
        <v>495.95</v>
      </c>
      <c r="AB181" s="2" t="s">
        <v>376</v>
      </c>
      <c r="AC181" s="2" t="s">
        <v>376</v>
      </c>
      <c r="AD181" s="2" t="s">
        <v>376</v>
      </c>
      <c r="AE181" s="2" t="s">
        <v>376</v>
      </c>
      <c r="AF181" s="2" t="s">
        <v>376</v>
      </c>
      <c r="AG181" s="2">
        <v>0</v>
      </c>
      <c r="AH181" s="2">
        <v>0</v>
      </c>
      <c r="AI181" t="str">
        <f t="shared" si="2"/>
        <v>Scheme E TIER I</v>
      </c>
      <c r="AJ181" t="e">
        <v>#N/A</v>
      </c>
    </row>
    <row r="182" spans="1:36" hidden="1" x14ac:dyDescent="0.25">
      <c r="A182" s="75" t="s">
        <v>370</v>
      </c>
      <c r="B182" s="75" t="s">
        <v>308</v>
      </c>
      <c r="C182" s="75" t="s">
        <v>286</v>
      </c>
      <c r="D182" s="76">
        <v>44742</v>
      </c>
      <c r="E182" s="75" t="s">
        <v>219</v>
      </c>
      <c r="F182" s="75" t="s">
        <v>633</v>
      </c>
      <c r="G182" s="75" t="s">
        <v>634</v>
      </c>
      <c r="H182" s="75" t="s">
        <v>635</v>
      </c>
      <c r="I182" s="75" t="s">
        <v>636</v>
      </c>
      <c r="J182" s="75">
        <v>0</v>
      </c>
      <c r="K182" s="2" t="s">
        <v>309</v>
      </c>
      <c r="L182" s="2">
        <v>306</v>
      </c>
      <c r="M182" s="55">
        <v>5816968.2000000002</v>
      </c>
      <c r="N182" s="2">
        <v>2.5536877459132411E-3</v>
      </c>
      <c r="O182" s="2">
        <v>0</v>
      </c>
      <c r="P182" s="2" t="s">
        <v>376</v>
      </c>
      <c r="Q182" s="54">
        <v>7651236.6799999997</v>
      </c>
      <c r="R182" s="2">
        <v>7651236.6799999997</v>
      </c>
      <c r="S182" s="51">
        <v>0</v>
      </c>
      <c r="T182" s="51">
        <v>0</v>
      </c>
      <c r="U182" s="51">
        <v>0</v>
      </c>
      <c r="V182" s="54">
        <v>0</v>
      </c>
      <c r="W182" s="54">
        <v>0</v>
      </c>
      <c r="X182" s="2">
        <v>0</v>
      </c>
      <c r="Y182" s="2">
        <v>0</v>
      </c>
      <c r="Z182" s="2">
        <v>19009.7</v>
      </c>
      <c r="AA182" s="2">
        <v>19119.8</v>
      </c>
      <c r="AB182" s="2" t="s">
        <v>376</v>
      </c>
      <c r="AC182" s="2" t="s">
        <v>376</v>
      </c>
      <c r="AD182" s="2" t="s">
        <v>376</v>
      </c>
      <c r="AE182" s="2" t="s">
        <v>376</v>
      </c>
      <c r="AF182" s="2" t="s">
        <v>376</v>
      </c>
      <c r="AG182" s="2">
        <v>0</v>
      </c>
      <c r="AH182" s="2">
        <v>0</v>
      </c>
      <c r="AI182" t="str">
        <f t="shared" si="2"/>
        <v>Scheme E TIER I</v>
      </c>
      <c r="AJ182" t="e">
        <v>#N/A</v>
      </c>
    </row>
    <row r="183" spans="1:36" hidden="1" x14ac:dyDescent="0.25">
      <c r="A183" s="75" t="s">
        <v>370</v>
      </c>
      <c r="B183" s="75" t="s">
        <v>308</v>
      </c>
      <c r="C183" s="75" t="s">
        <v>286</v>
      </c>
      <c r="D183" s="76">
        <v>44742</v>
      </c>
      <c r="E183" s="75" t="s">
        <v>235</v>
      </c>
      <c r="F183" s="75" t="s">
        <v>637</v>
      </c>
      <c r="G183" s="75" t="s">
        <v>638</v>
      </c>
      <c r="H183" s="75" t="s">
        <v>639</v>
      </c>
      <c r="I183" s="75" t="s">
        <v>640</v>
      </c>
      <c r="J183" s="75">
        <v>0</v>
      </c>
      <c r="K183" s="2" t="s">
        <v>309</v>
      </c>
      <c r="L183" s="2">
        <v>16290</v>
      </c>
      <c r="M183" s="55">
        <v>16684218</v>
      </c>
      <c r="N183" s="2">
        <v>7.3244827188061858E-3</v>
      </c>
      <c r="O183" s="2">
        <v>0</v>
      </c>
      <c r="P183" s="2" t="s">
        <v>376</v>
      </c>
      <c r="Q183" s="54">
        <v>15847559.619999999</v>
      </c>
      <c r="R183" s="2">
        <v>15847559.619999999</v>
      </c>
      <c r="S183" s="51">
        <v>0</v>
      </c>
      <c r="T183" s="51">
        <v>0</v>
      </c>
      <c r="U183" s="51">
        <v>0</v>
      </c>
      <c r="V183" s="54">
        <v>0</v>
      </c>
      <c r="W183" s="54">
        <v>0</v>
      </c>
      <c r="X183" s="2">
        <v>0</v>
      </c>
      <c r="Y183" s="2">
        <v>0</v>
      </c>
      <c r="Z183" s="2">
        <v>1024.2</v>
      </c>
      <c r="AA183" s="2">
        <v>1021.55</v>
      </c>
      <c r="AB183" s="2" t="s">
        <v>376</v>
      </c>
      <c r="AC183" s="2" t="s">
        <v>376</v>
      </c>
      <c r="AD183" s="2" t="s">
        <v>376</v>
      </c>
      <c r="AE183" s="2" t="s">
        <v>376</v>
      </c>
      <c r="AF183" s="2" t="s">
        <v>376</v>
      </c>
      <c r="AG183" s="2">
        <v>0</v>
      </c>
      <c r="AH183" s="2">
        <v>0</v>
      </c>
      <c r="AI183" t="str">
        <f t="shared" si="2"/>
        <v>Scheme E TIER I</v>
      </c>
      <c r="AJ183" t="e">
        <v>#N/A</v>
      </c>
    </row>
    <row r="184" spans="1:36" hidden="1" x14ac:dyDescent="0.25">
      <c r="A184" s="75" t="s">
        <v>370</v>
      </c>
      <c r="B184" s="75" t="s">
        <v>308</v>
      </c>
      <c r="C184" s="75" t="s">
        <v>286</v>
      </c>
      <c r="D184" s="76">
        <v>44742</v>
      </c>
      <c r="E184" s="75" t="s">
        <v>243</v>
      </c>
      <c r="F184" s="75" t="s">
        <v>641</v>
      </c>
      <c r="G184" s="75" t="s">
        <v>642</v>
      </c>
      <c r="H184" s="75" t="s">
        <v>643</v>
      </c>
      <c r="I184" s="75" t="s">
        <v>644</v>
      </c>
      <c r="J184" s="75">
        <v>0</v>
      </c>
      <c r="K184" s="2" t="s">
        <v>309</v>
      </c>
      <c r="L184" s="2">
        <v>48900</v>
      </c>
      <c r="M184" s="55">
        <v>11447490</v>
      </c>
      <c r="N184" s="2">
        <v>5.0255242816119178E-3</v>
      </c>
      <c r="O184" s="2">
        <v>0</v>
      </c>
      <c r="P184" s="2" t="s">
        <v>376</v>
      </c>
      <c r="Q184" s="54">
        <v>6999373.6900000004</v>
      </c>
      <c r="R184" s="2">
        <v>6999373.6900000004</v>
      </c>
      <c r="S184" s="51">
        <v>0</v>
      </c>
      <c r="T184" s="51">
        <v>0</v>
      </c>
      <c r="U184" s="51">
        <v>0</v>
      </c>
      <c r="V184" s="54">
        <v>0</v>
      </c>
      <c r="W184" s="54">
        <v>0</v>
      </c>
      <c r="X184" s="2">
        <v>0</v>
      </c>
      <c r="Y184" s="2">
        <v>0</v>
      </c>
      <c r="Z184" s="2">
        <v>234.1</v>
      </c>
      <c r="AA184" s="2">
        <v>234.1</v>
      </c>
      <c r="AB184" s="2" t="s">
        <v>376</v>
      </c>
      <c r="AC184" s="2" t="s">
        <v>376</v>
      </c>
      <c r="AD184" s="2" t="s">
        <v>376</v>
      </c>
      <c r="AE184" s="2" t="s">
        <v>376</v>
      </c>
      <c r="AF184" s="2" t="s">
        <v>376</v>
      </c>
      <c r="AG184" s="2">
        <v>0</v>
      </c>
      <c r="AH184" s="2">
        <v>0</v>
      </c>
      <c r="AI184" t="str">
        <f t="shared" si="2"/>
        <v>Scheme E TIER I</v>
      </c>
      <c r="AJ184" t="e">
        <v>#N/A</v>
      </c>
    </row>
    <row r="185" spans="1:36" hidden="1" x14ac:dyDescent="0.25">
      <c r="A185" s="75" t="s">
        <v>370</v>
      </c>
      <c r="B185" s="75" t="s">
        <v>308</v>
      </c>
      <c r="C185" s="75" t="s">
        <v>286</v>
      </c>
      <c r="D185" s="76">
        <v>44742</v>
      </c>
      <c r="E185" s="75" t="s">
        <v>258</v>
      </c>
      <c r="F185" s="75" t="s">
        <v>645</v>
      </c>
      <c r="G185" s="75" t="s">
        <v>646</v>
      </c>
      <c r="H185" s="75" t="s">
        <v>647</v>
      </c>
      <c r="I185" s="75" t="s">
        <v>648</v>
      </c>
      <c r="J185" s="75">
        <v>0</v>
      </c>
      <c r="K185" s="2" t="s">
        <v>309</v>
      </c>
      <c r="L185" s="2">
        <v>23150</v>
      </c>
      <c r="M185" s="55">
        <v>23150000</v>
      </c>
      <c r="N185" s="2">
        <v>1.0163004040127216E-2</v>
      </c>
      <c r="O185" s="2">
        <v>0</v>
      </c>
      <c r="P185" s="2" t="s">
        <v>376</v>
      </c>
      <c r="Q185" s="54">
        <v>29451824.579999998</v>
      </c>
      <c r="R185" s="2">
        <v>29451824.579999998</v>
      </c>
      <c r="S185" s="51">
        <v>0</v>
      </c>
      <c r="T185" s="51">
        <v>0</v>
      </c>
      <c r="U185" s="51">
        <v>0</v>
      </c>
      <c r="V185" s="54">
        <v>0</v>
      </c>
      <c r="W185" s="54">
        <v>0</v>
      </c>
      <c r="X185" s="2">
        <v>0</v>
      </c>
      <c r="Y185" s="2">
        <v>0</v>
      </c>
      <c r="Z185" s="2">
        <v>1000</v>
      </c>
      <c r="AA185" s="2">
        <v>999.7</v>
      </c>
      <c r="AB185" s="2" t="s">
        <v>376</v>
      </c>
      <c r="AC185" s="2" t="s">
        <v>376</v>
      </c>
      <c r="AD185" s="2" t="s">
        <v>376</v>
      </c>
      <c r="AE185" s="2" t="s">
        <v>376</v>
      </c>
      <c r="AF185" s="2" t="s">
        <v>376</v>
      </c>
      <c r="AG185" s="2">
        <v>0</v>
      </c>
      <c r="AH185" s="2">
        <v>0</v>
      </c>
      <c r="AI185" t="str">
        <f t="shared" si="2"/>
        <v>Scheme E TIER I</v>
      </c>
      <c r="AJ185" t="e">
        <v>#N/A</v>
      </c>
    </row>
    <row r="186" spans="1:36" hidden="1" x14ac:dyDescent="0.25">
      <c r="A186" s="75" t="s">
        <v>370</v>
      </c>
      <c r="B186" s="75" t="s">
        <v>308</v>
      </c>
      <c r="C186" s="75" t="s">
        <v>286</v>
      </c>
      <c r="D186" s="76">
        <v>44742</v>
      </c>
      <c r="E186" s="75" t="s">
        <v>145</v>
      </c>
      <c r="F186" s="75" t="s">
        <v>649</v>
      </c>
      <c r="G186" s="75" t="s">
        <v>650</v>
      </c>
      <c r="H186" s="75" t="s">
        <v>651</v>
      </c>
      <c r="I186" s="75" t="s">
        <v>652</v>
      </c>
      <c r="J186" s="75">
        <v>0</v>
      </c>
      <c r="K186" s="2" t="s">
        <v>309</v>
      </c>
      <c r="L186" s="2">
        <v>29680</v>
      </c>
      <c r="M186" s="55">
        <v>28886060</v>
      </c>
      <c r="N186" s="2">
        <v>1.2681172547877198E-2</v>
      </c>
      <c r="O186" s="2">
        <v>0</v>
      </c>
      <c r="P186" s="2" t="s">
        <v>376</v>
      </c>
      <c r="Q186" s="54">
        <v>23025583.199999999</v>
      </c>
      <c r="R186" s="2">
        <v>23025583.199999999</v>
      </c>
      <c r="S186" s="51">
        <v>0</v>
      </c>
      <c r="T186" s="51">
        <v>0</v>
      </c>
      <c r="U186" s="51">
        <v>0</v>
      </c>
      <c r="V186" s="54">
        <v>0</v>
      </c>
      <c r="W186" s="54">
        <v>0</v>
      </c>
      <c r="X186" s="2">
        <v>0</v>
      </c>
      <c r="Y186" s="2">
        <v>0</v>
      </c>
      <c r="Z186" s="2">
        <v>973.25</v>
      </c>
      <c r="AA186" s="2">
        <v>973.05</v>
      </c>
      <c r="AB186" s="2" t="s">
        <v>376</v>
      </c>
      <c r="AC186" s="2" t="s">
        <v>376</v>
      </c>
      <c r="AD186" s="2" t="s">
        <v>376</v>
      </c>
      <c r="AE186" s="2" t="s">
        <v>376</v>
      </c>
      <c r="AF186" s="2" t="s">
        <v>376</v>
      </c>
      <c r="AG186" s="2">
        <v>0</v>
      </c>
      <c r="AH186" s="2">
        <v>0</v>
      </c>
      <c r="AI186" t="str">
        <f t="shared" si="2"/>
        <v>Scheme E TIER I</v>
      </c>
      <c r="AJ186" t="e">
        <v>#N/A</v>
      </c>
    </row>
    <row r="187" spans="1:36" hidden="1" x14ac:dyDescent="0.25">
      <c r="A187" s="75" t="s">
        <v>370</v>
      </c>
      <c r="B187" s="75" t="s">
        <v>308</v>
      </c>
      <c r="C187" s="75" t="s">
        <v>286</v>
      </c>
      <c r="D187" s="76">
        <v>44742</v>
      </c>
      <c r="E187" s="75" t="s">
        <v>232</v>
      </c>
      <c r="F187" s="75" t="s">
        <v>447</v>
      </c>
      <c r="G187" s="75" t="s">
        <v>447</v>
      </c>
      <c r="H187" s="75" t="s">
        <v>448</v>
      </c>
      <c r="I187" s="75" t="s">
        <v>449</v>
      </c>
      <c r="J187" s="75">
        <v>0</v>
      </c>
      <c r="K187" s="2" t="s">
        <v>309</v>
      </c>
      <c r="L187" s="2">
        <v>192050</v>
      </c>
      <c r="M187" s="55">
        <v>27443945</v>
      </c>
      <c r="N187" s="2">
        <v>1.2048074467042293E-2</v>
      </c>
      <c r="O187" s="2">
        <v>0</v>
      </c>
      <c r="P187" s="2" t="s">
        <v>376</v>
      </c>
      <c r="Q187" s="54">
        <v>24648124.809999999</v>
      </c>
      <c r="R187" s="2">
        <v>24648124.809999999</v>
      </c>
      <c r="S187" s="51">
        <v>0</v>
      </c>
      <c r="T187" s="51">
        <v>0</v>
      </c>
      <c r="U187" s="51">
        <v>0</v>
      </c>
      <c r="V187" s="54">
        <v>0</v>
      </c>
      <c r="W187" s="54">
        <v>0</v>
      </c>
      <c r="X187" s="2">
        <v>0</v>
      </c>
      <c r="Y187" s="2">
        <v>0</v>
      </c>
      <c r="Z187" s="2">
        <v>142.9</v>
      </c>
      <c r="AA187" s="2">
        <v>143.15</v>
      </c>
      <c r="AB187" s="2" t="s">
        <v>376</v>
      </c>
      <c r="AC187" s="2" t="s">
        <v>376</v>
      </c>
      <c r="AD187" s="2" t="s">
        <v>376</v>
      </c>
      <c r="AE187" s="2" t="s">
        <v>376</v>
      </c>
      <c r="AF187" s="2" t="s">
        <v>376</v>
      </c>
      <c r="AG187" s="2">
        <v>0</v>
      </c>
      <c r="AH187" s="2">
        <v>0</v>
      </c>
      <c r="AI187" t="str">
        <f t="shared" si="2"/>
        <v>Scheme E TIER I</v>
      </c>
      <c r="AJ187" t="e">
        <v>#N/A</v>
      </c>
    </row>
    <row r="188" spans="1:36" hidden="1" x14ac:dyDescent="0.25">
      <c r="A188" s="75" t="s">
        <v>370</v>
      </c>
      <c r="B188" s="75" t="s">
        <v>308</v>
      </c>
      <c r="C188" s="75" t="s">
        <v>286</v>
      </c>
      <c r="D188" s="76">
        <v>44742</v>
      </c>
      <c r="E188" s="75" t="s">
        <v>69</v>
      </c>
      <c r="F188" s="75" t="s">
        <v>653</v>
      </c>
      <c r="G188" s="75" t="s">
        <v>654</v>
      </c>
      <c r="H188" s="75" t="s">
        <v>651</v>
      </c>
      <c r="I188" s="75" t="s">
        <v>652</v>
      </c>
      <c r="J188" s="75">
        <v>0</v>
      </c>
      <c r="K188" s="2" t="s">
        <v>309</v>
      </c>
      <c r="L188" s="2">
        <v>112065</v>
      </c>
      <c r="M188" s="55">
        <v>163827823.5</v>
      </c>
      <c r="N188" s="2">
        <v>7.1921504627030161E-2</v>
      </c>
      <c r="O188" s="2">
        <v>0</v>
      </c>
      <c r="P188" s="2" t="s">
        <v>376</v>
      </c>
      <c r="Q188" s="54">
        <v>124782707</v>
      </c>
      <c r="R188" s="2">
        <v>124782707</v>
      </c>
      <c r="S188" s="51">
        <v>0</v>
      </c>
      <c r="T188" s="51">
        <v>0</v>
      </c>
      <c r="U188" s="51">
        <v>0</v>
      </c>
      <c r="V188" s="54">
        <v>0</v>
      </c>
      <c r="W188" s="54">
        <v>0</v>
      </c>
      <c r="X188" s="2">
        <v>0</v>
      </c>
      <c r="Y188" s="2">
        <v>0</v>
      </c>
      <c r="Z188" s="2">
        <v>1461.9</v>
      </c>
      <c r="AA188" s="2">
        <v>1461.2</v>
      </c>
      <c r="AB188" s="2" t="s">
        <v>376</v>
      </c>
      <c r="AC188" s="2" t="s">
        <v>376</v>
      </c>
      <c r="AD188" s="2" t="s">
        <v>376</v>
      </c>
      <c r="AE188" s="2" t="s">
        <v>376</v>
      </c>
      <c r="AF188" s="2" t="s">
        <v>376</v>
      </c>
      <c r="AG188" s="2">
        <v>0</v>
      </c>
      <c r="AH188" s="2">
        <v>0</v>
      </c>
      <c r="AI188" t="str">
        <f t="shared" si="2"/>
        <v>Scheme E TIER I</v>
      </c>
      <c r="AJ188" t="e">
        <v>#N/A</v>
      </c>
    </row>
    <row r="189" spans="1:36" hidden="1" x14ac:dyDescent="0.25">
      <c r="A189" s="75" t="s">
        <v>370</v>
      </c>
      <c r="B189" s="75" t="s">
        <v>308</v>
      </c>
      <c r="C189" s="75" t="s">
        <v>286</v>
      </c>
      <c r="D189" s="76">
        <v>44742</v>
      </c>
      <c r="E189" s="75" t="s">
        <v>135</v>
      </c>
      <c r="F189" s="75" t="s">
        <v>512</v>
      </c>
      <c r="G189" s="75" t="s">
        <v>512</v>
      </c>
      <c r="H189" s="75" t="s">
        <v>385</v>
      </c>
      <c r="I189" s="75" t="s">
        <v>386</v>
      </c>
      <c r="J189" s="75">
        <v>0</v>
      </c>
      <c r="K189" s="2" t="s">
        <v>309</v>
      </c>
      <c r="L189" s="2">
        <v>125332</v>
      </c>
      <c r="M189" s="55">
        <v>168947536</v>
      </c>
      <c r="N189" s="2">
        <v>7.4169092481103163E-2</v>
      </c>
      <c r="O189" s="2">
        <v>0</v>
      </c>
      <c r="P189" s="2" t="s">
        <v>376</v>
      </c>
      <c r="Q189" s="54">
        <v>160607039.56999999</v>
      </c>
      <c r="R189" s="2">
        <v>160607039.56999999</v>
      </c>
      <c r="S189" s="51">
        <v>0</v>
      </c>
      <c r="T189" s="51">
        <v>0</v>
      </c>
      <c r="U189" s="51">
        <v>0</v>
      </c>
      <c r="V189" s="54">
        <v>0</v>
      </c>
      <c r="W189" s="54">
        <v>0</v>
      </c>
      <c r="X189" s="2">
        <v>0</v>
      </c>
      <c r="Y189" s="2">
        <v>0</v>
      </c>
      <c r="Z189" s="2">
        <v>1348</v>
      </c>
      <c r="AA189" s="2">
        <v>1347.5</v>
      </c>
      <c r="AB189" s="2" t="s">
        <v>376</v>
      </c>
      <c r="AC189" s="2" t="s">
        <v>376</v>
      </c>
      <c r="AD189" s="2" t="s">
        <v>376</v>
      </c>
      <c r="AE189" s="2" t="s">
        <v>376</v>
      </c>
      <c r="AF189" s="2" t="s">
        <v>376</v>
      </c>
      <c r="AG189" s="2">
        <v>0</v>
      </c>
      <c r="AH189" s="2">
        <v>0</v>
      </c>
      <c r="AI189" t="str">
        <f t="shared" si="2"/>
        <v>Scheme E TIER I</v>
      </c>
      <c r="AJ189" t="e">
        <v>#N/A</v>
      </c>
    </row>
    <row r="190" spans="1:36" hidden="1" x14ac:dyDescent="0.25">
      <c r="A190" s="75" t="s">
        <v>370</v>
      </c>
      <c r="B190" s="75" t="s">
        <v>308</v>
      </c>
      <c r="C190" s="75" t="s">
        <v>286</v>
      </c>
      <c r="D190" s="76">
        <v>44742</v>
      </c>
      <c r="E190" s="75" t="s">
        <v>241</v>
      </c>
      <c r="F190" s="75" t="s">
        <v>655</v>
      </c>
      <c r="G190" s="75" t="s">
        <v>655</v>
      </c>
      <c r="H190" s="75" t="s">
        <v>656</v>
      </c>
      <c r="I190" s="75" t="s">
        <v>657</v>
      </c>
      <c r="J190" s="75">
        <v>0</v>
      </c>
      <c r="K190" s="2" t="s">
        <v>309</v>
      </c>
      <c r="L190" s="2">
        <v>34440</v>
      </c>
      <c r="M190" s="55">
        <v>11663106</v>
      </c>
      <c r="N190" s="2">
        <v>5.1201811403210349E-3</v>
      </c>
      <c r="O190" s="2">
        <v>0</v>
      </c>
      <c r="P190" s="2" t="s">
        <v>376</v>
      </c>
      <c r="Q190" s="54">
        <v>14948283.619999999</v>
      </c>
      <c r="R190" s="2">
        <v>14948283.619999999</v>
      </c>
      <c r="S190" s="51">
        <v>0</v>
      </c>
      <c r="T190" s="51">
        <v>0</v>
      </c>
      <c r="U190" s="51">
        <v>0</v>
      </c>
      <c r="V190" s="54">
        <v>0</v>
      </c>
      <c r="W190" s="54">
        <v>0</v>
      </c>
      <c r="X190" s="2">
        <v>0</v>
      </c>
      <c r="Y190" s="2">
        <v>0</v>
      </c>
      <c r="Z190" s="2">
        <v>338.65</v>
      </c>
      <c r="AA190" s="2">
        <v>338.8</v>
      </c>
      <c r="AB190" s="2" t="s">
        <v>376</v>
      </c>
      <c r="AC190" s="2" t="s">
        <v>376</v>
      </c>
      <c r="AD190" s="2" t="s">
        <v>376</v>
      </c>
      <c r="AE190" s="2" t="s">
        <v>376</v>
      </c>
      <c r="AF190" s="2" t="s">
        <v>376</v>
      </c>
      <c r="AG190" s="2">
        <v>0</v>
      </c>
      <c r="AH190" s="2">
        <v>0</v>
      </c>
      <c r="AI190" t="str">
        <f t="shared" si="2"/>
        <v>Scheme E TIER I</v>
      </c>
      <c r="AJ190" t="e">
        <v>#N/A</v>
      </c>
    </row>
    <row r="191" spans="1:36" hidden="1" x14ac:dyDescent="0.25">
      <c r="A191" s="75" t="s">
        <v>370</v>
      </c>
      <c r="B191" s="75" t="s">
        <v>308</v>
      </c>
      <c r="C191" s="75" t="s">
        <v>286</v>
      </c>
      <c r="D191" s="76">
        <v>44742</v>
      </c>
      <c r="E191" s="75" t="s">
        <v>97</v>
      </c>
      <c r="F191" s="75" t="s">
        <v>658</v>
      </c>
      <c r="G191" s="75" t="s">
        <v>659</v>
      </c>
      <c r="H191" s="75" t="s">
        <v>660</v>
      </c>
      <c r="I191" s="75" t="s">
        <v>661</v>
      </c>
      <c r="J191" s="75">
        <v>0</v>
      </c>
      <c r="K191" s="2" t="s">
        <v>309</v>
      </c>
      <c r="L191" s="2">
        <v>18690</v>
      </c>
      <c r="M191" s="55">
        <v>17142468</v>
      </c>
      <c r="N191" s="2">
        <v>7.5256575180022243E-3</v>
      </c>
      <c r="O191" s="2">
        <v>0</v>
      </c>
      <c r="P191" s="2" t="s">
        <v>376</v>
      </c>
      <c r="Q191" s="54">
        <v>12437187.84</v>
      </c>
      <c r="R191" s="2">
        <v>12437187.84</v>
      </c>
      <c r="S191" s="51">
        <v>0</v>
      </c>
      <c r="T191" s="51">
        <v>0</v>
      </c>
      <c r="U191" s="51">
        <v>0</v>
      </c>
      <c r="V191" s="54">
        <v>0</v>
      </c>
      <c r="W191" s="54">
        <v>0</v>
      </c>
      <c r="X191" s="2">
        <v>0</v>
      </c>
      <c r="Y191" s="2">
        <v>0</v>
      </c>
      <c r="Z191" s="2">
        <v>917.2</v>
      </c>
      <c r="AA191" s="2">
        <v>915.2</v>
      </c>
      <c r="AB191" s="2" t="s">
        <v>376</v>
      </c>
      <c r="AC191" s="2" t="s">
        <v>376</v>
      </c>
      <c r="AD191" s="2" t="s">
        <v>376</v>
      </c>
      <c r="AE191" s="2" t="s">
        <v>376</v>
      </c>
      <c r="AF191" s="2" t="s">
        <v>376</v>
      </c>
      <c r="AG191" s="2">
        <v>0</v>
      </c>
      <c r="AH191" s="2">
        <v>0</v>
      </c>
      <c r="AI191" t="str">
        <f t="shared" si="2"/>
        <v>Scheme E TIER I</v>
      </c>
      <c r="AJ191" t="e">
        <v>#N/A</v>
      </c>
    </row>
    <row r="192" spans="1:36" hidden="1" x14ac:dyDescent="0.25">
      <c r="A192" s="75" t="s">
        <v>370</v>
      </c>
      <c r="B192" s="75" t="s">
        <v>308</v>
      </c>
      <c r="C192" s="75" t="s">
        <v>286</v>
      </c>
      <c r="D192" s="76">
        <v>44742</v>
      </c>
      <c r="E192" s="75" t="s">
        <v>240</v>
      </c>
      <c r="F192" s="75" t="s">
        <v>662</v>
      </c>
      <c r="G192" s="75" t="s">
        <v>663</v>
      </c>
      <c r="H192" s="75" t="s">
        <v>664</v>
      </c>
      <c r="I192" s="75" t="s">
        <v>665</v>
      </c>
      <c r="J192" s="75">
        <v>0</v>
      </c>
      <c r="K192" s="2" t="s">
        <v>309</v>
      </c>
      <c r="L192" s="2">
        <v>25985</v>
      </c>
      <c r="M192" s="55">
        <v>22530294.25</v>
      </c>
      <c r="N192" s="2">
        <v>9.8909490923544258E-3</v>
      </c>
      <c r="O192" s="2">
        <v>0</v>
      </c>
      <c r="P192" s="2" t="s">
        <v>376</v>
      </c>
      <c r="Q192" s="54">
        <v>28202837.039999999</v>
      </c>
      <c r="R192" s="2">
        <v>28202837.039999999</v>
      </c>
      <c r="S192" s="51">
        <v>0</v>
      </c>
      <c r="T192" s="51">
        <v>0</v>
      </c>
      <c r="U192" s="51">
        <v>0</v>
      </c>
      <c r="V192" s="54">
        <v>0</v>
      </c>
      <c r="W192" s="54">
        <v>0</v>
      </c>
      <c r="X192" s="2">
        <v>0</v>
      </c>
      <c r="Y192" s="2">
        <v>0</v>
      </c>
      <c r="Z192" s="2">
        <v>867.05</v>
      </c>
      <c r="AA192" s="2">
        <v>866.95</v>
      </c>
      <c r="AB192" s="2" t="s">
        <v>376</v>
      </c>
      <c r="AC192" s="2" t="s">
        <v>376</v>
      </c>
      <c r="AD192" s="2" t="s">
        <v>376</v>
      </c>
      <c r="AE192" s="2" t="s">
        <v>376</v>
      </c>
      <c r="AF192" s="2" t="s">
        <v>376</v>
      </c>
      <c r="AG192" s="2">
        <v>0</v>
      </c>
      <c r="AH192" s="2">
        <v>0</v>
      </c>
      <c r="AI192" t="str">
        <f t="shared" si="2"/>
        <v>Scheme E TIER I</v>
      </c>
      <c r="AJ192" t="e">
        <v>#N/A</v>
      </c>
    </row>
    <row r="193" spans="1:36" hidden="1" x14ac:dyDescent="0.25">
      <c r="A193" s="75" t="s">
        <v>370</v>
      </c>
      <c r="B193" s="75" t="s">
        <v>308</v>
      </c>
      <c r="C193" s="75" t="s">
        <v>286</v>
      </c>
      <c r="D193" s="76">
        <v>44742</v>
      </c>
      <c r="E193" s="75" t="s">
        <v>19</v>
      </c>
      <c r="F193" s="75" t="s">
        <v>392</v>
      </c>
      <c r="G193" s="75" t="s">
        <v>392</v>
      </c>
      <c r="H193" s="75" t="s">
        <v>385</v>
      </c>
      <c r="I193" s="75" t="s">
        <v>386</v>
      </c>
      <c r="J193" s="75">
        <v>0</v>
      </c>
      <c r="K193" s="2" t="s">
        <v>309</v>
      </c>
      <c r="L193" s="2">
        <v>157950</v>
      </c>
      <c r="M193" s="55">
        <v>73588905</v>
      </c>
      <c r="N193" s="2">
        <v>3.2306018955660383E-2</v>
      </c>
      <c r="O193" s="2">
        <v>0</v>
      </c>
      <c r="P193" s="2" t="s">
        <v>376</v>
      </c>
      <c r="Q193" s="54">
        <v>59286059.799999997</v>
      </c>
      <c r="R193" s="2">
        <v>59286895.409999996</v>
      </c>
      <c r="S193" s="51">
        <v>0</v>
      </c>
      <c r="T193" s="51">
        <v>0</v>
      </c>
      <c r="U193" s="51">
        <v>0</v>
      </c>
      <c r="V193" s="54">
        <v>0</v>
      </c>
      <c r="W193" s="54">
        <v>0</v>
      </c>
      <c r="X193" s="2">
        <v>0</v>
      </c>
      <c r="Y193" s="2">
        <v>0</v>
      </c>
      <c r="Z193" s="2">
        <v>465.9</v>
      </c>
      <c r="AA193" s="2">
        <v>465.8</v>
      </c>
      <c r="AB193" s="2" t="s">
        <v>376</v>
      </c>
      <c r="AC193" s="2" t="s">
        <v>376</v>
      </c>
      <c r="AD193" s="2" t="s">
        <v>376</v>
      </c>
      <c r="AE193" s="2" t="s">
        <v>376</v>
      </c>
      <c r="AF193" s="2" t="s">
        <v>376</v>
      </c>
      <c r="AG193" s="2">
        <v>0</v>
      </c>
      <c r="AH193" s="2">
        <v>0</v>
      </c>
      <c r="AI193" t="str">
        <f t="shared" si="2"/>
        <v>Scheme E TIER I</v>
      </c>
      <c r="AJ193" t="e">
        <v>#N/A</v>
      </c>
    </row>
    <row r="194" spans="1:36" hidden="1" x14ac:dyDescent="0.25">
      <c r="A194" s="75" t="s">
        <v>370</v>
      </c>
      <c r="B194" s="75" t="s">
        <v>308</v>
      </c>
      <c r="C194" s="75" t="s">
        <v>286</v>
      </c>
      <c r="D194" s="76">
        <v>44742</v>
      </c>
      <c r="E194" s="75" t="s">
        <v>280</v>
      </c>
      <c r="F194" s="75" t="s">
        <v>666</v>
      </c>
      <c r="G194" s="75" t="s">
        <v>667</v>
      </c>
      <c r="H194" s="75" t="s">
        <v>385</v>
      </c>
      <c r="I194" s="75" t="s">
        <v>386</v>
      </c>
      <c r="J194" s="75">
        <v>0</v>
      </c>
      <c r="K194" s="2" t="s">
        <v>309</v>
      </c>
      <c r="L194" s="2">
        <v>12706</v>
      </c>
      <c r="M194" s="55">
        <v>10093011.1</v>
      </c>
      <c r="N194" s="2">
        <v>4.4308990318077243E-3</v>
      </c>
      <c r="O194" s="2">
        <v>0</v>
      </c>
      <c r="P194" s="2" t="s">
        <v>376</v>
      </c>
      <c r="Q194" s="54">
        <v>11346504.470000001</v>
      </c>
      <c r="R194" s="2">
        <v>11346504.470000001</v>
      </c>
      <c r="S194" s="51">
        <v>0</v>
      </c>
      <c r="T194" s="51">
        <v>0</v>
      </c>
      <c r="U194" s="51">
        <v>0</v>
      </c>
      <c r="V194" s="54">
        <v>0</v>
      </c>
      <c r="W194" s="54">
        <v>0</v>
      </c>
      <c r="X194" s="2">
        <v>0</v>
      </c>
      <c r="Y194" s="2">
        <v>0</v>
      </c>
      <c r="Z194" s="2">
        <v>794.35</v>
      </c>
      <c r="AA194" s="2">
        <v>794.55</v>
      </c>
      <c r="AB194" s="2" t="s">
        <v>376</v>
      </c>
      <c r="AC194" s="2" t="s">
        <v>376</v>
      </c>
      <c r="AD194" s="2" t="s">
        <v>376</v>
      </c>
      <c r="AE194" s="2" t="s">
        <v>376</v>
      </c>
      <c r="AF194" s="2" t="s">
        <v>376</v>
      </c>
      <c r="AG194" s="2">
        <v>0</v>
      </c>
      <c r="AH194" s="2">
        <v>0</v>
      </c>
      <c r="AI194" t="str">
        <f t="shared" si="2"/>
        <v>Scheme E TIER I</v>
      </c>
      <c r="AJ194" t="e">
        <v>#N/A</v>
      </c>
    </row>
    <row r="195" spans="1:36" hidden="1" x14ac:dyDescent="0.25">
      <c r="A195" s="75" t="s">
        <v>370</v>
      </c>
      <c r="B195" s="75" t="s">
        <v>308</v>
      </c>
      <c r="C195" s="75" t="s">
        <v>286</v>
      </c>
      <c r="D195" s="76">
        <v>44742</v>
      </c>
      <c r="E195" s="75" t="s">
        <v>18</v>
      </c>
      <c r="F195" s="75" t="s">
        <v>668</v>
      </c>
      <c r="G195" s="75" t="s">
        <v>668</v>
      </c>
      <c r="H195" s="75" t="s">
        <v>669</v>
      </c>
      <c r="I195" s="75" t="s">
        <v>670</v>
      </c>
      <c r="J195" s="75">
        <v>0</v>
      </c>
      <c r="K195" s="2" t="s">
        <v>309</v>
      </c>
      <c r="L195" s="2">
        <v>239220</v>
      </c>
      <c r="M195" s="55">
        <v>65426670</v>
      </c>
      <c r="N195" s="2">
        <v>2.8722743479139095E-2</v>
      </c>
      <c r="O195" s="2">
        <v>0</v>
      </c>
      <c r="P195" s="2" t="s">
        <v>376</v>
      </c>
      <c r="Q195" s="54">
        <v>57270065.850000001</v>
      </c>
      <c r="R195" s="2">
        <v>57278330.68</v>
      </c>
      <c r="S195" s="51">
        <v>0</v>
      </c>
      <c r="T195" s="51">
        <v>0</v>
      </c>
      <c r="U195" s="51">
        <v>0</v>
      </c>
      <c r="V195" s="54">
        <v>0</v>
      </c>
      <c r="W195" s="54">
        <v>0</v>
      </c>
      <c r="X195" s="2">
        <v>0</v>
      </c>
      <c r="Y195" s="2">
        <v>0</v>
      </c>
      <c r="Z195" s="2">
        <v>273.5</v>
      </c>
      <c r="AA195" s="2">
        <v>273.45</v>
      </c>
      <c r="AB195" s="2" t="s">
        <v>376</v>
      </c>
      <c r="AC195" s="2" t="s">
        <v>376</v>
      </c>
      <c r="AD195" s="2" t="s">
        <v>376</v>
      </c>
      <c r="AE195" s="2" t="s">
        <v>376</v>
      </c>
      <c r="AF195" s="2" t="s">
        <v>376</v>
      </c>
      <c r="AG195" s="2">
        <v>0</v>
      </c>
      <c r="AH195" s="2">
        <v>0</v>
      </c>
      <c r="AI195" t="str">
        <f t="shared" ref="AI195:AI258" si="3">+B195&amp;" "&amp;C195</f>
        <v>Scheme E TIER I</v>
      </c>
      <c r="AJ195" t="e">
        <v>#N/A</v>
      </c>
    </row>
    <row r="196" spans="1:36" hidden="1" x14ac:dyDescent="0.25">
      <c r="A196" s="75" t="s">
        <v>370</v>
      </c>
      <c r="B196" s="75" t="s">
        <v>308</v>
      </c>
      <c r="C196" s="75" t="s">
        <v>286</v>
      </c>
      <c r="D196" s="76">
        <v>44742</v>
      </c>
      <c r="E196" s="75" t="s">
        <v>17</v>
      </c>
      <c r="F196" s="75" t="s">
        <v>671</v>
      </c>
      <c r="G196" s="75" t="s">
        <v>406</v>
      </c>
      <c r="H196" s="75" t="s">
        <v>407</v>
      </c>
      <c r="I196" s="75" t="s">
        <v>408</v>
      </c>
      <c r="J196" s="75">
        <v>0</v>
      </c>
      <c r="K196" s="2" t="s">
        <v>309</v>
      </c>
      <c r="L196" s="2">
        <v>40271</v>
      </c>
      <c r="M196" s="55">
        <v>87422300.349999994</v>
      </c>
      <c r="N196" s="2">
        <v>3.8378971561739299E-2</v>
      </c>
      <c r="O196" s="2">
        <v>0</v>
      </c>
      <c r="P196" s="2" t="s">
        <v>376</v>
      </c>
      <c r="Q196" s="54">
        <v>89326251.040000007</v>
      </c>
      <c r="R196" s="2">
        <v>89331697.230000004</v>
      </c>
      <c r="S196" s="51">
        <v>0</v>
      </c>
      <c r="T196" s="51">
        <v>0</v>
      </c>
      <c r="U196" s="51">
        <v>0</v>
      </c>
      <c r="V196" s="54">
        <v>0</v>
      </c>
      <c r="W196" s="54">
        <v>0</v>
      </c>
      <c r="X196" s="2">
        <v>0</v>
      </c>
      <c r="Y196" s="2">
        <v>0</v>
      </c>
      <c r="Z196" s="2">
        <v>2170.85</v>
      </c>
      <c r="AA196" s="2">
        <v>2163.5500000000002</v>
      </c>
      <c r="AB196" s="2" t="s">
        <v>376</v>
      </c>
      <c r="AC196" s="2" t="s">
        <v>376</v>
      </c>
      <c r="AD196" s="2" t="s">
        <v>376</v>
      </c>
      <c r="AE196" s="2" t="s">
        <v>376</v>
      </c>
      <c r="AF196" s="2" t="s">
        <v>376</v>
      </c>
      <c r="AG196" s="2">
        <v>0</v>
      </c>
      <c r="AH196" s="2">
        <v>0</v>
      </c>
      <c r="AI196" t="str">
        <f t="shared" si="3"/>
        <v>Scheme E TIER I</v>
      </c>
      <c r="AJ196" t="e">
        <v>#N/A</v>
      </c>
    </row>
    <row r="197" spans="1:36" hidden="1" x14ac:dyDescent="0.25">
      <c r="A197" s="75" t="s">
        <v>370</v>
      </c>
      <c r="B197" s="75" t="s">
        <v>308</v>
      </c>
      <c r="C197" s="75" t="s">
        <v>286</v>
      </c>
      <c r="D197" s="76">
        <v>44742</v>
      </c>
      <c r="E197" s="75" t="s">
        <v>16</v>
      </c>
      <c r="F197" s="75" t="s">
        <v>672</v>
      </c>
      <c r="G197" s="75" t="s">
        <v>673</v>
      </c>
      <c r="H197" s="75" t="s">
        <v>660</v>
      </c>
      <c r="I197" s="75" t="s">
        <v>661</v>
      </c>
      <c r="J197" s="75">
        <v>0</v>
      </c>
      <c r="K197" s="2" t="s">
        <v>309</v>
      </c>
      <c r="L197" s="2">
        <v>37505</v>
      </c>
      <c r="M197" s="55">
        <v>31151653</v>
      </c>
      <c r="N197" s="2">
        <v>1.3675782950135685E-2</v>
      </c>
      <c r="O197" s="2">
        <v>0</v>
      </c>
      <c r="P197" s="2" t="s">
        <v>376</v>
      </c>
      <c r="Q197" s="54">
        <v>22813096.129999999</v>
      </c>
      <c r="R197" s="2">
        <v>22810639.57</v>
      </c>
      <c r="S197" s="51">
        <v>0</v>
      </c>
      <c r="T197" s="51">
        <v>0</v>
      </c>
      <c r="U197" s="51">
        <v>0</v>
      </c>
      <c r="V197" s="54">
        <v>0</v>
      </c>
      <c r="W197" s="54">
        <v>0</v>
      </c>
      <c r="X197" s="2">
        <v>0</v>
      </c>
      <c r="Y197" s="2">
        <v>0</v>
      </c>
      <c r="Z197" s="2">
        <v>830.6</v>
      </c>
      <c r="AA197" s="2">
        <v>830.8</v>
      </c>
      <c r="AB197" s="2" t="s">
        <v>376</v>
      </c>
      <c r="AC197" s="2" t="s">
        <v>376</v>
      </c>
      <c r="AD197" s="2" t="s">
        <v>376</v>
      </c>
      <c r="AE197" s="2" t="s">
        <v>376</v>
      </c>
      <c r="AF197" s="2" t="s">
        <v>376</v>
      </c>
      <c r="AG197" s="2">
        <v>0</v>
      </c>
      <c r="AH197" s="2">
        <v>0</v>
      </c>
      <c r="AI197" t="str">
        <f t="shared" si="3"/>
        <v>Scheme E TIER I</v>
      </c>
      <c r="AJ197" t="e">
        <v>#N/A</v>
      </c>
    </row>
    <row r="198" spans="1:36" hidden="1" x14ac:dyDescent="0.25">
      <c r="A198" s="75" t="s">
        <v>370</v>
      </c>
      <c r="B198" s="75" t="s">
        <v>308</v>
      </c>
      <c r="C198" s="75" t="s">
        <v>286</v>
      </c>
      <c r="D198" s="76">
        <v>44742</v>
      </c>
      <c r="E198" s="75" t="s">
        <v>172</v>
      </c>
      <c r="F198" s="75" t="s">
        <v>674</v>
      </c>
      <c r="G198" s="75" t="s">
        <v>674</v>
      </c>
      <c r="H198" s="75" t="s">
        <v>675</v>
      </c>
      <c r="I198" s="75" t="s">
        <v>676</v>
      </c>
      <c r="J198" s="75">
        <v>0</v>
      </c>
      <c r="K198" s="2" t="s">
        <v>309</v>
      </c>
      <c r="L198" s="2">
        <v>1152</v>
      </c>
      <c r="M198" s="55">
        <v>20125440</v>
      </c>
      <c r="N198" s="2">
        <v>8.835202074701419E-3</v>
      </c>
      <c r="O198" s="2">
        <v>0</v>
      </c>
      <c r="P198" s="2" t="s">
        <v>376</v>
      </c>
      <c r="Q198" s="54">
        <v>20358168.370000001</v>
      </c>
      <c r="R198" s="2">
        <v>20358168.370000001</v>
      </c>
      <c r="S198" s="51">
        <v>0</v>
      </c>
      <c r="T198" s="51">
        <v>0</v>
      </c>
      <c r="U198" s="51">
        <v>0</v>
      </c>
      <c r="V198" s="54">
        <v>0</v>
      </c>
      <c r="W198" s="54">
        <v>0</v>
      </c>
      <c r="X198" s="2">
        <v>0</v>
      </c>
      <c r="Y198" s="2">
        <v>0</v>
      </c>
      <c r="Z198" s="2">
        <v>17470</v>
      </c>
      <c r="AA198" s="2">
        <v>17493.150000000001</v>
      </c>
      <c r="AB198" s="2" t="s">
        <v>376</v>
      </c>
      <c r="AC198" s="2" t="s">
        <v>376</v>
      </c>
      <c r="AD198" s="2" t="s">
        <v>376</v>
      </c>
      <c r="AE198" s="2" t="s">
        <v>376</v>
      </c>
      <c r="AF198" s="2" t="s">
        <v>376</v>
      </c>
      <c r="AG198" s="2">
        <v>0</v>
      </c>
      <c r="AH198" s="2">
        <v>0</v>
      </c>
      <c r="AI198" t="str">
        <f t="shared" si="3"/>
        <v>Scheme E TIER I</v>
      </c>
      <c r="AJ198" t="e">
        <v>#N/A</v>
      </c>
    </row>
    <row r="199" spans="1:36" hidden="1" x14ac:dyDescent="0.25">
      <c r="A199" s="75" t="s">
        <v>370</v>
      </c>
      <c r="B199" s="75" t="s">
        <v>308</v>
      </c>
      <c r="C199" s="75" t="s">
        <v>286</v>
      </c>
      <c r="D199" s="76">
        <v>44742</v>
      </c>
      <c r="E199" s="75" t="s">
        <v>159</v>
      </c>
      <c r="F199" s="75" t="s">
        <v>677</v>
      </c>
      <c r="G199" s="75" t="s">
        <v>413</v>
      </c>
      <c r="H199" s="75" t="s">
        <v>373</v>
      </c>
      <c r="I199" s="75" t="s">
        <v>374</v>
      </c>
      <c r="J199" s="75">
        <v>0</v>
      </c>
      <c r="K199" s="2" t="s">
        <v>309</v>
      </c>
      <c r="L199" s="2">
        <v>89320</v>
      </c>
      <c r="M199" s="55">
        <v>18926908</v>
      </c>
      <c r="N199" s="2">
        <v>8.3090385516680822E-3</v>
      </c>
      <c r="O199" s="2">
        <v>0</v>
      </c>
      <c r="P199" s="2" t="s">
        <v>376</v>
      </c>
      <c r="Q199" s="54">
        <v>12215273.65</v>
      </c>
      <c r="R199" s="2">
        <v>12215273.65</v>
      </c>
      <c r="S199" s="51">
        <v>0</v>
      </c>
      <c r="T199" s="51">
        <v>0</v>
      </c>
      <c r="U199" s="51">
        <v>0</v>
      </c>
      <c r="V199" s="54">
        <v>0</v>
      </c>
      <c r="W199" s="54">
        <v>0</v>
      </c>
      <c r="X199" s="2">
        <v>0</v>
      </c>
      <c r="Y199" s="2">
        <v>0</v>
      </c>
      <c r="Z199" s="2">
        <v>211.9</v>
      </c>
      <c r="AA199" s="2">
        <v>211.85</v>
      </c>
      <c r="AB199" s="2" t="s">
        <v>376</v>
      </c>
      <c r="AC199" s="2" t="s">
        <v>376</v>
      </c>
      <c r="AD199" s="2" t="s">
        <v>376</v>
      </c>
      <c r="AE199" s="2" t="s">
        <v>376</v>
      </c>
      <c r="AF199" s="2" t="s">
        <v>376</v>
      </c>
      <c r="AG199" s="2">
        <v>0</v>
      </c>
      <c r="AH199" s="2">
        <v>0</v>
      </c>
      <c r="AI199" t="str">
        <f t="shared" si="3"/>
        <v>Scheme E TIER I</v>
      </c>
      <c r="AJ199" t="e">
        <v>#N/A</v>
      </c>
    </row>
    <row r="200" spans="1:36" hidden="1" x14ac:dyDescent="0.25">
      <c r="A200" s="75" t="s">
        <v>370</v>
      </c>
      <c r="B200" s="75" t="s">
        <v>308</v>
      </c>
      <c r="C200" s="75" t="s">
        <v>286</v>
      </c>
      <c r="D200" s="76">
        <v>44742</v>
      </c>
      <c r="E200" s="75" t="s">
        <v>15</v>
      </c>
      <c r="F200" s="75" t="s">
        <v>678</v>
      </c>
      <c r="G200" s="75" t="s">
        <v>678</v>
      </c>
      <c r="H200" s="75" t="s">
        <v>679</v>
      </c>
      <c r="I200" s="75" t="s">
        <v>680</v>
      </c>
      <c r="J200" s="75">
        <v>0</v>
      </c>
      <c r="K200" s="2" t="s">
        <v>309</v>
      </c>
      <c r="L200" s="2">
        <v>27698</v>
      </c>
      <c r="M200" s="55">
        <v>30278068.699999999</v>
      </c>
      <c r="N200" s="2">
        <v>1.3292273629604725E-2</v>
      </c>
      <c r="O200" s="2">
        <v>0</v>
      </c>
      <c r="P200" s="2" t="s">
        <v>376</v>
      </c>
      <c r="Q200" s="54">
        <v>21415541.940000001</v>
      </c>
      <c r="R200" s="2">
        <v>21418604.600000001</v>
      </c>
      <c r="S200" s="51">
        <v>0</v>
      </c>
      <c r="T200" s="51">
        <v>0</v>
      </c>
      <c r="U200" s="51">
        <v>0</v>
      </c>
      <c r="V200" s="54">
        <v>0</v>
      </c>
      <c r="W200" s="54">
        <v>0</v>
      </c>
      <c r="X200" s="2">
        <v>0</v>
      </c>
      <c r="Y200" s="2">
        <v>0</v>
      </c>
      <c r="Z200" s="2">
        <v>1093.1500000000001</v>
      </c>
      <c r="AA200" s="2">
        <v>1095.05</v>
      </c>
      <c r="AB200" s="2" t="s">
        <v>376</v>
      </c>
      <c r="AC200" s="2" t="s">
        <v>376</v>
      </c>
      <c r="AD200" s="2" t="s">
        <v>376</v>
      </c>
      <c r="AE200" s="2" t="s">
        <v>376</v>
      </c>
      <c r="AF200" s="2" t="s">
        <v>376</v>
      </c>
      <c r="AG200" s="2">
        <v>0</v>
      </c>
      <c r="AH200" s="2">
        <v>0</v>
      </c>
      <c r="AI200" t="str">
        <f t="shared" si="3"/>
        <v>Scheme E TIER I</v>
      </c>
      <c r="AJ200" t="e">
        <v>#N/A</v>
      </c>
    </row>
    <row r="201" spans="1:36" hidden="1" x14ac:dyDescent="0.25">
      <c r="A201" s="75" t="s">
        <v>370</v>
      </c>
      <c r="B201" s="75" t="s">
        <v>308</v>
      </c>
      <c r="C201" s="75" t="s">
        <v>286</v>
      </c>
      <c r="D201" s="76">
        <v>44742</v>
      </c>
      <c r="E201" s="75" t="s">
        <v>108</v>
      </c>
      <c r="F201" s="75" t="s">
        <v>681</v>
      </c>
      <c r="G201" s="75" t="s">
        <v>445</v>
      </c>
      <c r="H201" s="75" t="s">
        <v>385</v>
      </c>
      <c r="I201" s="75" t="s">
        <v>386</v>
      </c>
      <c r="J201" s="75">
        <v>0</v>
      </c>
      <c r="K201" s="2" t="s">
        <v>309</v>
      </c>
      <c r="L201" s="2">
        <v>79110</v>
      </c>
      <c r="M201" s="55">
        <v>50377248</v>
      </c>
      <c r="N201" s="2">
        <v>2.2115947082267415E-2</v>
      </c>
      <c r="O201" s="2">
        <v>0</v>
      </c>
      <c r="P201" s="2" t="s">
        <v>376</v>
      </c>
      <c r="Q201" s="54">
        <v>56152571.979999997</v>
      </c>
      <c r="R201" s="2">
        <v>56152571.979999997</v>
      </c>
      <c r="S201" s="51">
        <v>0</v>
      </c>
      <c r="T201" s="51">
        <v>0</v>
      </c>
      <c r="U201" s="51">
        <v>0</v>
      </c>
      <c r="V201" s="54">
        <v>0</v>
      </c>
      <c r="W201" s="54">
        <v>0</v>
      </c>
      <c r="X201" s="2">
        <v>0</v>
      </c>
      <c r="Y201" s="2">
        <v>0</v>
      </c>
      <c r="Z201" s="2">
        <v>636.79999999999995</v>
      </c>
      <c r="AA201" s="2">
        <v>636.70000000000005</v>
      </c>
      <c r="AB201" s="2" t="s">
        <v>376</v>
      </c>
      <c r="AC201" s="2" t="s">
        <v>376</v>
      </c>
      <c r="AD201" s="2" t="s">
        <v>376</v>
      </c>
      <c r="AE201" s="2" t="s">
        <v>376</v>
      </c>
      <c r="AF201" s="2" t="s">
        <v>376</v>
      </c>
      <c r="AG201" s="2">
        <v>0</v>
      </c>
      <c r="AH201" s="2">
        <v>0</v>
      </c>
      <c r="AI201" t="str">
        <f t="shared" si="3"/>
        <v>Scheme E TIER I</v>
      </c>
      <c r="AJ201" t="e">
        <v>#N/A</v>
      </c>
    </row>
    <row r="202" spans="1:36" hidden="1" x14ac:dyDescent="0.25">
      <c r="A202" s="75" t="s">
        <v>370</v>
      </c>
      <c r="B202" s="75" t="s">
        <v>308</v>
      </c>
      <c r="C202" s="75" t="s">
        <v>286</v>
      </c>
      <c r="D202" s="76">
        <v>44742</v>
      </c>
      <c r="E202" s="75" t="s">
        <v>14</v>
      </c>
      <c r="F202" s="75" t="s">
        <v>682</v>
      </c>
      <c r="G202" s="75" t="s">
        <v>482</v>
      </c>
      <c r="H202" s="75" t="s">
        <v>483</v>
      </c>
      <c r="I202" s="75" t="s">
        <v>484</v>
      </c>
      <c r="J202" s="75">
        <v>0</v>
      </c>
      <c r="K202" s="2" t="s">
        <v>309</v>
      </c>
      <c r="L202" s="2">
        <v>42836</v>
      </c>
      <c r="M202" s="55">
        <v>66749197</v>
      </c>
      <c r="N202" s="2">
        <v>2.9303341632235309E-2</v>
      </c>
      <c r="O202" s="2">
        <v>0</v>
      </c>
      <c r="P202" s="2" t="s">
        <v>376</v>
      </c>
      <c r="Q202" s="54">
        <v>57921370.960000001</v>
      </c>
      <c r="R202" s="2">
        <v>57923734.490000002</v>
      </c>
      <c r="S202" s="51">
        <v>0</v>
      </c>
      <c r="T202" s="51">
        <v>0</v>
      </c>
      <c r="U202" s="51">
        <v>0</v>
      </c>
      <c r="V202" s="54">
        <v>0</v>
      </c>
      <c r="W202" s="54">
        <v>0</v>
      </c>
      <c r="X202" s="2">
        <v>0</v>
      </c>
      <c r="Y202" s="2">
        <v>0</v>
      </c>
      <c r="Z202" s="2">
        <v>1558.25</v>
      </c>
      <c r="AA202" s="2">
        <v>1557.05</v>
      </c>
      <c r="AB202" s="2" t="s">
        <v>376</v>
      </c>
      <c r="AC202" s="2" t="s">
        <v>376</v>
      </c>
      <c r="AD202" s="2" t="s">
        <v>376</v>
      </c>
      <c r="AE202" s="2" t="s">
        <v>376</v>
      </c>
      <c r="AF202" s="2" t="s">
        <v>376</v>
      </c>
      <c r="AG202" s="2">
        <v>0</v>
      </c>
      <c r="AH202" s="2">
        <v>0</v>
      </c>
      <c r="AI202" t="str">
        <f t="shared" si="3"/>
        <v>Scheme E TIER I</v>
      </c>
      <c r="AJ202" t="e">
        <v>#N/A</v>
      </c>
    </row>
    <row r="203" spans="1:36" hidden="1" x14ac:dyDescent="0.25">
      <c r="A203" s="75" t="s">
        <v>370</v>
      </c>
      <c r="B203" s="75" t="s">
        <v>308</v>
      </c>
      <c r="C203" s="75" t="s">
        <v>286</v>
      </c>
      <c r="D203" s="76">
        <v>44742</v>
      </c>
      <c r="E203" s="75" t="s">
        <v>13</v>
      </c>
      <c r="F203" s="75" t="s">
        <v>384</v>
      </c>
      <c r="G203" s="75" t="s">
        <v>384</v>
      </c>
      <c r="H203" s="75" t="s">
        <v>385</v>
      </c>
      <c r="I203" s="75" t="s">
        <v>386</v>
      </c>
      <c r="J203" s="75">
        <v>0</v>
      </c>
      <c r="K203" s="2" t="s">
        <v>309</v>
      </c>
      <c r="L203" s="2">
        <v>231816</v>
      </c>
      <c r="M203" s="55">
        <v>163940275.19999999</v>
      </c>
      <c r="N203" s="2">
        <v>7.1970871671583905E-2</v>
      </c>
      <c r="O203" s="2">
        <v>0</v>
      </c>
      <c r="P203" s="2" t="s">
        <v>376</v>
      </c>
      <c r="Q203" s="54">
        <v>119887243.63</v>
      </c>
      <c r="R203" s="2">
        <v>119890706.97</v>
      </c>
      <c r="S203" s="51">
        <v>0</v>
      </c>
      <c r="T203" s="51">
        <v>0</v>
      </c>
      <c r="U203" s="51">
        <v>0</v>
      </c>
      <c r="V203" s="54">
        <v>0</v>
      </c>
      <c r="W203" s="54">
        <v>0</v>
      </c>
      <c r="X203" s="2">
        <v>0</v>
      </c>
      <c r="Y203" s="2">
        <v>0</v>
      </c>
      <c r="Z203" s="2">
        <v>707.2</v>
      </c>
      <c r="AA203" s="2">
        <v>706.85</v>
      </c>
      <c r="AB203" s="2" t="s">
        <v>376</v>
      </c>
      <c r="AC203" s="2" t="s">
        <v>376</v>
      </c>
      <c r="AD203" s="2" t="s">
        <v>376</v>
      </c>
      <c r="AE203" s="2" t="s">
        <v>376</v>
      </c>
      <c r="AF203" s="2" t="s">
        <v>376</v>
      </c>
      <c r="AG203" s="2">
        <v>0</v>
      </c>
      <c r="AH203" s="2">
        <v>0</v>
      </c>
      <c r="AI203" t="str">
        <f t="shared" si="3"/>
        <v>Scheme E TIER I</v>
      </c>
      <c r="AJ203" t="e">
        <v>#N/A</v>
      </c>
    </row>
    <row r="204" spans="1:36" hidden="1" x14ac:dyDescent="0.25">
      <c r="A204" s="75" t="s">
        <v>370</v>
      </c>
      <c r="B204" s="75" t="s">
        <v>308</v>
      </c>
      <c r="C204" s="75" t="s">
        <v>286</v>
      </c>
      <c r="D204" s="76">
        <v>44742</v>
      </c>
      <c r="E204" s="75" t="s">
        <v>124</v>
      </c>
      <c r="F204" s="75" t="s">
        <v>683</v>
      </c>
      <c r="G204" s="75" t="s">
        <v>683</v>
      </c>
      <c r="H204" s="75" t="s">
        <v>647</v>
      </c>
      <c r="I204" s="75" t="s">
        <v>648</v>
      </c>
      <c r="J204" s="75">
        <v>0</v>
      </c>
      <c r="K204" s="2" t="s">
        <v>309</v>
      </c>
      <c r="L204" s="2">
        <v>28929</v>
      </c>
      <c r="M204" s="55">
        <v>94513935.900000006</v>
      </c>
      <c r="N204" s="2">
        <v>4.1492246755940591E-2</v>
      </c>
      <c r="O204" s="2">
        <v>0</v>
      </c>
      <c r="P204" s="2" t="s">
        <v>376</v>
      </c>
      <c r="Q204" s="54">
        <v>76218925.989999995</v>
      </c>
      <c r="R204" s="2">
        <v>76218925.989999995</v>
      </c>
      <c r="S204" s="51">
        <v>0</v>
      </c>
      <c r="T204" s="51">
        <v>0</v>
      </c>
      <c r="U204" s="51">
        <v>0</v>
      </c>
      <c r="V204" s="54">
        <v>0</v>
      </c>
      <c r="W204" s="54">
        <v>0</v>
      </c>
      <c r="X204" s="2">
        <v>0</v>
      </c>
      <c r="Y204" s="2">
        <v>0</v>
      </c>
      <c r="Z204" s="2">
        <v>3267.1</v>
      </c>
      <c r="AA204" s="2">
        <v>3265.25</v>
      </c>
      <c r="AB204" s="2" t="s">
        <v>376</v>
      </c>
      <c r="AC204" s="2" t="s">
        <v>376</v>
      </c>
      <c r="AD204" s="2" t="s">
        <v>376</v>
      </c>
      <c r="AE204" s="2" t="s">
        <v>376</v>
      </c>
      <c r="AF204" s="2" t="s">
        <v>376</v>
      </c>
      <c r="AG204" s="2">
        <v>0</v>
      </c>
      <c r="AH204" s="2">
        <v>0</v>
      </c>
      <c r="AI204" t="str">
        <f t="shared" si="3"/>
        <v>Scheme E TIER I</v>
      </c>
      <c r="AJ204" t="e">
        <v>#N/A</v>
      </c>
    </row>
    <row r="205" spans="1:36" hidden="1" x14ac:dyDescent="0.25">
      <c r="A205" s="75" t="s">
        <v>370</v>
      </c>
      <c r="B205" s="75" t="s">
        <v>308</v>
      </c>
      <c r="C205" s="75" t="s">
        <v>286</v>
      </c>
      <c r="D205" s="76">
        <v>44742</v>
      </c>
      <c r="E205" s="75" t="s">
        <v>12</v>
      </c>
      <c r="F205" s="75" t="s">
        <v>684</v>
      </c>
      <c r="G205" s="75" t="s">
        <v>685</v>
      </c>
      <c r="H205" s="75" t="s">
        <v>686</v>
      </c>
      <c r="I205" s="75" t="s">
        <v>687</v>
      </c>
      <c r="J205" s="75">
        <v>0</v>
      </c>
      <c r="K205" s="2" t="s">
        <v>309</v>
      </c>
      <c r="L205" s="2">
        <v>58588</v>
      </c>
      <c r="M205" s="55">
        <v>7921097.5999999996</v>
      </c>
      <c r="N205" s="2">
        <v>3.4774145533927421E-3</v>
      </c>
      <c r="O205" s="2">
        <v>0</v>
      </c>
      <c r="P205" s="2" t="s">
        <v>376</v>
      </c>
      <c r="Q205" s="54">
        <v>8338638.1299999999</v>
      </c>
      <c r="R205" s="2">
        <v>8337502.5099999998</v>
      </c>
      <c r="S205" s="51">
        <v>0</v>
      </c>
      <c r="T205" s="51">
        <v>0</v>
      </c>
      <c r="U205" s="51">
        <v>0</v>
      </c>
      <c r="V205" s="54">
        <v>0</v>
      </c>
      <c r="W205" s="54">
        <v>0</v>
      </c>
      <c r="X205" s="2">
        <v>0</v>
      </c>
      <c r="Y205" s="2">
        <v>0</v>
      </c>
      <c r="Z205" s="2">
        <v>135.19999999999999</v>
      </c>
      <c r="AA205" s="2">
        <v>135.1</v>
      </c>
      <c r="AB205" s="2" t="s">
        <v>376</v>
      </c>
      <c r="AC205" s="2" t="s">
        <v>376</v>
      </c>
      <c r="AD205" s="2" t="s">
        <v>376</v>
      </c>
      <c r="AE205" s="2" t="s">
        <v>376</v>
      </c>
      <c r="AF205" s="2" t="s">
        <v>376</v>
      </c>
      <c r="AG205" s="2">
        <v>0</v>
      </c>
      <c r="AH205" s="2">
        <v>0</v>
      </c>
      <c r="AI205" t="str">
        <f t="shared" si="3"/>
        <v>Scheme E TIER I</v>
      </c>
      <c r="AJ205" t="e">
        <v>#N/A</v>
      </c>
    </row>
    <row r="206" spans="1:36" hidden="1" x14ac:dyDescent="0.25">
      <c r="A206" s="75" t="s">
        <v>370</v>
      </c>
      <c r="B206" s="75" t="s">
        <v>308</v>
      </c>
      <c r="C206" s="75" t="s">
        <v>286</v>
      </c>
      <c r="D206" s="76">
        <v>44742</v>
      </c>
      <c r="E206" s="75" t="s">
        <v>173</v>
      </c>
      <c r="F206" s="75" t="s">
        <v>688</v>
      </c>
      <c r="G206" s="75" t="s">
        <v>688</v>
      </c>
      <c r="H206" s="75" t="s">
        <v>601</v>
      </c>
      <c r="I206" s="75" t="s">
        <v>602</v>
      </c>
      <c r="J206" s="75">
        <v>0</v>
      </c>
      <c r="K206" s="2" t="s">
        <v>309</v>
      </c>
      <c r="L206" s="2">
        <v>3790</v>
      </c>
      <c r="M206" s="55">
        <v>10590586.5</v>
      </c>
      <c r="N206" s="2">
        <v>4.6493379432750214E-3</v>
      </c>
      <c r="O206" s="2">
        <v>0</v>
      </c>
      <c r="P206" s="2" t="s">
        <v>376</v>
      </c>
      <c r="Q206" s="54">
        <v>7248050.2199999997</v>
      </c>
      <c r="R206" s="2">
        <v>7248050.2199999997</v>
      </c>
      <c r="S206" s="51">
        <v>0</v>
      </c>
      <c r="T206" s="51">
        <v>0</v>
      </c>
      <c r="U206" s="51">
        <v>0</v>
      </c>
      <c r="V206" s="54">
        <v>0</v>
      </c>
      <c r="W206" s="54">
        <v>0</v>
      </c>
      <c r="X206" s="2">
        <v>0</v>
      </c>
      <c r="Y206" s="2">
        <v>0</v>
      </c>
      <c r="Z206" s="2">
        <v>2794.35</v>
      </c>
      <c r="AA206" s="2">
        <v>2793.8</v>
      </c>
      <c r="AB206" s="2" t="s">
        <v>376</v>
      </c>
      <c r="AC206" s="2" t="s">
        <v>376</v>
      </c>
      <c r="AD206" s="2" t="s">
        <v>376</v>
      </c>
      <c r="AE206" s="2" t="s">
        <v>376</v>
      </c>
      <c r="AF206" s="2" t="s">
        <v>376</v>
      </c>
      <c r="AG206" s="2">
        <v>0</v>
      </c>
      <c r="AH206" s="2">
        <v>0</v>
      </c>
      <c r="AI206" t="str">
        <f t="shared" si="3"/>
        <v>Scheme E TIER I</v>
      </c>
      <c r="AJ206" t="e">
        <v>#N/A</v>
      </c>
    </row>
    <row r="207" spans="1:36" hidden="1" x14ac:dyDescent="0.25">
      <c r="A207" s="75" t="s">
        <v>370</v>
      </c>
      <c r="B207" s="75" t="s">
        <v>308</v>
      </c>
      <c r="C207" s="75" t="s">
        <v>286</v>
      </c>
      <c r="D207" s="76">
        <v>44742</v>
      </c>
      <c r="E207" s="75" t="s">
        <v>68</v>
      </c>
      <c r="F207" s="75" t="s">
        <v>689</v>
      </c>
      <c r="G207" s="75" t="s">
        <v>689</v>
      </c>
      <c r="H207" s="75" t="s">
        <v>690</v>
      </c>
      <c r="I207" s="75" t="s">
        <v>691</v>
      </c>
      <c r="J207" s="75">
        <v>0</v>
      </c>
      <c r="K207" s="2" t="s">
        <v>309</v>
      </c>
      <c r="L207" s="2">
        <v>83482</v>
      </c>
      <c r="M207" s="55">
        <v>57180995.899999999</v>
      </c>
      <c r="N207" s="2">
        <v>2.5102837682513941E-2</v>
      </c>
      <c r="O207" s="2">
        <v>0</v>
      </c>
      <c r="P207" s="2" t="s">
        <v>376</v>
      </c>
      <c r="Q207" s="54">
        <v>42684315.07</v>
      </c>
      <c r="R207" s="2">
        <v>42684315.07</v>
      </c>
      <c r="S207" s="51">
        <v>0</v>
      </c>
      <c r="T207" s="51">
        <v>0</v>
      </c>
      <c r="U207" s="51">
        <v>0</v>
      </c>
      <c r="V207" s="54">
        <v>0</v>
      </c>
      <c r="W207" s="54">
        <v>0</v>
      </c>
      <c r="X207" s="2">
        <v>0</v>
      </c>
      <c r="Y207" s="2">
        <v>0</v>
      </c>
      <c r="Z207" s="2">
        <v>684.95</v>
      </c>
      <c r="AA207" s="2">
        <v>683.9</v>
      </c>
      <c r="AB207" s="2" t="s">
        <v>376</v>
      </c>
      <c r="AC207" s="2" t="s">
        <v>376</v>
      </c>
      <c r="AD207" s="2" t="s">
        <v>376</v>
      </c>
      <c r="AE207" s="2" t="s">
        <v>376</v>
      </c>
      <c r="AF207" s="2" t="s">
        <v>376</v>
      </c>
      <c r="AG207" s="2">
        <v>0</v>
      </c>
      <c r="AH207" s="2">
        <v>0</v>
      </c>
      <c r="AI207" t="str">
        <f t="shared" si="3"/>
        <v>Scheme E TIER I</v>
      </c>
      <c r="AJ207" t="e">
        <v>#N/A</v>
      </c>
    </row>
    <row r="208" spans="1:36" hidden="1" x14ac:dyDescent="0.25">
      <c r="A208" s="75" t="s">
        <v>370</v>
      </c>
      <c r="B208" s="75" t="s">
        <v>308</v>
      </c>
      <c r="C208" s="75" t="s">
        <v>286</v>
      </c>
      <c r="D208" s="76">
        <v>44742</v>
      </c>
      <c r="E208" s="75" t="s">
        <v>123</v>
      </c>
      <c r="F208" s="75" t="s">
        <v>692</v>
      </c>
      <c r="G208" s="75" t="s">
        <v>693</v>
      </c>
      <c r="H208" s="75" t="s">
        <v>564</v>
      </c>
      <c r="I208" s="75" t="s">
        <v>565</v>
      </c>
      <c r="J208" s="75">
        <v>0</v>
      </c>
      <c r="K208" s="2" t="s">
        <v>309</v>
      </c>
      <c r="L208" s="2">
        <v>6450</v>
      </c>
      <c r="M208" s="55">
        <v>36167085</v>
      </c>
      <c r="N208" s="2">
        <v>1.5877590970826107E-2</v>
      </c>
      <c r="O208" s="2">
        <v>0</v>
      </c>
      <c r="P208" s="2" t="s">
        <v>376</v>
      </c>
      <c r="Q208" s="54">
        <v>33392973.920000002</v>
      </c>
      <c r="R208" s="2">
        <v>33392973.920000002</v>
      </c>
      <c r="S208" s="51">
        <v>0</v>
      </c>
      <c r="T208" s="51">
        <v>0</v>
      </c>
      <c r="U208" s="51">
        <v>0</v>
      </c>
      <c r="V208" s="54">
        <v>0</v>
      </c>
      <c r="W208" s="54">
        <v>0</v>
      </c>
      <c r="X208" s="2">
        <v>0</v>
      </c>
      <c r="Y208" s="2">
        <v>0</v>
      </c>
      <c r="Z208" s="2">
        <v>5607.3</v>
      </c>
      <c r="AA208" s="2">
        <v>5599.95</v>
      </c>
      <c r="AB208" s="2" t="s">
        <v>376</v>
      </c>
      <c r="AC208" s="2" t="s">
        <v>376</v>
      </c>
      <c r="AD208" s="2" t="s">
        <v>376</v>
      </c>
      <c r="AE208" s="2" t="s">
        <v>376</v>
      </c>
      <c r="AF208" s="2" t="s">
        <v>376</v>
      </c>
      <c r="AG208" s="2">
        <v>0</v>
      </c>
      <c r="AH208" s="2">
        <v>0</v>
      </c>
      <c r="AI208" t="str">
        <f t="shared" si="3"/>
        <v>Scheme E TIER I</v>
      </c>
      <c r="AJ208" t="e">
        <v>#N/A</v>
      </c>
    </row>
    <row r="209" spans="1:36" hidden="1" x14ac:dyDescent="0.25">
      <c r="A209" s="75" t="s">
        <v>370</v>
      </c>
      <c r="B209" s="75" t="s">
        <v>308</v>
      </c>
      <c r="C209" s="75" t="s">
        <v>286</v>
      </c>
      <c r="D209" s="76">
        <v>44742</v>
      </c>
      <c r="E209" s="75" t="s">
        <v>242</v>
      </c>
      <c r="F209" s="75" t="s">
        <v>694</v>
      </c>
      <c r="G209" s="75" t="s">
        <v>694</v>
      </c>
      <c r="H209" s="75" t="s">
        <v>695</v>
      </c>
      <c r="I209" s="75" t="s">
        <v>696</v>
      </c>
      <c r="J209" s="75">
        <v>0</v>
      </c>
      <c r="K209" s="2" t="s">
        <v>309</v>
      </c>
      <c r="L209" s="2">
        <v>48550</v>
      </c>
      <c r="M209" s="55">
        <v>19992890</v>
      </c>
      <c r="N209" s="2">
        <v>8.7770117427135638E-3</v>
      </c>
      <c r="O209" s="2">
        <v>0</v>
      </c>
      <c r="P209" s="2" t="s">
        <v>376</v>
      </c>
      <c r="Q209" s="54">
        <v>15449576.27</v>
      </c>
      <c r="R209" s="2">
        <v>15449576.27</v>
      </c>
      <c r="S209" s="51">
        <v>0</v>
      </c>
      <c r="T209" s="51">
        <v>0</v>
      </c>
      <c r="U209" s="51">
        <v>0</v>
      </c>
      <c r="V209" s="54">
        <v>0</v>
      </c>
      <c r="W209" s="54">
        <v>0</v>
      </c>
      <c r="X209" s="2">
        <v>0</v>
      </c>
      <c r="Y209" s="2">
        <v>0</v>
      </c>
      <c r="Z209" s="2">
        <v>411.8</v>
      </c>
      <c r="AA209" s="2">
        <v>411.7</v>
      </c>
      <c r="AB209" s="2" t="s">
        <v>376</v>
      </c>
      <c r="AC209" s="2" t="s">
        <v>376</v>
      </c>
      <c r="AD209" s="2" t="s">
        <v>376</v>
      </c>
      <c r="AE209" s="2" t="s">
        <v>376</v>
      </c>
      <c r="AF209" s="2" t="s">
        <v>376</v>
      </c>
      <c r="AG209" s="2">
        <v>0</v>
      </c>
      <c r="AH209" s="2">
        <v>0</v>
      </c>
      <c r="AI209" t="str">
        <f t="shared" si="3"/>
        <v>Scheme E TIER I</v>
      </c>
      <c r="AJ209" t="e">
        <v>#N/A</v>
      </c>
    </row>
    <row r="210" spans="1:36" hidden="1" x14ac:dyDescent="0.25">
      <c r="A210" s="75" t="s">
        <v>370</v>
      </c>
      <c r="B210" s="75" t="s">
        <v>308</v>
      </c>
      <c r="C210" s="75" t="s">
        <v>286</v>
      </c>
      <c r="D210" s="76">
        <v>44742</v>
      </c>
      <c r="E210" s="75" t="s">
        <v>266</v>
      </c>
      <c r="F210" s="75" t="s">
        <v>697</v>
      </c>
      <c r="G210" s="75" t="s">
        <v>697</v>
      </c>
      <c r="H210" s="75" t="s">
        <v>448</v>
      </c>
      <c r="I210" s="75" t="s">
        <v>449</v>
      </c>
      <c r="J210" s="75">
        <v>0</v>
      </c>
      <c r="K210" s="2" t="s">
        <v>309</v>
      </c>
      <c r="L210" s="2">
        <v>43000</v>
      </c>
      <c r="M210" s="55">
        <v>8694600</v>
      </c>
      <c r="N210" s="2">
        <v>3.8169872538786212E-3</v>
      </c>
      <c r="O210" s="2">
        <v>0</v>
      </c>
      <c r="P210" s="2" t="s">
        <v>376</v>
      </c>
      <c r="Q210" s="54">
        <v>5584129.8600000003</v>
      </c>
      <c r="R210" s="2">
        <v>5584129.8600000003</v>
      </c>
      <c r="S210" s="51">
        <v>0</v>
      </c>
      <c r="T210" s="51">
        <v>0</v>
      </c>
      <c r="U210" s="51">
        <v>0</v>
      </c>
      <c r="V210" s="54">
        <v>0</v>
      </c>
      <c r="W210" s="54">
        <v>0</v>
      </c>
      <c r="X210" s="2">
        <v>0</v>
      </c>
      <c r="Y210" s="2">
        <v>0</v>
      </c>
      <c r="Z210" s="2">
        <v>202.2</v>
      </c>
      <c r="AA210" s="2">
        <v>202.35</v>
      </c>
      <c r="AB210" s="2" t="s">
        <v>376</v>
      </c>
      <c r="AC210" s="2" t="s">
        <v>376</v>
      </c>
      <c r="AD210" s="2" t="s">
        <v>376</v>
      </c>
      <c r="AE210" s="2" t="s">
        <v>376</v>
      </c>
      <c r="AF210" s="2" t="s">
        <v>376</v>
      </c>
      <c r="AG210" s="2">
        <v>0</v>
      </c>
      <c r="AH210" s="2">
        <v>0</v>
      </c>
      <c r="AI210" t="str">
        <f t="shared" si="3"/>
        <v>Scheme E TIER I</v>
      </c>
      <c r="AJ210" t="e">
        <v>#N/A</v>
      </c>
    </row>
    <row r="211" spans="1:36" hidden="1" x14ac:dyDescent="0.25">
      <c r="A211" s="75" t="s">
        <v>370</v>
      </c>
      <c r="B211" s="75" t="s">
        <v>308</v>
      </c>
      <c r="C211" s="75" t="s">
        <v>286</v>
      </c>
      <c r="D211" s="76">
        <v>44742</v>
      </c>
      <c r="E211" s="75" t="s">
        <v>341</v>
      </c>
      <c r="F211" s="75" t="s">
        <v>698</v>
      </c>
      <c r="G211" s="75" t="s">
        <v>698</v>
      </c>
      <c r="H211" s="75" t="s">
        <v>699</v>
      </c>
      <c r="I211" s="75" t="s">
        <v>700</v>
      </c>
      <c r="J211" s="75">
        <v>0</v>
      </c>
      <c r="K211" s="2" t="s">
        <v>309</v>
      </c>
      <c r="L211" s="2">
        <v>10500</v>
      </c>
      <c r="M211" s="55">
        <v>11278575</v>
      </c>
      <c r="N211" s="2">
        <v>4.9513694726513093E-3</v>
      </c>
      <c r="O211" s="2">
        <v>0</v>
      </c>
      <c r="P211" s="2" t="s">
        <v>376</v>
      </c>
      <c r="Q211" s="54">
        <v>11377108.75</v>
      </c>
      <c r="R211" s="2">
        <v>11377108.75</v>
      </c>
      <c r="S211" s="51">
        <v>0</v>
      </c>
      <c r="T211" s="51">
        <v>0</v>
      </c>
      <c r="U211" s="51">
        <v>0</v>
      </c>
      <c r="V211" s="54">
        <v>0</v>
      </c>
      <c r="W211" s="54">
        <v>0</v>
      </c>
      <c r="X211" s="2">
        <v>0</v>
      </c>
      <c r="Y211" s="2">
        <v>0</v>
      </c>
      <c r="Z211" s="2">
        <v>1074.1500000000001</v>
      </c>
      <c r="AA211" s="2">
        <v>1074.45</v>
      </c>
      <c r="AB211" s="2" t="s">
        <v>376</v>
      </c>
      <c r="AC211" s="2" t="s">
        <v>376</v>
      </c>
      <c r="AD211" s="2" t="s">
        <v>376</v>
      </c>
      <c r="AE211" s="2" t="s">
        <v>376</v>
      </c>
      <c r="AF211" s="2" t="s">
        <v>376</v>
      </c>
      <c r="AG211" s="2">
        <v>0</v>
      </c>
      <c r="AH211" s="2">
        <v>0</v>
      </c>
      <c r="AI211" t="str">
        <f t="shared" si="3"/>
        <v>Scheme E TIER I</v>
      </c>
      <c r="AJ211" t="e">
        <v>#N/A</v>
      </c>
    </row>
    <row r="212" spans="1:36" hidden="1" x14ac:dyDescent="0.25">
      <c r="A212" s="75" t="s">
        <v>370</v>
      </c>
      <c r="B212" s="75" t="s">
        <v>308</v>
      </c>
      <c r="C212" s="75" t="s">
        <v>286</v>
      </c>
      <c r="D212" s="76">
        <v>44742</v>
      </c>
      <c r="E212" s="75" t="s">
        <v>284</v>
      </c>
      <c r="F212" s="75" t="s">
        <v>701</v>
      </c>
      <c r="G212" s="75" t="s">
        <v>435</v>
      </c>
      <c r="H212" s="75" t="s">
        <v>403</v>
      </c>
      <c r="I212" s="75" t="s">
        <v>404</v>
      </c>
      <c r="J212" s="75">
        <v>0</v>
      </c>
      <c r="K212" s="2" t="s">
        <v>309</v>
      </c>
      <c r="L212" s="2">
        <v>17860</v>
      </c>
      <c r="M212" s="55">
        <v>11064270</v>
      </c>
      <c r="N212" s="2">
        <v>4.8572881516655867E-3</v>
      </c>
      <c r="O212" s="2">
        <v>0</v>
      </c>
      <c r="P212" s="2" t="s">
        <v>376</v>
      </c>
      <c r="Q212" s="54">
        <v>11180403.75</v>
      </c>
      <c r="R212" s="2">
        <v>11180403.75</v>
      </c>
      <c r="S212" s="51">
        <v>0</v>
      </c>
      <c r="T212" s="51">
        <v>0</v>
      </c>
      <c r="U212" s="51">
        <v>0</v>
      </c>
      <c r="V212" s="54">
        <v>0</v>
      </c>
      <c r="W212" s="54">
        <v>0</v>
      </c>
      <c r="X212" s="2">
        <v>0</v>
      </c>
      <c r="Y212" s="2">
        <v>0</v>
      </c>
      <c r="Z212" s="2">
        <v>619.5</v>
      </c>
      <c r="AA212" s="2">
        <v>619.70000000000005</v>
      </c>
      <c r="AB212" s="2" t="s">
        <v>376</v>
      </c>
      <c r="AC212" s="2" t="s">
        <v>376</v>
      </c>
      <c r="AD212" s="2" t="s">
        <v>376</v>
      </c>
      <c r="AE212" s="2" t="s">
        <v>376</v>
      </c>
      <c r="AF212" s="2" t="s">
        <v>376</v>
      </c>
      <c r="AG212" s="2">
        <v>0</v>
      </c>
      <c r="AH212" s="2">
        <v>0</v>
      </c>
      <c r="AI212" t="str">
        <f t="shared" si="3"/>
        <v>Scheme E TIER I</v>
      </c>
      <c r="AJ212" t="e">
        <v>#N/A</v>
      </c>
    </row>
    <row r="213" spans="1:36" hidden="1" x14ac:dyDescent="0.25">
      <c r="A213" s="75" t="s">
        <v>370</v>
      </c>
      <c r="B213" s="75" t="s">
        <v>308</v>
      </c>
      <c r="C213" s="75" t="s">
        <v>286</v>
      </c>
      <c r="D213" s="76">
        <v>44742</v>
      </c>
      <c r="E213" s="75" t="s">
        <v>294</v>
      </c>
      <c r="F213" s="75" t="s">
        <v>702</v>
      </c>
      <c r="G213" s="75" t="s">
        <v>703</v>
      </c>
      <c r="H213" s="75" t="s">
        <v>569</v>
      </c>
      <c r="I213" s="75" t="s">
        <v>570</v>
      </c>
      <c r="J213" s="75">
        <v>0</v>
      </c>
      <c r="K213" s="2" t="s">
        <v>309</v>
      </c>
      <c r="L213" s="2">
        <v>3990</v>
      </c>
      <c r="M213" s="55">
        <v>14485296</v>
      </c>
      <c r="N213" s="2">
        <v>6.3591413291766126E-3</v>
      </c>
      <c r="O213" s="2">
        <v>0</v>
      </c>
      <c r="P213" s="2" t="s">
        <v>376</v>
      </c>
      <c r="Q213" s="54">
        <v>18052060.530000001</v>
      </c>
      <c r="R213" s="2">
        <v>18052060.530000001</v>
      </c>
      <c r="S213" s="51">
        <v>0</v>
      </c>
      <c r="T213" s="51">
        <v>0</v>
      </c>
      <c r="U213" s="51">
        <v>0</v>
      </c>
      <c r="V213" s="54">
        <v>0</v>
      </c>
      <c r="W213" s="54">
        <v>0</v>
      </c>
      <c r="X213" s="2">
        <v>0</v>
      </c>
      <c r="Y213" s="2">
        <v>0</v>
      </c>
      <c r="Z213" s="2">
        <v>3630.4</v>
      </c>
      <c r="AA213" s="2">
        <v>3631</v>
      </c>
      <c r="AB213" s="2" t="s">
        <v>376</v>
      </c>
      <c r="AC213" s="2" t="s">
        <v>376</v>
      </c>
      <c r="AD213" s="2" t="s">
        <v>376</v>
      </c>
      <c r="AE213" s="2" t="s">
        <v>376</v>
      </c>
      <c r="AF213" s="2" t="s">
        <v>376</v>
      </c>
      <c r="AG213" s="2">
        <v>0</v>
      </c>
      <c r="AH213" s="2">
        <v>0</v>
      </c>
      <c r="AI213" t="str">
        <f t="shared" si="3"/>
        <v>Scheme E TIER I</v>
      </c>
      <c r="AJ213" t="e">
        <v>#N/A</v>
      </c>
    </row>
    <row r="214" spans="1:36" hidden="1" x14ac:dyDescent="0.25">
      <c r="A214" s="75" t="s">
        <v>370</v>
      </c>
      <c r="B214" s="75" t="s">
        <v>308</v>
      </c>
      <c r="C214" s="75" t="s">
        <v>286</v>
      </c>
      <c r="D214" s="76">
        <v>44742</v>
      </c>
      <c r="E214" s="75" t="s">
        <v>285</v>
      </c>
      <c r="F214" s="75" t="s">
        <v>704</v>
      </c>
      <c r="G214" s="75" t="s">
        <v>705</v>
      </c>
      <c r="H214" s="75" t="s">
        <v>706</v>
      </c>
      <c r="I214" s="75" t="s">
        <v>707</v>
      </c>
      <c r="J214" s="75">
        <v>0</v>
      </c>
      <c r="K214" s="2" t="s">
        <v>309</v>
      </c>
      <c r="L214" s="2">
        <v>19850</v>
      </c>
      <c r="M214" s="55">
        <v>6751977.5</v>
      </c>
      <c r="N214" s="2">
        <v>2.9641630501662224E-3</v>
      </c>
      <c r="O214" s="2">
        <v>0</v>
      </c>
      <c r="P214" s="2" t="s">
        <v>376</v>
      </c>
      <c r="Q214" s="54">
        <v>8464882.1899999995</v>
      </c>
      <c r="R214" s="2">
        <v>8464882.1899999995</v>
      </c>
      <c r="S214" s="51">
        <v>0</v>
      </c>
      <c r="T214" s="51">
        <v>0</v>
      </c>
      <c r="U214" s="51">
        <v>0</v>
      </c>
      <c r="V214" s="54">
        <v>0</v>
      </c>
      <c r="W214" s="54">
        <v>0</v>
      </c>
      <c r="X214" s="2">
        <v>0</v>
      </c>
      <c r="Y214" s="2">
        <v>0</v>
      </c>
      <c r="Z214" s="2">
        <v>340.15</v>
      </c>
      <c r="AA214" s="2">
        <v>340.4</v>
      </c>
      <c r="AB214" s="2" t="s">
        <v>376</v>
      </c>
      <c r="AC214" s="2" t="s">
        <v>376</v>
      </c>
      <c r="AD214" s="2" t="s">
        <v>376</v>
      </c>
      <c r="AE214" s="2" t="s">
        <v>376</v>
      </c>
      <c r="AF214" s="2" t="s">
        <v>376</v>
      </c>
      <c r="AG214" s="2">
        <v>0</v>
      </c>
      <c r="AH214" s="2">
        <v>0</v>
      </c>
      <c r="AI214" t="str">
        <f t="shared" si="3"/>
        <v>Scheme E TIER I</v>
      </c>
      <c r="AJ214" t="e">
        <v>#N/A</v>
      </c>
    </row>
    <row r="215" spans="1:36" hidden="1" x14ac:dyDescent="0.25">
      <c r="A215" s="75" t="s">
        <v>370</v>
      </c>
      <c r="B215" s="75" t="s">
        <v>308</v>
      </c>
      <c r="C215" s="75" t="s">
        <v>286</v>
      </c>
      <c r="D215" s="76">
        <v>44742</v>
      </c>
      <c r="E215" s="75" t="s">
        <v>247</v>
      </c>
      <c r="F215" s="75" t="s">
        <v>708</v>
      </c>
      <c r="G215" s="75" t="s">
        <v>709</v>
      </c>
      <c r="H215" s="75" t="s">
        <v>686</v>
      </c>
      <c r="I215" s="75" t="s">
        <v>687</v>
      </c>
      <c r="J215" s="75">
        <v>0</v>
      </c>
      <c r="K215" s="2" t="s">
        <v>309</v>
      </c>
      <c r="L215" s="2">
        <v>29820</v>
      </c>
      <c r="M215" s="55">
        <v>10612938</v>
      </c>
      <c r="N215" s="2">
        <v>4.6591504005019284E-3</v>
      </c>
      <c r="O215" s="2">
        <v>0</v>
      </c>
      <c r="P215" s="2" t="s">
        <v>376</v>
      </c>
      <c r="Q215" s="54">
        <v>10690502.800000001</v>
      </c>
      <c r="R215" s="2">
        <v>10690502.800000001</v>
      </c>
      <c r="S215" s="51">
        <v>0</v>
      </c>
      <c r="T215" s="51">
        <v>0</v>
      </c>
      <c r="U215" s="51">
        <v>0</v>
      </c>
      <c r="V215" s="54">
        <v>0</v>
      </c>
      <c r="W215" s="54">
        <v>0</v>
      </c>
      <c r="X215" s="2">
        <v>0</v>
      </c>
      <c r="Y215" s="2">
        <v>0</v>
      </c>
      <c r="Z215" s="2">
        <v>355.9</v>
      </c>
      <c r="AA215" s="2">
        <v>356.1</v>
      </c>
      <c r="AB215" s="2" t="s">
        <v>376</v>
      </c>
      <c r="AC215" s="2" t="s">
        <v>376</v>
      </c>
      <c r="AD215" s="2" t="s">
        <v>376</v>
      </c>
      <c r="AE215" s="2" t="s">
        <v>376</v>
      </c>
      <c r="AF215" s="2" t="s">
        <v>376</v>
      </c>
      <c r="AG215" s="2">
        <v>0</v>
      </c>
      <c r="AH215" s="2">
        <v>0</v>
      </c>
      <c r="AI215" t="str">
        <f t="shared" si="3"/>
        <v>Scheme E TIER I</v>
      </c>
      <c r="AJ215" t="e">
        <v>#N/A</v>
      </c>
    </row>
    <row r="216" spans="1:36" hidden="1" x14ac:dyDescent="0.25">
      <c r="A216" s="75" t="s">
        <v>370</v>
      </c>
      <c r="B216" s="75" t="s">
        <v>308</v>
      </c>
      <c r="C216" s="75" t="s">
        <v>286</v>
      </c>
      <c r="D216" s="76">
        <v>44742</v>
      </c>
      <c r="E216" s="75" t="s">
        <v>292</v>
      </c>
      <c r="F216" s="75" t="s">
        <v>710</v>
      </c>
      <c r="G216" s="75" t="s">
        <v>689</v>
      </c>
      <c r="H216" s="75" t="s">
        <v>690</v>
      </c>
      <c r="I216" s="75" t="s">
        <v>691</v>
      </c>
      <c r="J216" s="75">
        <v>0</v>
      </c>
      <c r="K216" s="2" t="s">
        <v>309</v>
      </c>
      <c r="L216" s="2">
        <v>5748</v>
      </c>
      <c r="M216" s="55">
        <v>1738195.2</v>
      </c>
      <c r="N216" s="2">
        <v>7.6307925875290425E-4</v>
      </c>
      <c r="O216" s="2">
        <v>0</v>
      </c>
      <c r="P216" s="2" t="s">
        <v>376</v>
      </c>
      <c r="Q216" s="54">
        <v>768795</v>
      </c>
      <c r="R216" s="2">
        <v>768795</v>
      </c>
      <c r="S216" s="51">
        <v>0</v>
      </c>
      <c r="T216" s="51">
        <v>0</v>
      </c>
      <c r="U216" s="51">
        <v>0</v>
      </c>
      <c r="V216" s="54">
        <v>0</v>
      </c>
      <c r="W216" s="54">
        <v>0</v>
      </c>
      <c r="X216" s="2">
        <v>0</v>
      </c>
      <c r="Y216" s="2">
        <v>0</v>
      </c>
      <c r="Z216" s="2">
        <v>302.39999999999998</v>
      </c>
      <c r="AA216" s="2">
        <v>302.2</v>
      </c>
      <c r="AB216" s="2" t="s">
        <v>376</v>
      </c>
      <c r="AC216" s="2" t="s">
        <v>376</v>
      </c>
      <c r="AD216" s="2" t="s">
        <v>376</v>
      </c>
      <c r="AE216" s="2" t="s">
        <v>376</v>
      </c>
      <c r="AF216" s="2" t="s">
        <v>376</v>
      </c>
      <c r="AG216" s="2">
        <v>0</v>
      </c>
      <c r="AH216" s="2">
        <v>0</v>
      </c>
      <c r="AI216" t="str">
        <f t="shared" si="3"/>
        <v>Scheme E TIER I</v>
      </c>
      <c r="AJ216" t="e">
        <v>#N/A</v>
      </c>
    </row>
    <row r="217" spans="1:36" hidden="1" x14ac:dyDescent="0.25">
      <c r="A217" s="75" t="s">
        <v>370</v>
      </c>
      <c r="B217" s="75" t="s">
        <v>308</v>
      </c>
      <c r="C217" s="75" t="s">
        <v>286</v>
      </c>
      <c r="D217" s="76">
        <v>44742</v>
      </c>
      <c r="E217" s="75" t="s">
        <v>344</v>
      </c>
      <c r="F217" s="75" t="s">
        <v>711</v>
      </c>
      <c r="G217" s="75" t="s">
        <v>712</v>
      </c>
      <c r="H217" s="75" t="s">
        <v>395</v>
      </c>
      <c r="I217" s="75" t="s">
        <v>396</v>
      </c>
      <c r="J217" s="75">
        <v>0</v>
      </c>
      <c r="K217" s="2" t="s">
        <v>309</v>
      </c>
      <c r="L217" s="2">
        <v>37200</v>
      </c>
      <c r="M217" s="55">
        <v>11632440</v>
      </c>
      <c r="N217" s="2">
        <v>5.1067185622694347E-3</v>
      </c>
      <c r="O217" s="2">
        <v>0</v>
      </c>
      <c r="P217" s="2" t="s">
        <v>376</v>
      </c>
      <c r="Q217" s="54">
        <v>12544605.460000001</v>
      </c>
      <c r="R217" s="2">
        <v>12544605.460000001</v>
      </c>
      <c r="S217" s="51">
        <v>0</v>
      </c>
      <c r="T217" s="51">
        <v>0</v>
      </c>
      <c r="U217" s="51">
        <v>0</v>
      </c>
      <c r="V217" s="54">
        <v>0</v>
      </c>
      <c r="W217" s="54">
        <v>0</v>
      </c>
      <c r="X217" s="2">
        <v>0</v>
      </c>
      <c r="Y217" s="2">
        <v>0</v>
      </c>
      <c r="Z217" s="2">
        <v>312.7</v>
      </c>
      <c r="AA217" s="2">
        <v>312.39999999999998</v>
      </c>
      <c r="AB217" s="2" t="s">
        <v>376</v>
      </c>
      <c r="AC217" s="2" t="s">
        <v>376</v>
      </c>
      <c r="AD217" s="2" t="s">
        <v>376</v>
      </c>
      <c r="AE217" s="2" t="s">
        <v>376</v>
      </c>
      <c r="AF217" s="2" t="s">
        <v>376</v>
      </c>
      <c r="AG217" s="2">
        <v>0</v>
      </c>
      <c r="AH217" s="2">
        <v>0</v>
      </c>
      <c r="AI217" t="str">
        <f t="shared" si="3"/>
        <v>Scheme E TIER I</v>
      </c>
      <c r="AJ217" t="e">
        <v>#N/A</v>
      </c>
    </row>
    <row r="218" spans="1:36" hidden="1" x14ac:dyDescent="0.25">
      <c r="A218" s="75" t="s">
        <v>370</v>
      </c>
      <c r="B218" s="75" t="s">
        <v>308</v>
      </c>
      <c r="C218" s="75" t="s">
        <v>286</v>
      </c>
      <c r="D218" s="76">
        <v>44742</v>
      </c>
      <c r="E218" s="75" t="s">
        <v>262</v>
      </c>
      <c r="F218" s="75" t="s">
        <v>713</v>
      </c>
      <c r="G218" s="75" t="s">
        <v>713</v>
      </c>
      <c r="H218" s="75" t="s">
        <v>651</v>
      </c>
      <c r="I218" s="75" t="s">
        <v>652</v>
      </c>
      <c r="J218" s="75">
        <v>0</v>
      </c>
      <c r="K218" s="2" t="s">
        <v>309</v>
      </c>
      <c r="L218" s="2">
        <v>35000</v>
      </c>
      <c r="M218" s="55">
        <v>14561750</v>
      </c>
      <c r="N218" s="2">
        <v>6.3927051439016192E-3</v>
      </c>
      <c r="O218" s="2">
        <v>0</v>
      </c>
      <c r="P218" s="2" t="s">
        <v>376</v>
      </c>
      <c r="Q218" s="54">
        <v>17113380.809999999</v>
      </c>
      <c r="R218" s="2">
        <v>17113380.809999999</v>
      </c>
      <c r="S218" s="51">
        <v>0</v>
      </c>
      <c r="T218" s="51">
        <v>0</v>
      </c>
      <c r="U218" s="51">
        <v>0</v>
      </c>
      <c r="V218" s="54">
        <v>0</v>
      </c>
      <c r="W218" s="54">
        <v>0</v>
      </c>
      <c r="X218" s="2">
        <v>0</v>
      </c>
      <c r="Y218" s="2">
        <v>0</v>
      </c>
      <c r="Z218" s="2">
        <v>416.05</v>
      </c>
      <c r="AA218" s="2">
        <v>416.05</v>
      </c>
      <c r="AB218" s="2" t="s">
        <v>376</v>
      </c>
      <c r="AC218" s="2" t="s">
        <v>376</v>
      </c>
      <c r="AD218" s="2" t="s">
        <v>376</v>
      </c>
      <c r="AE218" s="2" t="s">
        <v>376</v>
      </c>
      <c r="AF218" s="2" t="s">
        <v>376</v>
      </c>
      <c r="AG218" s="2">
        <v>0</v>
      </c>
      <c r="AH218" s="2">
        <v>0</v>
      </c>
      <c r="AI218" t="str">
        <f t="shared" si="3"/>
        <v>Scheme E TIER I</v>
      </c>
      <c r="AJ218" t="e">
        <v>#N/A</v>
      </c>
    </row>
    <row r="219" spans="1:36" hidden="1" x14ac:dyDescent="0.25">
      <c r="A219" s="75" t="s">
        <v>370</v>
      </c>
      <c r="B219" s="75" t="s">
        <v>308</v>
      </c>
      <c r="C219" s="75" t="s">
        <v>286</v>
      </c>
      <c r="D219" s="76">
        <v>44742</v>
      </c>
      <c r="E219" s="75" t="s">
        <v>339</v>
      </c>
      <c r="F219" s="75" t="s">
        <v>714</v>
      </c>
      <c r="G219" s="75" t="s">
        <v>715</v>
      </c>
      <c r="H219" s="75" t="s">
        <v>716</v>
      </c>
      <c r="I219" s="75" t="s">
        <v>717</v>
      </c>
      <c r="J219" s="75">
        <v>0</v>
      </c>
      <c r="K219" s="2" t="s">
        <v>309</v>
      </c>
      <c r="L219" s="2">
        <v>14767</v>
      </c>
      <c r="M219" s="55">
        <v>8177964.5999999996</v>
      </c>
      <c r="N219" s="2">
        <v>3.5901808755860621E-3</v>
      </c>
      <c r="O219" s="2">
        <v>0</v>
      </c>
      <c r="P219" s="2" t="s">
        <v>376</v>
      </c>
      <c r="Q219" s="54">
        <v>8589887.8200000003</v>
      </c>
      <c r="R219" s="2">
        <v>8589887.8200000003</v>
      </c>
      <c r="S219" s="51">
        <v>0</v>
      </c>
      <c r="T219" s="51">
        <v>0</v>
      </c>
      <c r="U219" s="51">
        <v>0</v>
      </c>
      <c r="V219" s="54">
        <v>0</v>
      </c>
      <c r="W219" s="54">
        <v>0</v>
      </c>
      <c r="X219" s="2">
        <v>0</v>
      </c>
      <c r="Y219" s="2">
        <v>0</v>
      </c>
      <c r="Z219" s="2">
        <v>553.79999999999995</v>
      </c>
      <c r="AA219" s="2">
        <v>554.25</v>
      </c>
      <c r="AB219" s="2" t="s">
        <v>376</v>
      </c>
      <c r="AC219" s="2" t="s">
        <v>376</v>
      </c>
      <c r="AD219" s="2" t="s">
        <v>376</v>
      </c>
      <c r="AE219" s="2" t="s">
        <v>376</v>
      </c>
      <c r="AF219" s="2" t="s">
        <v>376</v>
      </c>
      <c r="AG219" s="2">
        <v>0</v>
      </c>
      <c r="AH219" s="2">
        <v>0</v>
      </c>
      <c r="AI219" t="str">
        <f t="shared" si="3"/>
        <v>Scheme E TIER I</v>
      </c>
      <c r="AJ219" t="e">
        <v>#N/A</v>
      </c>
    </row>
    <row r="220" spans="1:36" hidden="1" x14ac:dyDescent="0.25">
      <c r="A220" s="75" t="s">
        <v>370</v>
      </c>
      <c r="B220" s="75" t="s">
        <v>308</v>
      </c>
      <c r="C220" s="75" t="s">
        <v>286</v>
      </c>
      <c r="D220" s="76">
        <v>44742</v>
      </c>
      <c r="E220" s="75" t="s">
        <v>291</v>
      </c>
      <c r="F220" s="75" t="s">
        <v>718</v>
      </c>
      <c r="G220" s="75" t="s">
        <v>719</v>
      </c>
      <c r="H220" s="75" t="s">
        <v>720</v>
      </c>
      <c r="I220" s="75" t="s">
        <v>721</v>
      </c>
      <c r="J220" s="75">
        <v>0</v>
      </c>
      <c r="K220" s="2" t="s">
        <v>309</v>
      </c>
      <c r="L220" s="2">
        <v>7100</v>
      </c>
      <c r="M220" s="55">
        <v>7958745</v>
      </c>
      <c r="N220" s="2">
        <v>3.4939420124985862E-3</v>
      </c>
      <c r="O220" s="2">
        <v>0</v>
      </c>
      <c r="P220" s="2" t="s">
        <v>376</v>
      </c>
      <c r="Q220" s="54">
        <v>9671820.9800000004</v>
      </c>
      <c r="R220" s="2">
        <v>9671820.9800000004</v>
      </c>
      <c r="S220" s="51">
        <v>0</v>
      </c>
      <c r="T220" s="51">
        <v>0</v>
      </c>
      <c r="U220" s="51">
        <v>0</v>
      </c>
      <c r="V220" s="54">
        <v>0</v>
      </c>
      <c r="W220" s="54">
        <v>0</v>
      </c>
      <c r="X220" s="2">
        <v>0</v>
      </c>
      <c r="Y220" s="2">
        <v>0</v>
      </c>
      <c r="Z220" s="2">
        <v>1120.95</v>
      </c>
      <c r="AA220" s="2">
        <v>1121.9000000000001</v>
      </c>
      <c r="AB220" s="2" t="s">
        <v>376</v>
      </c>
      <c r="AC220" s="2" t="s">
        <v>376</v>
      </c>
      <c r="AD220" s="2" t="s">
        <v>376</v>
      </c>
      <c r="AE220" s="2" t="s">
        <v>376</v>
      </c>
      <c r="AF220" s="2" t="s">
        <v>376</v>
      </c>
      <c r="AG220" s="2">
        <v>0</v>
      </c>
      <c r="AH220" s="2">
        <v>0</v>
      </c>
      <c r="AI220" t="str">
        <f t="shared" si="3"/>
        <v>Scheme E TIER I</v>
      </c>
      <c r="AJ220" t="e">
        <v>#N/A</v>
      </c>
    </row>
    <row r="221" spans="1:36" hidden="1" x14ac:dyDescent="0.25">
      <c r="A221" s="75" t="s">
        <v>370</v>
      </c>
      <c r="B221" s="75" t="s">
        <v>308</v>
      </c>
      <c r="C221" s="75" t="s">
        <v>286</v>
      </c>
      <c r="D221" s="76">
        <v>44742</v>
      </c>
      <c r="E221" s="75" t="s">
        <v>340</v>
      </c>
      <c r="F221" s="75" t="s">
        <v>722</v>
      </c>
      <c r="G221" s="75" t="s">
        <v>723</v>
      </c>
      <c r="H221" s="75" t="s">
        <v>403</v>
      </c>
      <c r="I221" s="75" t="s">
        <v>404</v>
      </c>
      <c r="J221" s="75">
        <v>0</v>
      </c>
      <c r="K221" s="2" t="s">
        <v>309</v>
      </c>
      <c r="L221" s="2">
        <v>5989</v>
      </c>
      <c r="M221" s="55">
        <v>5847060.7000000002</v>
      </c>
      <c r="N221" s="2">
        <v>2.5668985536487715E-3</v>
      </c>
      <c r="O221" s="2">
        <v>0</v>
      </c>
      <c r="P221" s="2" t="s">
        <v>376</v>
      </c>
      <c r="Q221" s="54">
        <v>7888609.1500000004</v>
      </c>
      <c r="R221" s="2">
        <v>7888609.1500000004</v>
      </c>
      <c r="S221" s="51">
        <v>0</v>
      </c>
      <c r="T221" s="51">
        <v>0</v>
      </c>
      <c r="U221" s="51">
        <v>0</v>
      </c>
      <c r="V221" s="54">
        <v>0</v>
      </c>
      <c r="W221" s="54">
        <v>0</v>
      </c>
      <c r="X221" s="2">
        <v>0</v>
      </c>
      <c r="Y221" s="2">
        <v>0</v>
      </c>
      <c r="Z221" s="2">
        <v>976.3</v>
      </c>
      <c r="AA221" s="2">
        <v>976.35</v>
      </c>
      <c r="AB221" s="2" t="s">
        <v>376</v>
      </c>
      <c r="AC221" s="2" t="s">
        <v>376</v>
      </c>
      <c r="AD221" s="2" t="s">
        <v>376</v>
      </c>
      <c r="AE221" s="2" t="s">
        <v>376</v>
      </c>
      <c r="AF221" s="2" t="s">
        <v>376</v>
      </c>
      <c r="AG221" s="2">
        <v>0</v>
      </c>
      <c r="AH221" s="2">
        <v>0</v>
      </c>
      <c r="AI221" t="str">
        <f t="shared" si="3"/>
        <v>Scheme E TIER I</v>
      </c>
      <c r="AJ221" t="e">
        <v>#N/A</v>
      </c>
    </row>
    <row r="222" spans="1:36" hidden="1" x14ac:dyDescent="0.25">
      <c r="A222" s="75" t="s">
        <v>370</v>
      </c>
      <c r="B222" s="75" t="s">
        <v>308</v>
      </c>
      <c r="C222" s="75" t="s">
        <v>286</v>
      </c>
      <c r="D222" s="76">
        <v>44742</v>
      </c>
      <c r="E222" s="75" t="s">
        <v>248</v>
      </c>
      <c r="F222" s="75" t="s">
        <v>724</v>
      </c>
      <c r="G222" s="75" t="s">
        <v>725</v>
      </c>
      <c r="H222" s="75" t="s">
        <v>615</v>
      </c>
      <c r="I222" s="75" t="s">
        <v>616</v>
      </c>
      <c r="J222" s="75">
        <v>0</v>
      </c>
      <c r="K222" s="2" t="s">
        <v>309</v>
      </c>
      <c r="L222" s="2">
        <v>27175</v>
      </c>
      <c r="M222" s="55">
        <v>14946250</v>
      </c>
      <c r="N222" s="2">
        <v>6.5615032023650707E-3</v>
      </c>
      <c r="O222" s="2">
        <v>0</v>
      </c>
      <c r="P222" s="2" t="s">
        <v>376</v>
      </c>
      <c r="Q222" s="54">
        <v>17716872.07</v>
      </c>
      <c r="R222" s="2">
        <v>17716872.07</v>
      </c>
      <c r="S222" s="51">
        <v>0</v>
      </c>
      <c r="T222" s="51">
        <v>0</v>
      </c>
      <c r="U222" s="51">
        <v>0</v>
      </c>
      <c r="V222" s="54">
        <v>0</v>
      </c>
      <c r="W222" s="54">
        <v>0</v>
      </c>
      <c r="X222" s="2">
        <v>0</v>
      </c>
      <c r="Y222" s="2">
        <v>0</v>
      </c>
      <c r="Z222" s="2">
        <v>550</v>
      </c>
      <c r="AA222" s="2">
        <v>550.20000000000005</v>
      </c>
      <c r="AB222" s="2" t="s">
        <v>376</v>
      </c>
      <c r="AC222" s="2" t="s">
        <v>376</v>
      </c>
      <c r="AD222" s="2" t="s">
        <v>376</v>
      </c>
      <c r="AE222" s="2" t="s">
        <v>376</v>
      </c>
      <c r="AF222" s="2" t="s">
        <v>376</v>
      </c>
      <c r="AG222" s="2">
        <v>0</v>
      </c>
      <c r="AH222" s="2">
        <v>0</v>
      </c>
      <c r="AI222" t="str">
        <f t="shared" si="3"/>
        <v>Scheme E TIER I</v>
      </c>
      <c r="AJ222" t="e">
        <v>#N/A</v>
      </c>
    </row>
    <row r="223" spans="1:36" hidden="1" x14ac:dyDescent="0.25">
      <c r="A223" s="75" t="s">
        <v>370</v>
      </c>
      <c r="B223" s="75" t="s">
        <v>308</v>
      </c>
      <c r="C223" s="75" t="s">
        <v>286</v>
      </c>
      <c r="D223" s="76">
        <v>44742</v>
      </c>
      <c r="E223" s="75" t="s">
        <v>378</v>
      </c>
      <c r="F223" s="75" t="s">
        <v>379</v>
      </c>
      <c r="G223" s="75" t="s">
        <v>380</v>
      </c>
      <c r="H223" s="75" t="s">
        <v>381</v>
      </c>
      <c r="I223" s="75" t="s">
        <v>382</v>
      </c>
      <c r="J223" s="75">
        <v>0</v>
      </c>
      <c r="K223" s="2" t="s">
        <v>303</v>
      </c>
      <c r="L223" s="2">
        <v>83865.521999999997</v>
      </c>
      <c r="M223" s="55">
        <v>95188038.390000001</v>
      </c>
      <c r="N223" s="2">
        <v>4.1788182234529347E-2</v>
      </c>
      <c r="O223" s="2">
        <v>0</v>
      </c>
      <c r="P223" s="2" t="s">
        <v>376</v>
      </c>
      <c r="Q223" s="54">
        <v>95188532.599999994</v>
      </c>
      <c r="R223" s="2">
        <v>95188532.599999994</v>
      </c>
      <c r="S223" s="51">
        <v>0</v>
      </c>
      <c r="T223" s="51">
        <v>0</v>
      </c>
      <c r="U223" s="51">
        <v>0</v>
      </c>
      <c r="V223" s="54">
        <v>0</v>
      </c>
      <c r="W223" s="54">
        <v>0</v>
      </c>
      <c r="X223" s="2">
        <v>0</v>
      </c>
      <c r="Y223" s="2">
        <v>0</v>
      </c>
      <c r="Z223" s="2">
        <v>0</v>
      </c>
      <c r="AA223" s="2">
        <v>0</v>
      </c>
      <c r="AB223" s="2" t="s">
        <v>376</v>
      </c>
      <c r="AC223" s="2" t="s">
        <v>376</v>
      </c>
      <c r="AD223" s="2" t="s">
        <v>376</v>
      </c>
      <c r="AE223" s="2" t="s">
        <v>376</v>
      </c>
      <c r="AF223" s="2" t="s">
        <v>376</v>
      </c>
      <c r="AG223" s="2">
        <v>0</v>
      </c>
      <c r="AH223" s="2">
        <v>0</v>
      </c>
      <c r="AI223" t="str">
        <f t="shared" si="3"/>
        <v>Scheme E TIER I</v>
      </c>
      <c r="AJ223" t="e">
        <v>#N/A</v>
      </c>
    </row>
    <row r="224" spans="1:36" hidden="1" x14ac:dyDescent="0.25">
      <c r="A224" s="75" t="s">
        <v>370</v>
      </c>
      <c r="B224" s="75" t="s">
        <v>308</v>
      </c>
      <c r="C224" s="75" t="s">
        <v>286</v>
      </c>
      <c r="D224" s="76">
        <v>44742</v>
      </c>
      <c r="E224" s="75" t="s">
        <v>293</v>
      </c>
      <c r="F224" s="75" t="s">
        <v>726</v>
      </c>
      <c r="G224" s="75" t="s">
        <v>467</v>
      </c>
      <c r="H224" s="75" t="s">
        <v>403</v>
      </c>
      <c r="I224" s="75" t="s">
        <v>404</v>
      </c>
      <c r="J224" s="75">
        <v>0</v>
      </c>
      <c r="K224" s="2" t="s">
        <v>309</v>
      </c>
      <c r="L224" s="2">
        <v>1829</v>
      </c>
      <c r="M224" s="55">
        <v>19994170.75</v>
      </c>
      <c r="N224" s="2">
        <v>8.7775740004856755E-3</v>
      </c>
      <c r="O224" s="2">
        <v>0</v>
      </c>
      <c r="P224" s="2" t="s">
        <v>376</v>
      </c>
      <c r="Q224" s="54">
        <v>29290870.440000001</v>
      </c>
      <c r="R224" s="2">
        <v>29290870.440000001</v>
      </c>
      <c r="S224" s="51">
        <v>0</v>
      </c>
      <c r="T224" s="51">
        <v>0</v>
      </c>
      <c r="U224" s="51">
        <v>0</v>
      </c>
      <c r="V224" s="54">
        <v>0</v>
      </c>
      <c r="W224" s="54">
        <v>0</v>
      </c>
      <c r="X224" s="2">
        <v>0</v>
      </c>
      <c r="Y224" s="2">
        <v>0</v>
      </c>
      <c r="Z224" s="2">
        <v>10931.75</v>
      </c>
      <c r="AA224" s="2">
        <v>10929.3</v>
      </c>
      <c r="AB224" s="2" t="s">
        <v>376</v>
      </c>
      <c r="AC224" s="2" t="s">
        <v>376</v>
      </c>
      <c r="AD224" s="2" t="s">
        <v>376</v>
      </c>
      <c r="AE224" s="2" t="s">
        <v>376</v>
      </c>
      <c r="AF224" s="2" t="s">
        <v>376</v>
      </c>
      <c r="AG224" s="2">
        <v>0</v>
      </c>
      <c r="AH224" s="2">
        <v>0</v>
      </c>
      <c r="AI224" t="str">
        <f t="shared" si="3"/>
        <v>Scheme E TIER I</v>
      </c>
      <c r="AJ224" t="e">
        <v>#N/A</v>
      </c>
    </row>
    <row r="225" spans="1:36" hidden="1" x14ac:dyDescent="0.25">
      <c r="A225" s="75" t="s">
        <v>370</v>
      </c>
      <c r="B225" s="75" t="s">
        <v>308</v>
      </c>
      <c r="C225" s="75" t="s">
        <v>286</v>
      </c>
      <c r="D225" s="76">
        <v>44742</v>
      </c>
      <c r="E225" s="75" t="s">
        <v>265</v>
      </c>
      <c r="F225" s="75" t="s">
        <v>727</v>
      </c>
      <c r="G225" s="75" t="s">
        <v>727</v>
      </c>
      <c r="H225" s="75" t="s">
        <v>728</v>
      </c>
      <c r="I225" s="75" t="s">
        <v>729</v>
      </c>
      <c r="J225" s="75">
        <v>0</v>
      </c>
      <c r="K225" s="2" t="s">
        <v>309</v>
      </c>
      <c r="L225" s="2">
        <v>17400</v>
      </c>
      <c r="M225" s="55">
        <v>11003760</v>
      </c>
      <c r="N225" s="2">
        <v>4.8307238590319761E-3</v>
      </c>
      <c r="O225" s="2">
        <v>0</v>
      </c>
      <c r="P225" s="2" t="s">
        <v>376</v>
      </c>
      <c r="Q225" s="54">
        <v>13142693.32</v>
      </c>
      <c r="R225" s="2">
        <v>13142693.32</v>
      </c>
      <c r="S225" s="51">
        <v>0</v>
      </c>
      <c r="T225" s="51">
        <v>0</v>
      </c>
      <c r="U225" s="51">
        <v>0</v>
      </c>
      <c r="V225" s="54">
        <v>0</v>
      </c>
      <c r="W225" s="54">
        <v>0</v>
      </c>
      <c r="X225" s="2">
        <v>0</v>
      </c>
      <c r="Y225" s="2">
        <v>0</v>
      </c>
      <c r="Z225" s="2">
        <v>632.4</v>
      </c>
      <c r="AA225" s="2">
        <v>631.95000000000005</v>
      </c>
      <c r="AB225" s="2" t="s">
        <v>376</v>
      </c>
      <c r="AC225" s="2" t="s">
        <v>376</v>
      </c>
      <c r="AD225" s="2" t="s">
        <v>376</v>
      </c>
      <c r="AE225" s="2" t="s">
        <v>376</v>
      </c>
      <c r="AF225" s="2" t="s">
        <v>376</v>
      </c>
      <c r="AG225" s="2">
        <v>0</v>
      </c>
      <c r="AH225" s="2">
        <v>0</v>
      </c>
      <c r="AI225" t="str">
        <f t="shared" si="3"/>
        <v>Scheme E TIER I</v>
      </c>
      <c r="AJ225" t="e">
        <v>#N/A</v>
      </c>
    </row>
    <row r="226" spans="1:36" hidden="1" x14ac:dyDescent="0.25">
      <c r="A226" s="75" t="s">
        <v>370</v>
      </c>
      <c r="B226" s="75" t="s">
        <v>308</v>
      </c>
      <c r="C226" s="75" t="s">
        <v>286</v>
      </c>
      <c r="D226" s="76">
        <v>44742</v>
      </c>
      <c r="E226" s="75" t="s">
        <v>376</v>
      </c>
      <c r="F226" s="75" t="s">
        <v>400</v>
      </c>
      <c r="G226" s="75" t="s">
        <v>376</v>
      </c>
      <c r="H226" s="75" t="s">
        <v>376</v>
      </c>
      <c r="I226" s="75" t="s">
        <v>376</v>
      </c>
      <c r="J226" s="75">
        <v>0</v>
      </c>
      <c r="K226" s="2" t="s">
        <v>302</v>
      </c>
      <c r="L226" s="2">
        <v>0</v>
      </c>
      <c r="M226" s="55">
        <v>15257907.449999999</v>
      </c>
      <c r="N226" s="2">
        <v>6.6983228966841094E-3</v>
      </c>
      <c r="O226" s="2">
        <v>0</v>
      </c>
      <c r="P226" s="2" t="s">
        <v>376</v>
      </c>
      <c r="Q226" s="54">
        <v>0</v>
      </c>
      <c r="R226" s="2">
        <v>15257907.449999999</v>
      </c>
      <c r="S226" s="51">
        <v>0</v>
      </c>
      <c r="T226" s="51">
        <v>0</v>
      </c>
      <c r="U226" s="51">
        <v>0</v>
      </c>
      <c r="V226" s="54">
        <v>0</v>
      </c>
      <c r="W226" s="54">
        <v>0</v>
      </c>
      <c r="X226" s="2">
        <v>0</v>
      </c>
      <c r="Y226" s="2">
        <v>0</v>
      </c>
      <c r="Z226" s="2">
        <v>0</v>
      </c>
      <c r="AA226" s="2">
        <v>0</v>
      </c>
      <c r="AB226" s="2" t="s">
        <v>376</v>
      </c>
      <c r="AC226" s="2" t="s">
        <v>376</v>
      </c>
      <c r="AD226" s="2" t="s">
        <v>376</v>
      </c>
      <c r="AE226" s="2" t="s">
        <v>376</v>
      </c>
      <c r="AF226" s="2" t="s">
        <v>376</v>
      </c>
      <c r="AG226" s="2">
        <v>0</v>
      </c>
      <c r="AH226" s="2">
        <v>0</v>
      </c>
      <c r="AI226" t="str">
        <f t="shared" si="3"/>
        <v>Scheme E TIER I</v>
      </c>
      <c r="AJ226" t="e">
        <v>#N/A</v>
      </c>
    </row>
    <row r="227" spans="1:36" hidden="1" x14ac:dyDescent="0.25">
      <c r="A227" s="75" t="s">
        <v>370</v>
      </c>
      <c r="B227" s="75" t="s">
        <v>308</v>
      </c>
      <c r="C227" s="75" t="s">
        <v>286</v>
      </c>
      <c r="D227" s="76">
        <v>44742</v>
      </c>
      <c r="E227" s="75" t="s">
        <v>264</v>
      </c>
      <c r="F227" s="75" t="s">
        <v>730</v>
      </c>
      <c r="G227" s="75" t="s">
        <v>731</v>
      </c>
      <c r="H227" s="75" t="s">
        <v>695</v>
      </c>
      <c r="I227" s="75" t="s">
        <v>696</v>
      </c>
      <c r="J227" s="75">
        <v>0</v>
      </c>
      <c r="K227" s="2" t="s">
        <v>309</v>
      </c>
      <c r="L227" s="2">
        <v>86200</v>
      </c>
      <c r="M227" s="55">
        <v>12740360</v>
      </c>
      <c r="N227" s="2">
        <v>5.5931028143704174E-3</v>
      </c>
      <c r="O227" s="2">
        <v>0</v>
      </c>
      <c r="P227" s="2" t="s">
        <v>376</v>
      </c>
      <c r="Q227" s="54">
        <v>11039521.800000001</v>
      </c>
      <c r="R227" s="2">
        <v>11039521.800000001</v>
      </c>
      <c r="S227" s="51">
        <v>0</v>
      </c>
      <c r="T227" s="51">
        <v>0</v>
      </c>
      <c r="U227" s="51">
        <v>0</v>
      </c>
      <c r="V227" s="54">
        <v>0</v>
      </c>
      <c r="W227" s="54">
        <v>0</v>
      </c>
      <c r="X227" s="2">
        <v>0</v>
      </c>
      <c r="Y227" s="2">
        <v>0</v>
      </c>
      <c r="Z227" s="2">
        <v>147.80000000000001</v>
      </c>
      <c r="AA227" s="2">
        <v>147.85</v>
      </c>
      <c r="AB227" s="2" t="s">
        <v>376</v>
      </c>
      <c r="AC227" s="2" t="s">
        <v>376</v>
      </c>
      <c r="AD227" s="2" t="s">
        <v>376</v>
      </c>
      <c r="AE227" s="2" t="s">
        <v>376</v>
      </c>
      <c r="AF227" s="2" t="s">
        <v>376</v>
      </c>
      <c r="AG227" s="2">
        <v>0</v>
      </c>
      <c r="AH227" s="2">
        <v>0</v>
      </c>
      <c r="AI227" t="str">
        <f t="shared" si="3"/>
        <v>Scheme E TIER I</v>
      </c>
      <c r="AJ227" t="e">
        <v>#N/A</v>
      </c>
    </row>
    <row r="228" spans="1:36" x14ac:dyDescent="0.25">
      <c r="A228" s="75" t="s">
        <v>370</v>
      </c>
      <c r="B228" s="75" t="s">
        <v>308</v>
      </c>
      <c r="C228" s="75" t="s">
        <v>289</v>
      </c>
      <c r="D228" s="76">
        <v>44742</v>
      </c>
      <c r="E228" s="75" t="s">
        <v>258</v>
      </c>
      <c r="F228" s="75" t="s">
        <v>645</v>
      </c>
      <c r="G228" s="75" t="s">
        <v>646</v>
      </c>
      <c r="H228" s="75" t="s">
        <v>647</v>
      </c>
      <c r="I228" s="75" t="s">
        <v>648</v>
      </c>
      <c r="J228" s="75">
        <v>0</v>
      </c>
      <c r="K228" s="2" t="s">
        <v>309</v>
      </c>
      <c r="L228" s="2">
        <v>1945</v>
      </c>
      <c r="M228" s="55">
        <v>1945000</v>
      </c>
      <c r="N228" s="2">
        <v>1.0510349439853631E-2</v>
      </c>
      <c r="O228" s="2">
        <v>0</v>
      </c>
      <c r="P228" s="2" t="s">
        <v>376</v>
      </c>
      <c r="Q228" s="54">
        <v>2688369.26</v>
      </c>
      <c r="R228" s="2">
        <v>2688369.26</v>
      </c>
      <c r="S228" s="51">
        <v>0</v>
      </c>
      <c r="T228" s="51">
        <v>0</v>
      </c>
      <c r="U228" s="51">
        <v>0</v>
      </c>
      <c r="V228" s="54">
        <v>0</v>
      </c>
      <c r="W228" s="54">
        <v>0</v>
      </c>
      <c r="X228" s="2">
        <v>0</v>
      </c>
      <c r="Y228" s="2">
        <v>0</v>
      </c>
      <c r="Z228" s="2">
        <v>1000</v>
      </c>
      <c r="AA228" s="2">
        <v>999.7</v>
      </c>
      <c r="AB228" s="2" t="s">
        <v>376</v>
      </c>
      <c r="AC228" s="2" t="s">
        <v>376</v>
      </c>
      <c r="AD228" s="2" t="s">
        <v>376</v>
      </c>
      <c r="AE228" s="2" t="s">
        <v>376</v>
      </c>
      <c r="AF228" s="2" t="s">
        <v>376</v>
      </c>
      <c r="AG228" s="2">
        <v>0</v>
      </c>
      <c r="AH228" s="2">
        <v>0</v>
      </c>
      <c r="AI228" t="str">
        <f t="shared" si="3"/>
        <v>Scheme E TIER II</v>
      </c>
      <c r="AJ228" t="e">
        <v>#N/A</v>
      </c>
    </row>
    <row r="229" spans="1:36" x14ac:dyDescent="0.25">
      <c r="A229" s="75" t="s">
        <v>370</v>
      </c>
      <c r="B229" s="75" t="s">
        <v>308</v>
      </c>
      <c r="C229" s="75" t="s">
        <v>289</v>
      </c>
      <c r="D229" s="76">
        <v>44742</v>
      </c>
      <c r="E229" s="75" t="s">
        <v>11</v>
      </c>
      <c r="F229" s="75" t="s">
        <v>566</v>
      </c>
      <c r="G229" s="75" t="s">
        <v>514</v>
      </c>
      <c r="H229" s="75" t="s">
        <v>515</v>
      </c>
      <c r="I229" s="75" t="s">
        <v>516</v>
      </c>
      <c r="J229" s="75">
        <v>0</v>
      </c>
      <c r="K229" s="2" t="s">
        <v>309</v>
      </c>
      <c r="L229" s="2">
        <v>6732</v>
      </c>
      <c r="M229" s="55">
        <v>17473915.800000001</v>
      </c>
      <c r="N229" s="2">
        <v>9.4425172822920067E-2</v>
      </c>
      <c r="O229" s="2">
        <v>0</v>
      </c>
      <c r="P229" s="2" t="s">
        <v>376</v>
      </c>
      <c r="Q229" s="54">
        <v>10334637.09</v>
      </c>
      <c r="R229" s="2">
        <v>10334729.07</v>
      </c>
      <c r="S229" s="51">
        <v>0</v>
      </c>
      <c r="T229" s="51">
        <v>0</v>
      </c>
      <c r="U229" s="51">
        <v>0</v>
      </c>
      <c r="V229" s="54">
        <v>0</v>
      </c>
      <c r="W229" s="54">
        <v>0</v>
      </c>
      <c r="X229" s="2">
        <v>0</v>
      </c>
      <c r="Y229" s="2">
        <v>0</v>
      </c>
      <c r="Z229" s="2">
        <v>2595.65</v>
      </c>
      <c r="AA229" s="2">
        <v>2594.0500000000002</v>
      </c>
      <c r="AB229" s="2" t="s">
        <v>376</v>
      </c>
      <c r="AC229" s="2" t="s">
        <v>376</v>
      </c>
      <c r="AD229" s="2" t="s">
        <v>376</v>
      </c>
      <c r="AE229" s="2" t="s">
        <v>376</v>
      </c>
      <c r="AF229" s="2" t="s">
        <v>376</v>
      </c>
      <c r="AG229" s="2">
        <v>0</v>
      </c>
      <c r="AH229" s="2">
        <v>0</v>
      </c>
      <c r="AI229" t="str">
        <f t="shared" si="3"/>
        <v>Scheme E TIER II</v>
      </c>
      <c r="AJ229" t="e">
        <v>#N/A</v>
      </c>
    </row>
    <row r="230" spans="1:36" x14ac:dyDescent="0.25">
      <c r="A230" s="75" t="s">
        <v>370</v>
      </c>
      <c r="B230" s="75" t="s">
        <v>308</v>
      </c>
      <c r="C230" s="75" t="s">
        <v>289</v>
      </c>
      <c r="D230" s="76">
        <v>44742</v>
      </c>
      <c r="E230" s="75" t="s">
        <v>145</v>
      </c>
      <c r="F230" s="75" t="s">
        <v>649</v>
      </c>
      <c r="G230" s="75" t="s">
        <v>650</v>
      </c>
      <c r="H230" s="75" t="s">
        <v>651</v>
      </c>
      <c r="I230" s="75" t="s">
        <v>652</v>
      </c>
      <c r="J230" s="75">
        <v>0</v>
      </c>
      <c r="K230" s="2" t="s">
        <v>309</v>
      </c>
      <c r="L230" s="2">
        <v>2370</v>
      </c>
      <c r="M230" s="55">
        <v>2306602.5</v>
      </c>
      <c r="N230" s="2">
        <v>1.2464369302745495E-2</v>
      </c>
      <c r="O230" s="2">
        <v>0</v>
      </c>
      <c r="P230" s="2" t="s">
        <v>376</v>
      </c>
      <c r="Q230" s="54">
        <v>1776001.09</v>
      </c>
      <c r="R230" s="2">
        <v>1776001.09</v>
      </c>
      <c r="S230" s="51">
        <v>0</v>
      </c>
      <c r="T230" s="51">
        <v>0</v>
      </c>
      <c r="U230" s="51">
        <v>0</v>
      </c>
      <c r="V230" s="54">
        <v>0</v>
      </c>
      <c r="W230" s="54">
        <v>0</v>
      </c>
      <c r="X230" s="2">
        <v>0</v>
      </c>
      <c r="Y230" s="2">
        <v>0</v>
      </c>
      <c r="Z230" s="2">
        <v>973.25</v>
      </c>
      <c r="AA230" s="2">
        <v>973.05</v>
      </c>
      <c r="AB230" s="2" t="s">
        <v>376</v>
      </c>
      <c r="AC230" s="2" t="s">
        <v>376</v>
      </c>
      <c r="AD230" s="2" t="s">
        <v>376</v>
      </c>
      <c r="AE230" s="2" t="s">
        <v>376</v>
      </c>
      <c r="AF230" s="2" t="s">
        <v>376</v>
      </c>
      <c r="AG230" s="2">
        <v>0</v>
      </c>
      <c r="AH230" s="2">
        <v>0</v>
      </c>
      <c r="AI230" t="str">
        <f t="shared" si="3"/>
        <v>Scheme E TIER II</v>
      </c>
      <c r="AJ230" t="e">
        <v>#N/A</v>
      </c>
    </row>
    <row r="231" spans="1:36" x14ac:dyDescent="0.25">
      <c r="A231" s="75" t="s">
        <v>370</v>
      </c>
      <c r="B231" s="75" t="s">
        <v>308</v>
      </c>
      <c r="C231" s="75" t="s">
        <v>289</v>
      </c>
      <c r="D231" s="76">
        <v>44742</v>
      </c>
      <c r="E231" s="75" t="s">
        <v>123</v>
      </c>
      <c r="F231" s="75" t="s">
        <v>692</v>
      </c>
      <c r="G231" s="75" t="s">
        <v>693</v>
      </c>
      <c r="H231" s="75" t="s">
        <v>564</v>
      </c>
      <c r="I231" s="75" t="s">
        <v>565</v>
      </c>
      <c r="J231" s="75">
        <v>0</v>
      </c>
      <c r="K231" s="2" t="s">
        <v>309</v>
      </c>
      <c r="L231" s="2">
        <v>520</v>
      </c>
      <c r="M231" s="55">
        <v>2915796</v>
      </c>
      <c r="N231" s="2">
        <v>1.5756316120990981E-2</v>
      </c>
      <c r="O231" s="2">
        <v>0</v>
      </c>
      <c r="P231" s="2" t="s">
        <v>376</v>
      </c>
      <c r="Q231" s="54">
        <v>2526234.29</v>
      </c>
      <c r="R231" s="2">
        <v>2526234.29</v>
      </c>
      <c r="S231" s="51">
        <v>0</v>
      </c>
      <c r="T231" s="51">
        <v>0</v>
      </c>
      <c r="U231" s="51">
        <v>0</v>
      </c>
      <c r="V231" s="54">
        <v>0</v>
      </c>
      <c r="W231" s="54">
        <v>0</v>
      </c>
      <c r="X231" s="2">
        <v>0</v>
      </c>
      <c r="Y231" s="2">
        <v>0</v>
      </c>
      <c r="Z231" s="2">
        <v>5607.3</v>
      </c>
      <c r="AA231" s="2">
        <v>5599.95</v>
      </c>
      <c r="AB231" s="2" t="s">
        <v>376</v>
      </c>
      <c r="AC231" s="2" t="s">
        <v>376</v>
      </c>
      <c r="AD231" s="2" t="s">
        <v>376</v>
      </c>
      <c r="AE231" s="2" t="s">
        <v>376</v>
      </c>
      <c r="AF231" s="2" t="s">
        <v>376</v>
      </c>
      <c r="AG231" s="2">
        <v>0</v>
      </c>
      <c r="AH231" s="2">
        <v>0</v>
      </c>
      <c r="AI231" t="str">
        <f t="shared" si="3"/>
        <v>Scheme E TIER II</v>
      </c>
      <c r="AJ231" t="e">
        <v>#N/A</v>
      </c>
    </row>
    <row r="232" spans="1:36" x14ac:dyDescent="0.25">
      <c r="A232" s="75" t="s">
        <v>370</v>
      </c>
      <c r="B232" s="75" t="s">
        <v>308</v>
      </c>
      <c r="C232" s="75" t="s">
        <v>289</v>
      </c>
      <c r="D232" s="76">
        <v>44742</v>
      </c>
      <c r="E232" s="75" t="s">
        <v>266</v>
      </c>
      <c r="F232" s="75" t="s">
        <v>697</v>
      </c>
      <c r="G232" s="75" t="s">
        <v>697</v>
      </c>
      <c r="H232" s="75" t="s">
        <v>448</v>
      </c>
      <c r="I232" s="75" t="s">
        <v>449</v>
      </c>
      <c r="J232" s="75">
        <v>0</v>
      </c>
      <c r="K232" s="2" t="s">
        <v>309</v>
      </c>
      <c r="L232" s="2">
        <v>3315</v>
      </c>
      <c r="M232" s="55">
        <v>670293</v>
      </c>
      <c r="N232" s="2">
        <v>3.6221149907906479E-3</v>
      </c>
      <c r="O232" s="2">
        <v>0</v>
      </c>
      <c r="P232" s="2" t="s">
        <v>376</v>
      </c>
      <c r="Q232" s="54">
        <v>423491.25</v>
      </c>
      <c r="R232" s="2">
        <v>423491.25</v>
      </c>
      <c r="S232" s="51">
        <v>0</v>
      </c>
      <c r="T232" s="51">
        <v>0</v>
      </c>
      <c r="U232" s="51">
        <v>0</v>
      </c>
      <c r="V232" s="54">
        <v>0</v>
      </c>
      <c r="W232" s="54">
        <v>0</v>
      </c>
      <c r="X232" s="2">
        <v>0</v>
      </c>
      <c r="Y232" s="2">
        <v>0</v>
      </c>
      <c r="Z232" s="2">
        <v>202.2</v>
      </c>
      <c r="AA232" s="2">
        <v>202.35</v>
      </c>
      <c r="AB232" s="2" t="s">
        <v>376</v>
      </c>
      <c r="AC232" s="2" t="s">
        <v>376</v>
      </c>
      <c r="AD232" s="2" t="s">
        <v>376</v>
      </c>
      <c r="AE232" s="2" t="s">
        <v>376</v>
      </c>
      <c r="AF232" s="2" t="s">
        <v>376</v>
      </c>
      <c r="AG232" s="2">
        <v>0</v>
      </c>
      <c r="AH232" s="2">
        <v>0</v>
      </c>
      <c r="AI232" t="str">
        <f t="shared" si="3"/>
        <v>Scheme E TIER II</v>
      </c>
      <c r="AJ232" t="e">
        <v>#N/A</v>
      </c>
    </row>
    <row r="233" spans="1:36" x14ac:dyDescent="0.25">
      <c r="A233" s="75" t="s">
        <v>370</v>
      </c>
      <c r="B233" s="75" t="s">
        <v>308</v>
      </c>
      <c r="C233" s="75" t="s">
        <v>289</v>
      </c>
      <c r="D233" s="76">
        <v>44742</v>
      </c>
      <c r="E233" s="75" t="s">
        <v>237</v>
      </c>
      <c r="F233" s="75" t="s">
        <v>562</v>
      </c>
      <c r="G233" s="75" t="s">
        <v>563</v>
      </c>
      <c r="H233" s="75" t="s">
        <v>564</v>
      </c>
      <c r="I233" s="75" t="s">
        <v>565</v>
      </c>
      <c r="J233" s="75">
        <v>0</v>
      </c>
      <c r="K233" s="2" t="s">
        <v>309</v>
      </c>
      <c r="L233" s="2">
        <v>3060</v>
      </c>
      <c r="M233" s="55">
        <v>1110780</v>
      </c>
      <c r="N233" s="2">
        <v>6.0024092292034021E-3</v>
      </c>
      <c r="O233" s="2">
        <v>0</v>
      </c>
      <c r="P233" s="2" t="s">
        <v>376</v>
      </c>
      <c r="Q233" s="54">
        <v>1068002.8999999999</v>
      </c>
      <c r="R233" s="2">
        <v>1068002.8999999999</v>
      </c>
      <c r="S233" s="51">
        <v>0</v>
      </c>
      <c r="T233" s="51">
        <v>0</v>
      </c>
      <c r="U233" s="51">
        <v>0</v>
      </c>
      <c r="V233" s="54">
        <v>0</v>
      </c>
      <c r="W233" s="54">
        <v>0</v>
      </c>
      <c r="X233" s="2">
        <v>0</v>
      </c>
      <c r="Y233" s="2">
        <v>0</v>
      </c>
      <c r="Z233" s="2">
        <v>363</v>
      </c>
      <c r="AA233" s="2">
        <v>362.95</v>
      </c>
      <c r="AB233" s="2" t="s">
        <v>376</v>
      </c>
      <c r="AC233" s="2" t="s">
        <v>376</v>
      </c>
      <c r="AD233" s="2" t="s">
        <v>376</v>
      </c>
      <c r="AE233" s="2" t="s">
        <v>376</v>
      </c>
      <c r="AF233" s="2" t="s">
        <v>376</v>
      </c>
      <c r="AG233" s="2">
        <v>0</v>
      </c>
      <c r="AH233" s="2">
        <v>0</v>
      </c>
      <c r="AI233" t="str">
        <f t="shared" si="3"/>
        <v>Scheme E TIER II</v>
      </c>
      <c r="AJ233" t="e">
        <v>#N/A</v>
      </c>
    </row>
    <row r="234" spans="1:36" hidden="1" x14ac:dyDescent="0.25">
      <c r="A234" s="75" t="s">
        <v>370</v>
      </c>
      <c r="B234" s="75" t="s">
        <v>308</v>
      </c>
      <c r="C234" s="75" t="s">
        <v>289</v>
      </c>
      <c r="D234" s="76">
        <v>44742</v>
      </c>
      <c r="E234" s="75" t="s">
        <v>376</v>
      </c>
      <c r="F234" s="75" t="s">
        <v>400</v>
      </c>
      <c r="G234" s="75" t="s">
        <v>376</v>
      </c>
      <c r="H234" s="75" t="s">
        <v>376</v>
      </c>
      <c r="I234" s="75" t="s">
        <v>376</v>
      </c>
      <c r="J234" s="75">
        <v>0</v>
      </c>
      <c r="K234" s="2" t="s">
        <v>302</v>
      </c>
      <c r="L234" s="2">
        <v>0</v>
      </c>
      <c r="M234" s="55">
        <v>1064872.23</v>
      </c>
      <c r="N234" s="2">
        <v>5.7543338026201478E-3</v>
      </c>
      <c r="O234" s="2">
        <v>0</v>
      </c>
      <c r="P234" s="2" t="s">
        <v>376</v>
      </c>
      <c r="Q234" s="54">
        <v>0</v>
      </c>
      <c r="R234" s="2">
        <v>1064872.23</v>
      </c>
      <c r="S234" s="51">
        <v>0</v>
      </c>
      <c r="T234" s="51">
        <v>0</v>
      </c>
      <c r="U234" s="51">
        <v>0</v>
      </c>
      <c r="V234" s="54">
        <v>0</v>
      </c>
      <c r="W234" s="54">
        <v>0</v>
      </c>
      <c r="X234" s="2">
        <v>0</v>
      </c>
      <c r="Y234" s="2">
        <v>0</v>
      </c>
      <c r="Z234" s="2">
        <v>0</v>
      </c>
      <c r="AA234" s="2">
        <v>0</v>
      </c>
      <c r="AB234" s="2" t="s">
        <v>376</v>
      </c>
      <c r="AC234" s="2" t="s">
        <v>376</v>
      </c>
      <c r="AD234" s="2" t="s">
        <v>376</v>
      </c>
      <c r="AE234" s="2" t="s">
        <v>376</v>
      </c>
      <c r="AF234" s="2" t="s">
        <v>376</v>
      </c>
      <c r="AG234" s="2">
        <v>0</v>
      </c>
      <c r="AH234" s="2">
        <v>0</v>
      </c>
      <c r="AI234" t="str">
        <f t="shared" si="3"/>
        <v>Scheme E TIER II</v>
      </c>
      <c r="AJ234" t="e">
        <v>#N/A</v>
      </c>
    </row>
    <row r="235" spans="1:36" x14ac:dyDescent="0.25">
      <c r="A235" s="75" t="s">
        <v>370</v>
      </c>
      <c r="B235" s="75" t="s">
        <v>308</v>
      </c>
      <c r="C235" s="75" t="s">
        <v>289</v>
      </c>
      <c r="D235" s="76">
        <v>44742</v>
      </c>
      <c r="E235" s="75" t="s">
        <v>284</v>
      </c>
      <c r="F235" s="75" t="s">
        <v>701</v>
      </c>
      <c r="G235" s="75" t="s">
        <v>435</v>
      </c>
      <c r="H235" s="75" t="s">
        <v>403</v>
      </c>
      <c r="I235" s="75" t="s">
        <v>404</v>
      </c>
      <c r="J235" s="75">
        <v>0</v>
      </c>
      <c r="K235" s="2" t="s">
        <v>309</v>
      </c>
      <c r="L235" s="2">
        <v>1471</v>
      </c>
      <c r="M235" s="55">
        <v>911284.5</v>
      </c>
      <c r="N235" s="2">
        <v>4.9243797090603066E-3</v>
      </c>
      <c r="O235" s="2">
        <v>0</v>
      </c>
      <c r="P235" s="2" t="s">
        <v>376</v>
      </c>
      <c r="Q235" s="54">
        <v>909888.63</v>
      </c>
      <c r="R235" s="2">
        <v>909888.63</v>
      </c>
      <c r="S235" s="51">
        <v>0</v>
      </c>
      <c r="T235" s="51">
        <v>0</v>
      </c>
      <c r="U235" s="51">
        <v>0</v>
      </c>
      <c r="V235" s="54">
        <v>0</v>
      </c>
      <c r="W235" s="54">
        <v>0</v>
      </c>
      <c r="X235" s="2">
        <v>0</v>
      </c>
      <c r="Y235" s="2">
        <v>0</v>
      </c>
      <c r="Z235" s="2">
        <v>619.5</v>
      </c>
      <c r="AA235" s="2">
        <v>619.70000000000005</v>
      </c>
      <c r="AB235" s="2" t="s">
        <v>376</v>
      </c>
      <c r="AC235" s="2" t="s">
        <v>376</v>
      </c>
      <c r="AD235" s="2" t="s">
        <v>376</v>
      </c>
      <c r="AE235" s="2" t="s">
        <v>376</v>
      </c>
      <c r="AF235" s="2" t="s">
        <v>376</v>
      </c>
      <c r="AG235" s="2">
        <v>0</v>
      </c>
      <c r="AH235" s="2">
        <v>0</v>
      </c>
      <c r="AI235" t="str">
        <f t="shared" si="3"/>
        <v>Scheme E TIER II</v>
      </c>
      <c r="AJ235" t="e">
        <v>#N/A</v>
      </c>
    </row>
    <row r="236" spans="1:36" x14ac:dyDescent="0.25">
      <c r="A236" s="75" t="s">
        <v>370</v>
      </c>
      <c r="B236" s="75" t="s">
        <v>308</v>
      </c>
      <c r="C236" s="75" t="s">
        <v>289</v>
      </c>
      <c r="D236" s="76">
        <v>44742</v>
      </c>
      <c r="E236" s="75" t="s">
        <v>69</v>
      </c>
      <c r="F236" s="75" t="s">
        <v>653</v>
      </c>
      <c r="G236" s="75" t="s">
        <v>654</v>
      </c>
      <c r="H236" s="75" t="s">
        <v>651</v>
      </c>
      <c r="I236" s="75" t="s">
        <v>652</v>
      </c>
      <c r="J236" s="75">
        <v>0</v>
      </c>
      <c r="K236" s="2" t="s">
        <v>309</v>
      </c>
      <c r="L236" s="2">
        <v>9107</v>
      </c>
      <c r="M236" s="55">
        <v>13313523.300000001</v>
      </c>
      <c r="N236" s="2">
        <v>7.1943332729374435E-2</v>
      </c>
      <c r="O236" s="2">
        <v>0</v>
      </c>
      <c r="P236" s="2" t="s">
        <v>376</v>
      </c>
      <c r="Q236" s="54">
        <v>9122634.5399999991</v>
      </c>
      <c r="R236" s="2">
        <v>9122634.5399999991</v>
      </c>
      <c r="S236" s="51">
        <v>0</v>
      </c>
      <c r="T236" s="51">
        <v>0</v>
      </c>
      <c r="U236" s="51">
        <v>0</v>
      </c>
      <c r="V236" s="54">
        <v>0</v>
      </c>
      <c r="W236" s="54">
        <v>0</v>
      </c>
      <c r="X236" s="2">
        <v>0</v>
      </c>
      <c r="Y236" s="2">
        <v>0</v>
      </c>
      <c r="Z236" s="2">
        <v>1461.9</v>
      </c>
      <c r="AA236" s="2">
        <v>1461.2</v>
      </c>
      <c r="AB236" s="2" t="s">
        <v>376</v>
      </c>
      <c r="AC236" s="2" t="s">
        <v>376</v>
      </c>
      <c r="AD236" s="2" t="s">
        <v>376</v>
      </c>
      <c r="AE236" s="2" t="s">
        <v>376</v>
      </c>
      <c r="AF236" s="2" t="s">
        <v>376</v>
      </c>
      <c r="AG236" s="2">
        <v>0</v>
      </c>
      <c r="AH236" s="2">
        <v>0</v>
      </c>
      <c r="AI236" t="str">
        <f t="shared" si="3"/>
        <v>Scheme E TIER II</v>
      </c>
      <c r="AJ236" t="e">
        <v>#N/A</v>
      </c>
    </row>
    <row r="237" spans="1:36" x14ac:dyDescent="0.25">
      <c r="A237" s="75" t="s">
        <v>370</v>
      </c>
      <c r="B237" s="75" t="s">
        <v>308</v>
      </c>
      <c r="C237" s="75" t="s">
        <v>289</v>
      </c>
      <c r="D237" s="76">
        <v>44742</v>
      </c>
      <c r="E237" s="75" t="s">
        <v>68</v>
      </c>
      <c r="F237" s="75" t="s">
        <v>689</v>
      </c>
      <c r="G237" s="75" t="s">
        <v>689</v>
      </c>
      <c r="H237" s="75" t="s">
        <v>690</v>
      </c>
      <c r="I237" s="75" t="s">
        <v>691</v>
      </c>
      <c r="J237" s="75">
        <v>0</v>
      </c>
      <c r="K237" s="2" t="s">
        <v>309</v>
      </c>
      <c r="L237" s="2">
        <v>6753</v>
      </c>
      <c r="M237" s="55">
        <v>4625467.3499999996</v>
      </c>
      <c r="N237" s="2">
        <v>2.4995001630402962E-2</v>
      </c>
      <c r="O237" s="2">
        <v>0</v>
      </c>
      <c r="P237" s="2" t="s">
        <v>376</v>
      </c>
      <c r="Q237" s="54">
        <v>3376534.25</v>
      </c>
      <c r="R237" s="2">
        <v>3376534.25</v>
      </c>
      <c r="S237" s="51">
        <v>0</v>
      </c>
      <c r="T237" s="51">
        <v>0</v>
      </c>
      <c r="U237" s="51">
        <v>0</v>
      </c>
      <c r="V237" s="54">
        <v>0</v>
      </c>
      <c r="W237" s="54">
        <v>0</v>
      </c>
      <c r="X237" s="2">
        <v>0</v>
      </c>
      <c r="Y237" s="2">
        <v>0</v>
      </c>
      <c r="Z237" s="2">
        <v>684.95</v>
      </c>
      <c r="AA237" s="2">
        <v>683.9</v>
      </c>
      <c r="AB237" s="2" t="s">
        <v>376</v>
      </c>
      <c r="AC237" s="2" t="s">
        <v>376</v>
      </c>
      <c r="AD237" s="2" t="s">
        <v>376</v>
      </c>
      <c r="AE237" s="2" t="s">
        <v>376</v>
      </c>
      <c r="AF237" s="2" t="s">
        <v>376</v>
      </c>
      <c r="AG237" s="2">
        <v>0</v>
      </c>
      <c r="AH237" s="2">
        <v>0</v>
      </c>
      <c r="AI237" t="str">
        <f t="shared" si="3"/>
        <v>Scheme E TIER II</v>
      </c>
      <c r="AJ237" t="e">
        <v>#N/A</v>
      </c>
    </row>
    <row r="238" spans="1:36" x14ac:dyDescent="0.25">
      <c r="A238" s="75" t="s">
        <v>370</v>
      </c>
      <c r="B238" s="75" t="s">
        <v>308</v>
      </c>
      <c r="C238" s="75" t="s">
        <v>289</v>
      </c>
      <c r="D238" s="76">
        <v>44742</v>
      </c>
      <c r="E238" s="75" t="s">
        <v>173</v>
      </c>
      <c r="F238" s="75" t="s">
        <v>688</v>
      </c>
      <c r="G238" s="75" t="s">
        <v>688</v>
      </c>
      <c r="H238" s="75" t="s">
        <v>601</v>
      </c>
      <c r="I238" s="75" t="s">
        <v>602</v>
      </c>
      <c r="J238" s="75">
        <v>0</v>
      </c>
      <c r="K238" s="2" t="s">
        <v>309</v>
      </c>
      <c r="L238" s="2">
        <v>285</v>
      </c>
      <c r="M238" s="55">
        <v>796389.75</v>
      </c>
      <c r="N238" s="2">
        <v>4.3035139140450767E-3</v>
      </c>
      <c r="O238" s="2">
        <v>0</v>
      </c>
      <c r="P238" s="2" t="s">
        <v>376</v>
      </c>
      <c r="Q238" s="54">
        <v>539768.17000000004</v>
      </c>
      <c r="R238" s="2">
        <v>539768.17000000004</v>
      </c>
      <c r="S238" s="51">
        <v>0</v>
      </c>
      <c r="T238" s="51">
        <v>0</v>
      </c>
      <c r="U238" s="51">
        <v>0</v>
      </c>
      <c r="V238" s="54">
        <v>0</v>
      </c>
      <c r="W238" s="54">
        <v>0</v>
      </c>
      <c r="X238" s="2">
        <v>0</v>
      </c>
      <c r="Y238" s="2">
        <v>0</v>
      </c>
      <c r="Z238" s="2">
        <v>2794.35</v>
      </c>
      <c r="AA238" s="2">
        <v>2793.8</v>
      </c>
      <c r="AB238" s="2" t="s">
        <v>376</v>
      </c>
      <c r="AC238" s="2" t="s">
        <v>376</v>
      </c>
      <c r="AD238" s="2" t="s">
        <v>376</v>
      </c>
      <c r="AE238" s="2" t="s">
        <v>376</v>
      </c>
      <c r="AF238" s="2" t="s">
        <v>376</v>
      </c>
      <c r="AG238" s="2">
        <v>0</v>
      </c>
      <c r="AH238" s="2">
        <v>0</v>
      </c>
      <c r="AI238" t="str">
        <f t="shared" si="3"/>
        <v>Scheme E TIER II</v>
      </c>
      <c r="AJ238" t="e">
        <v>#N/A</v>
      </c>
    </row>
    <row r="239" spans="1:36" x14ac:dyDescent="0.25">
      <c r="A239" s="75" t="s">
        <v>370</v>
      </c>
      <c r="B239" s="75" t="s">
        <v>308</v>
      </c>
      <c r="C239" s="75" t="s">
        <v>289</v>
      </c>
      <c r="D239" s="76">
        <v>44742</v>
      </c>
      <c r="E239" s="75" t="s">
        <v>124</v>
      </c>
      <c r="F239" s="75" t="s">
        <v>683</v>
      </c>
      <c r="G239" s="75" t="s">
        <v>683</v>
      </c>
      <c r="H239" s="75" t="s">
        <v>647</v>
      </c>
      <c r="I239" s="75" t="s">
        <v>648</v>
      </c>
      <c r="J239" s="75">
        <v>0</v>
      </c>
      <c r="K239" s="2" t="s">
        <v>309</v>
      </c>
      <c r="L239" s="2">
        <v>2362</v>
      </c>
      <c r="M239" s="55">
        <v>7716890.2000000002</v>
      </c>
      <c r="N239" s="2">
        <v>4.1700366370684826E-2</v>
      </c>
      <c r="O239" s="2">
        <v>0</v>
      </c>
      <c r="P239" s="2" t="s">
        <v>376</v>
      </c>
      <c r="Q239" s="54">
        <v>5860151.8399999999</v>
      </c>
      <c r="R239" s="2">
        <v>5860151.8399999999</v>
      </c>
      <c r="S239" s="51">
        <v>0</v>
      </c>
      <c r="T239" s="51">
        <v>0</v>
      </c>
      <c r="U239" s="51">
        <v>0</v>
      </c>
      <c r="V239" s="54">
        <v>0</v>
      </c>
      <c r="W239" s="54">
        <v>0</v>
      </c>
      <c r="X239" s="2">
        <v>0</v>
      </c>
      <c r="Y239" s="2">
        <v>0</v>
      </c>
      <c r="Z239" s="2">
        <v>3267.1</v>
      </c>
      <c r="AA239" s="2">
        <v>3265.25</v>
      </c>
      <c r="AB239" s="2" t="s">
        <v>376</v>
      </c>
      <c r="AC239" s="2" t="s">
        <v>376</v>
      </c>
      <c r="AD239" s="2" t="s">
        <v>376</v>
      </c>
      <c r="AE239" s="2" t="s">
        <v>376</v>
      </c>
      <c r="AF239" s="2" t="s">
        <v>376</v>
      </c>
      <c r="AG239" s="2">
        <v>0</v>
      </c>
      <c r="AH239" s="2">
        <v>0</v>
      </c>
      <c r="AI239" t="str">
        <f t="shared" si="3"/>
        <v>Scheme E TIER II</v>
      </c>
      <c r="AJ239" t="e">
        <v>#N/A</v>
      </c>
    </row>
    <row r="240" spans="1:36" x14ac:dyDescent="0.25">
      <c r="A240" s="75" t="s">
        <v>370</v>
      </c>
      <c r="B240" s="75" t="s">
        <v>308</v>
      </c>
      <c r="C240" s="75" t="s">
        <v>289</v>
      </c>
      <c r="D240" s="76">
        <v>44742</v>
      </c>
      <c r="E240" s="75" t="s">
        <v>285</v>
      </c>
      <c r="F240" s="75" t="s">
        <v>704</v>
      </c>
      <c r="G240" s="75" t="s">
        <v>705</v>
      </c>
      <c r="H240" s="75" t="s">
        <v>706</v>
      </c>
      <c r="I240" s="75" t="s">
        <v>707</v>
      </c>
      <c r="J240" s="75">
        <v>0</v>
      </c>
      <c r="K240" s="2" t="s">
        <v>309</v>
      </c>
      <c r="L240" s="2">
        <v>1640</v>
      </c>
      <c r="M240" s="55">
        <v>557846</v>
      </c>
      <c r="N240" s="2">
        <v>3.0144762949226678E-3</v>
      </c>
      <c r="O240" s="2">
        <v>0</v>
      </c>
      <c r="P240" s="2" t="s">
        <v>376</v>
      </c>
      <c r="Q240" s="54">
        <v>694790.48</v>
      </c>
      <c r="R240" s="2">
        <v>694790.48</v>
      </c>
      <c r="S240" s="51">
        <v>0</v>
      </c>
      <c r="T240" s="51">
        <v>0</v>
      </c>
      <c r="U240" s="51">
        <v>0</v>
      </c>
      <c r="V240" s="54">
        <v>0</v>
      </c>
      <c r="W240" s="54">
        <v>0</v>
      </c>
      <c r="X240" s="2">
        <v>0</v>
      </c>
      <c r="Y240" s="2">
        <v>0</v>
      </c>
      <c r="Z240" s="2">
        <v>340.15</v>
      </c>
      <c r="AA240" s="2">
        <v>340.4</v>
      </c>
      <c r="AB240" s="2" t="s">
        <v>376</v>
      </c>
      <c r="AC240" s="2" t="s">
        <v>376</v>
      </c>
      <c r="AD240" s="2" t="s">
        <v>376</v>
      </c>
      <c r="AE240" s="2" t="s">
        <v>376</v>
      </c>
      <c r="AF240" s="2" t="s">
        <v>376</v>
      </c>
      <c r="AG240" s="2">
        <v>0</v>
      </c>
      <c r="AH240" s="2">
        <v>0</v>
      </c>
      <c r="AI240" t="str">
        <f t="shared" si="3"/>
        <v>Scheme E TIER II</v>
      </c>
      <c r="AJ240" t="e">
        <v>#N/A</v>
      </c>
    </row>
    <row r="241" spans="1:36" x14ac:dyDescent="0.25">
      <c r="A241" s="75" t="s">
        <v>370</v>
      </c>
      <c r="B241" s="75" t="s">
        <v>308</v>
      </c>
      <c r="C241" s="75" t="s">
        <v>289</v>
      </c>
      <c r="D241" s="76">
        <v>44742</v>
      </c>
      <c r="E241" s="75" t="s">
        <v>232</v>
      </c>
      <c r="F241" s="75" t="s">
        <v>447</v>
      </c>
      <c r="G241" s="75" t="s">
        <v>447</v>
      </c>
      <c r="H241" s="75" t="s">
        <v>448</v>
      </c>
      <c r="I241" s="75" t="s">
        <v>449</v>
      </c>
      <c r="J241" s="75">
        <v>0</v>
      </c>
      <c r="K241" s="2" t="s">
        <v>309</v>
      </c>
      <c r="L241" s="2">
        <v>15600</v>
      </c>
      <c r="M241" s="55">
        <v>2229240</v>
      </c>
      <c r="N241" s="2">
        <v>1.2046319478302987E-2</v>
      </c>
      <c r="O241" s="2">
        <v>0</v>
      </c>
      <c r="P241" s="2" t="s">
        <v>376</v>
      </c>
      <c r="Q241" s="54">
        <v>1926155.12</v>
      </c>
      <c r="R241" s="2">
        <v>1926155.12</v>
      </c>
      <c r="S241" s="51">
        <v>0</v>
      </c>
      <c r="T241" s="51">
        <v>0</v>
      </c>
      <c r="U241" s="51">
        <v>0</v>
      </c>
      <c r="V241" s="54">
        <v>0</v>
      </c>
      <c r="W241" s="54">
        <v>0</v>
      </c>
      <c r="X241" s="2">
        <v>0</v>
      </c>
      <c r="Y241" s="2">
        <v>0</v>
      </c>
      <c r="Z241" s="2">
        <v>142.9</v>
      </c>
      <c r="AA241" s="2">
        <v>143.15</v>
      </c>
      <c r="AB241" s="2" t="s">
        <v>376</v>
      </c>
      <c r="AC241" s="2" t="s">
        <v>376</v>
      </c>
      <c r="AD241" s="2" t="s">
        <v>376</v>
      </c>
      <c r="AE241" s="2" t="s">
        <v>376</v>
      </c>
      <c r="AF241" s="2" t="s">
        <v>376</v>
      </c>
      <c r="AG241" s="2">
        <v>0</v>
      </c>
      <c r="AH241" s="2">
        <v>0</v>
      </c>
      <c r="AI241" t="str">
        <f t="shared" si="3"/>
        <v>Scheme E TIER II</v>
      </c>
      <c r="AJ241" t="e">
        <v>#N/A</v>
      </c>
    </row>
    <row r="242" spans="1:36" x14ac:dyDescent="0.25">
      <c r="A242" s="75" t="s">
        <v>370</v>
      </c>
      <c r="B242" s="75" t="s">
        <v>308</v>
      </c>
      <c r="C242" s="75" t="s">
        <v>289</v>
      </c>
      <c r="D242" s="76">
        <v>44742</v>
      </c>
      <c r="E242" s="75" t="s">
        <v>12</v>
      </c>
      <c r="F242" s="75" t="s">
        <v>684</v>
      </c>
      <c r="G242" s="75" t="s">
        <v>685</v>
      </c>
      <c r="H242" s="75" t="s">
        <v>686</v>
      </c>
      <c r="I242" s="75" t="s">
        <v>687</v>
      </c>
      <c r="J242" s="75">
        <v>0</v>
      </c>
      <c r="K242" s="2" t="s">
        <v>309</v>
      </c>
      <c r="L242" s="2">
        <v>4698</v>
      </c>
      <c r="M242" s="55">
        <v>635169.6</v>
      </c>
      <c r="N242" s="2">
        <v>3.432315912376378E-3</v>
      </c>
      <c r="O242" s="2">
        <v>0</v>
      </c>
      <c r="P242" s="2" t="s">
        <v>376</v>
      </c>
      <c r="Q242" s="54">
        <v>641956.65</v>
      </c>
      <c r="R242" s="2">
        <v>641943.41</v>
      </c>
      <c r="S242" s="51">
        <v>0</v>
      </c>
      <c r="T242" s="51">
        <v>0</v>
      </c>
      <c r="U242" s="51">
        <v>0</v>
      </c>
      <c r="V242" s="54">
        <v>0</v>
      </c>
      <c r="W242" s="54">
        <v>0</v>
      </c>
      <c r="X242" s="2">
        <v>0</v>
      </c>
      <c r="Y242" s="2">
        <v>0</v>
      </c>
      <c r="Z242" s="2">
        <v>135.19999999999999</v>
      </c>
      <c r="AA242" s="2">
        <v>135.1</v>
      </c>
      <c r="AB242" s="2" t="s">
        <v>376</v>
      </c>
      <c r="AC242" s="2" t="s">
        <v>376</v>
      </c>
      <c r="AD242" s="2" t="s">
        <v>376</v>
      </c>
      <c r="AE242" s="2" t="s">
        <v>376</v>
      </c>
      <c r="AF242" s="2" t="s">
        <v>376</v>
      </c>
      <c r="AG242" s="2">
        <v>0</v>
      </c>
      <c r="AH242" s="2">
        <v>0</v>
      </c>
      <c r="AI242" t="str">
        <f t="shared" si="3"/>
        <v>Scheme E TIER II</v>
      </c>
      <c r="AJ242" t="e">
        <v>#N/A</v>
      </c>
    </row>
    <row r="243" spans="1:36" x14ac:dyDescent="0.25">
      <c r="A243" s="75" t="s">
        <v>370</v>
      </c>
      <c r="B243" s="75" t="s">
        <v>308</v>
      </c>
      <c r="C243" s="75" t="s">
        <v>289</v>
      </c>
      <c r="D243" s="76">
        <v>44742</v>
      </c>
      <c r="E243" s="75" t="s">
        <v>292</v>
      </c>
      <c r="F243" s="75" t="s">
        <v>710</v>
      </c>
      <c r="G243" s="75" t="s">
        <v>689</v>
      </c>
      <c r="H243" s="75" t="s">
        <v>690</v>
      </c>
      <c r="I243" s="75" t="s">
        <v>691</v>
      </c>
      <c r="J243" s="75">
        <v>0</v>
      </c>
      <c r="K243" s="2" t="s">
        <v>309</v>
      </c>
      <c r="L243" s="2">
        <v>441</v>
      </c>
      <c r="M243" s="55">
        <v>133358.39999999999</v>
      </c>
      <c r="N243" s="2">
        <v>7.2063927235978221E-4</v>
      </c>
      <c r="O243" s="2">
        <v>0</v>
      </c>
      <c r="P243" s="2" t="s">
        <v>376</v>
      </c>
      <c r="Q243" s="54">
        <v>58983.75</v>
      </c>
      <c r="R243" s="2">
        <v>58983.75</v>
      </c>
      <c r="S243" s="51">
        <v>0</v>
      </c>
      <c r="T243" s="51">
        <v>0</v>
      </c>
      <c r="U243" s="51">
        <v>0</v>
      </c>
      <c r="V243" s="54">
        <v>0</v>
      </c>
      <c r="W243" s="54">
        <v>0</v>
      </c>
      <c r="X243" s="2">
        <v>0</v>
      </c>
      <c r="Y243" s="2">
        <v>0</v>
      </c>
      <c r="Z243" s="2">
        <v>302.39999999999998</v>
      </c>
      <c r="AA243" s="2">
        <v>302.2</v>
      </c>
      <c r="AB243" s="2" t="s">
        <v>376</v>
      </c>
      <c r="AC243" s="2" t="s">
        <v>376</v>
      </c>
      <c r="AD243" s="2" t="s">
        <v>376</v>
      </c>
      <c r="AE243" s="2" t="s">
        <v>376</v>
      </c>
      <c r="AF243" s="2" t="s">
        <v>376</v>
      </c>
      <c r="AG243" s="2">
        <v>0</v>
      </c>
      <c r="AH243" s="2">
        <v>0</v>
      </c>
      <c r="AI243" t="str">
        <f t="shared" si="3"/>
        <v>Scheme E TIER II</v>
      </c>
      <c r="AJ243" t="e">
        <v>#N/A</v>
      </c>
    </row>
    <row r="244" spans="1:36" x14ac:dyDescent="0.25">
      <c r="A244" s="75" t="s">
        <v>370</v>
      </c>
      <c r="B244" s="75" t="s">
        <v>308</v>
      </c>
      <c r="C244" s="75" t="s">
        <v>289</v>
      </c>
      <c r="D244" s="76">
        <v>44742</v>
      </c>
      <c r="E244" s="75" t="s">
        <v>13</v>
      </c>
      <c r="F244" s="75" t="s">
        <v>384</v>
      </c>
      <c r="G244" s="75" t="s">
        <v>384</v>
      </c>
      <c r="H244" s="75" t="s">
        <v>385</v>
      </c>
      <c r="I244" s="75" t="s">
        <v>386</v>
      </c>
      <c r="J244" s="75">
        <v>0</v>
      </c>
      <c r="K244" s="2" t="s">
        <v>309</v>
      </c>
      <c r="L244" s="2">
        <v>18782</v>
      </c>
      <c r="M244" s="55">
        <v>13282630.4</v>
      </c>
      <c r="N244" s="2">
        <v>7.1776394336464169E-2</v>
      </c>
      <c r="O244" s="2">
        <v>0</v>
      </c>
      <c r="P244" s="2" t="s">
        <v>376</v>
      </c>
      <c r="Q244" s="54">
        <v>8697399.9399999995</v>
      </c>
      <c r="R244" s="2">
        <v>8697878.0600000005</v>
      </c>
      <c r="S244" s="51">
        <v>0</v>
      </c>
      <c r="T244" s="51">
        <v>0</v>
      </c>
      <c r="U244" s="51">
        <v>0</v>
      </c>
      <c r="V244" s="54">
        <v>0</v>
      </c>
      <c r="W244" s="54">
        <v>0</v>
      </c>
      <c r="X244" s="2">
        <v>0</v>
      </c>
      <c r="Y244" s="2">
        <v>0</v>
      </c>
      <c r="Z244" s="2">
        <v>707.2</v>
      </c>
      <c r="AA244" s="2">
        <v>706.85</v>
      </c>
      <c r="AB244" s="2" t="s">
        <v>376</v>
      </c>
      <c r="AC244" s="2" t="s">
        <v>376</v>
      </c>
      <c r="AD244" s="2" t="s">
        <v>376</v>
      </c>
      <c r="AE244" s="2" t="s">
        <v>376</v>
      </c>
      <c r="AF244" s="2" t="s">
        <v>376</v>
      </c>
      <c r="AG244" s="2">
        <v>0</v>
      </c>
      <c r="AH244" s="2">
        <v>0</v>
      </c>
      <c r="AI244" t="str">
        <f t="shared" si="3"/>
        <v>Scheme E TIER II</v>
      </c>
      <c r="AJ244" t="e">
        <v>#N/A</v>
      </c>
    </row>
    <row r="245" spans="1:36" x14ac:dyDescent="0.25">
      <c r="A245" s="75" t="s">
        <v>370</v>
      </c>
      <c r="B245" s="75" t="s">
        <v>308</v>
      </c>
      <c r="C245" s="75" t="s">
        <v>289</v>
      </c>
      <c r="D245" s="76">
        <v>44742</v>
      </c>
      <c r="E245" s="75" t="s">
        <v>108</v>
      </c>
      <c r="F245" s="75" t="s">
        <v>681</v>
      </c>
      <c r="G245" s="75" t="s">
        <v>445</v>
      </c>
      <c r="H245" s="75" t="s">
        <v>385</v>
      </c>
      <c r="I245" s="75" t="s">
        <v>386</v>
      </c>
      <c r="J245" s="75">
        <v>0</v>
      </c>
      <c r="K245" s="2" t="s">
        <v>309</v>
      </c>
      <c r="L245" s="2">
        <v>6420</v>
      </c>
      <c r="M245" s="55">
        <v>4088256</v>
      </c>
      <c r="N245" s="2">
        <v>2.2092030416235604E-2</v>
      </c>
      <c r="O245" s="2">
        <v>0</v>
      </c>
      <c r="P245" s="2" t="s">
        <v>376</v>
      </c>
      <c r="Q245" s="54">
        <v>4037071.86</v>
      </c>
      <c r="R245" s="2">
        <v>4037071.86</v>
      </c>
      <c r="S245" s="51">
        <v>0</v>
      </c>
      <c r="T245" s="51">
        <v>0</v>
      </c>
      <c r="U245" s="51">
        <v>0</v>
      </c>
      <c r="V245" s="54">
        <v>0</v>
      </c>
      <c r="W245" s="54">
        <v>0</v>
      </c>
      <c r="X245" s="2">
        <v>0</v>
      </c>
      <c r="Y245" s="2">
        <v>0</v>
      </c>
      <c r="Z245" s="2">
        <v>636.79999999999995</v>
      </c>
      <c r="AA245" s="2">
        <v>636.70000000000005</v>
      </c>
      <c r="AB245" s="2" t="s">
        <v>376</v>
      </c>
      <c r="AC245" s="2" t="s">
        <v>376</v>
      </c>
      <c r="AD245" s="2" t="s">
        <v>376</v>
      </c>
      <c r="AE245" s="2" t="s">
        <v>376</v>
      </c>
      <c r="AF245" s="2" t="s">
        <v>376</v>
      </c>
      <c r="AG245" s="2">
        <v>0</v>
      </c>
      <c r="AH245" s="2">
        <v>0</v>
      </c>
      <c r="AI245" t="str">
        <f t="shared" si="3"/>
        <v>Scheme E TIER II</v>
      </c>
      <c r="AJ245" t="e">
        <v>#N/A</v>
      </c>
    </row>
    <row r="246" spans="1:36" x14ac:dyDescent="0.25">
      <c r="A246" s="75" t="s">
        <v>370</v>
      </c>
      <c r="B246" s="75" t="s">
        <v>308</v>
      </c>
      <c r="C246" s="75" t="s">
        <v>289</v>
      </c>
      <c r="D246" s="76">
        <v>44742</v>
      </c>
      <c r="E246" s="75" t="s">
        <v>14</v>
      </c>
      <c r="F246" s="75" t="s">
        <v>682</v>
      </c>
      <c r="G246" s="75" t="s">
        <v>482</v>
      </c>
      <c r="H246" s="75" t="s">
        <v>483</v>
      </c>
      <c r="I246" s="75" t="s">
        <v>484</v>
      </c>
      <c r="J246" s="75">
        <v>0</v>
      </c>
      <c r="K246" s="2" t="s">
        <v>309</v>
      </c>
      <c r="L246" s="2">
        <v>3451</v>
      </c>
      <c r="M246" s="55">
        <v>5377520.75</v>
      </c>
      <c r="N246" s="2">
        <v>2.9058931723683179E-2</v>
      </c>
      <c r="O246" s="2">
        <v>0</v>
      </c>
      <c r="P246" s="2" t="s">
        <v>376</v>
      </c>
      <c r="Q246" s="54">
        <v>3977852.91</v>
      </c>
      <c r="R246" s="2">
        <v>3977551.7</v>
      </c>
      <c r="S246" s="51">
        <v>0</v>
      </c>
      <c r="T246" s="51">
        <v>0</v>
      </c>
      <c r="U246" s="51">
        <v>0</v>
      </c>
      <c r="V246" s="54">
        <v>0</v>
      </c>
      <c r="W246" s="54">
        <v>0</v>
      </c>
      <c r="X246" s="2">
        <v>0</v>
      </c>
      <c r="Y246" s="2">
        <v>0</v>
      </c>
      <c r="Z246" s="2">
        <v>1558.25</v>
      </c>
      <c r="AA246" s="2">
        <v>1557.05</v>
      </c>
      <c r="AB246" s="2" t="s">
        <v>376</v>
      </c>
      <c r="AC246" s="2" t="s">
        <v>376</v>
      </c>
      <c r="AD246" s="2" t="s">
        <v>376</v>
      </c>
      <c r="AE246" s="2" t="s">
        <v>376</v>
      </c>
      <c r="AF246" s="2" t="s">
        <v>376</v>
      </c>
      <c r="AG246" s="2">
        <v>0</v>
      </c>
      <c r="AH246" s="2">
        <v>0</v>
      </c>
      <c r="AI246" t="str">
        <f t="shared" si="3"/>
        <v>Scheme E TIER II</v>
      </c>
      <c r="AJ246" t="e">
        <v>#N/A</v>
      </c>
    </row>
    <row r="247" spans="1:36" x14ac:dyDescent="0.25">
      <c r="A247" s="75" t="s">
        <v>370</v>
      </c>
      <c r="B247" s="75" t="s">
        <v>308</v>
      </c>
      <c r="C247" s="75" t="s">
        <v>289</v>
      </c>
      <c r="D247" s="76">
        <v>44742</v>
      </c>
      <c r="E247" s="75" t="s">
        <v>135</v>
      </c>
      <c r="F247" s="75" t="s">
        <v>512</v>
      </c>
      <c r="G247" s="75" t="s">
        <v>512</v>
      </c>
      <c r="H247" s="75" t="s">
        <v>385</v>
      </c>
      <c r="I247" s="75" t="s">
        <v>386</v>
      </c>
      <c r="J247" s="75">
        <v>0</v>
      </c>
      <c r="K247" s="2" t="s">
        <v>309</v>
      </c>
      <c r="L247" s="2">
        <v>10130</v>
      </c>
      <c r="M247" s="55">
        <v>13655240</v>
      </c>
      <c r="N247" s="2">
        <v>7.3789894131139802E-2</v>
      </c>
      <c r="O247" s="2">
        <v>0</v>
      </c>
      <c r="P247" s="2" t="s">
        <v>376</v>
      </c>
      <c r="Q247" s="54">
        <v>12101463.15</v>
      </c>
      <c r="R247" s="2">
        <v>12101463.15</v>
      </c>
      <c r="S247" s="51">
        <v>0</v>
      </c>
      <c r="T247" s="51">
        <v>0</v>
      </c>
      <c r="U247" s="51">
        <v>0</v>
      </c>
      <c r="V247" s="54">
        <v>0</v>
      </c>
      <c r="W247" s="54">
        <v>0</v>
      </c>
      <c r="X247" s="2">
        <v>0</v>
      </c>
      <c r="Y247" s="2">
        <v>0</v>
      </c>
      <c r="Z247" s="2">
        <v>1348</v>
      </c>
      <c r="AA247" s="2">
        <v>1347.5</v>
      </c>
      <c r="AB247" s="2" t="s">
        <v>376</v>
      </c>
      <c r="AC247" s="2" t="s">
        <v>376</v>
      </c>
      <c r="AD247" s="2" t="s">
        <v>376</v>
      </c>
      <c r="AE247" s="2" t="s">
        <v>376</v>
      </c>
      <c r="AF247" s="2" t="s">
        <v>376</v>
      </c>
      <c r="AG247" s="2">
        <v>0</v>
      </c>
      <c r="AH247" s="2">
        <v>0</v>
      </c>
      <c r="AI247" t="str">
        <f t="shared" si="3"/>
        <v>Scheme E TIER II</v>
      </c>
      <c r="AJ247" t="e">
        <v>#N/A</v>
      </c>
    </row>
    <row r="248" spans="1:36" x14ac:dyDescent="0.25">
      <c r="A248" s="75" t="s">
        <v>370</v>
      </c>
      <c r="B248" s="75" t="s">
        <v>308</v>
      </c>
      <c r="C248" s="75" t="s">
        <v>289</v>
      </c>
      <c r="D248" s="76">
        <v>44742</v>
      </c>
      <c r="E248" s="75" t="s">
        <v>241</v>
      </c>
      <c r="F248" s="75" t="s">
        <v>655</v>
      </c>
      <c r="G248" s="75" t="s">
        <v>655</v>
      </c>
      <c r="H248" s="75" t="s">
        <v>656</v>
      </c>
      <c r="I248" s="75" t="s">
        <v>657</v>
      </c>
      <c r="J248" s="75">
        <v>0</v>
      </c>
      <c r="K248" s="2" t="s">
        <v>309</v>
      </c>
      <c r="L248" s="2">
        <v>2800</v>
      </c>
      <c r="M248" s="55">
        <v>948220</v>
      </c>
      <c r="N248" s="2">
        <v>5.1239709747341955E-3</v>
      </c>
      <c r="O248" s="2">
        <v>0</v>
      </c>
      <c r="P248" s="2" t="s">
        <v>376</v>
      </c>
      <c r="Q248" s="54">
        <v>1238943.33</v>
      </c>
      <c r="R248" s="2">
        <v>1238943.33</v>
      </c>
      <c r="S248" s="51">
        <v>0</v>
      </c>
      <c r="T248" s="51">
        <v>0</v>
      </c>
      <c r="U248" s="51">
        <v>0</v>
      </c>
      <c r="V248" s="54">
        <v>0</v>
      </c>
      <c r="W248" s="54">
        <v>0</v>
      </c>
      <c r="X248" s="2">
        <v>0</v>
      </c>
      <c r="Y248" s="2">
        <v>0</v>
      </c>
      <c r="Z248" s="2">
        <v>338.65</v>
      </c>
      <c r="AA248" s="2">
        <v>338.8</v>
      </c>
      <c r="AB248" s="2" t="s">
        <v>376</v>
      </c>
      <c r="AC248" s="2" t="s">
        <v>376</v>
      </c>
      <c r="AD248" s="2" t="s">
        <v>376</v>
      </c>
      <c r="AE248" s="2" t="s">
        <v>376</v>
      </c>
      <c r="AF248" s="2" t="s">
        <v>376</v>
      </c>
      <c r="AG248" s="2">
        <v>0</v>
      </c>
      <c r="AH248" s="2">
        <v>0</v>
      </c>
      <c r="AI248" t="str">
        <f t="shared" si="3"/>
        <v>Scheme E TIER II</v>
      </c>
      <c r="AJ248" t="e">
        <v>#N/A</v>
      </c>
    </row>
    <row r="249" spans="1:36" x14ac:dyDescent="0.25">
      <c r="A249" s="75" t="s">
        <v>370</v>
      </c>
      <c r="B249" s="75" t="s">
        <v>308</v>
      </c>
      <c r="C249" s="75" t="s">
        <v>289</v>
      </c>
      <c r="D249" s="76">
        <v>44742</v>
      </c>
      <c r="E249" s="75" t="s">
        <v>344</v>
      </c>
      <c r="F249" s="75" t="s">
        <v>711</v>
      </c>
      <c r="G249" s="75" t="s">
        <v>712</v>
      </c>
      <c r="H249" s="75" t="s">
        <v>395</v>
      </c>
      <c r="I249" s="75" t="s">
        <v>396</v>
      </c>
      <c r="J249" s="75">
        <v>0</v>
      </c>
      <c r="K249" s="2" t="s">
        <v>309</v>
      </c>
      <c r="L249" s="2">
        <v>3040</v>
      </c>
      <c r="M249" s="55">
        <v>950608</v>
      </c>
      <c r="N249" s="2">
        <v>5.1368751981081652E-3</v>
      </c>
      <c r="O249" s="2">
        <v>0</v>
      </c>
      <c r="P249" s="2" t="s">
        <v>376</v>
      </c>
      <c r="Q249" s="54">
        <v>1024909.53</v>
      </c>
      <c r="R249" s="2">
        <v>1024909.53</v>
      </c>
      <c r="S249" s="51">
        <v>0</v>
      </c>
      <c r="T249" s="51">
        <v>0</v>
      </c>
      <c r="U249" s="51">
        <v>0</v>
      </c>
      <c r="V249" s="54">
        <v>0</v>
      </c>
      <c r="W249" s="54">
        <v>0</v>
      </c>
      <c r="X249" s="2">
        <v>0</v>
      </c>
      <c r="Y249" s="2">
        <v>0</v>
      </c>
      <c r="Z249" s="2">
        <v>312.7</v>
      </c>
      <c r="AA249" s="2">
        <v>312.39999999999998</v>
      </c>
      <c r="AB249" s="2" t="s">
        <v>376</v>
      </c>
      <c r="AC249" s="2" t="s">
        <v>376</v>
      </c>
      <c r="AD249" s="2" t="s">
        <v>376</v>
      </c>
      <c r="AE249" s="2" t="s">
        <v>376</v>
      </c>
      <c r="AF249" s="2" t="s">
        <v>376</v>
      </c>
      <c r="AG249" s="2">
        <v>0</v>
      </c>
      <c r="AH249" s="2">
        <v>0</v>
      </c>
      <c r="AI249" t="str">
        <f t="shared" si="3"/>
        <v>Scheme E TIER II</v>
      </c>
      <c r="AJ249" t="e">
        <v>#N/A</v>
      </c>
    </row>
    <row r="250" spans="1:36" x14ac:dyDescent="0.25">
      <c r="A250" s="75" t="s">
        <v>370</v>
      </c>
      <c r="B250" s="75" t="s">
        <v>308</v>
      </c>
      <c r="C250" s="75" t="s">
        <v>289</v>
      </c>
      <c r="D250" s="76">
        <v>44742</v>
      </c>
      <c r="E250" s="75" t="s">
        <v>15</v>
      </c>
      <c r="F250" s="75" t="s">
        <v>678</v>
      </c>
      <c r="G250" s="75" t="s">
        <v>678</v>
      </c>
      <c r="H250" s="75" t="s">
        <v>679</v>
      </c>
      <c r="I250" s="75" t="s">
        <v>680</v>
      </c>
      <c r="J250" s="75">
        <v>0</v>
      </c>
      <c r="K250" s="2" t="s">
        <v>309</v>
      </c>
      <c r="L250" s="2">
        <v>2335</v>
      </c>
      <c r="M250" s="55">
        <v>2552505.25</v>
      </c>
      <c r="N250" s="2">
        <v>1.3793173328823112E-2</v>
      </c>
      <c r="O250" s="2">
        <v>0</v>
      </c>
      <c r="P250" s="2" t="s">
        <v>376</v>
      </c>
      <c r="Q250" s="54">
        <v>1850575.88</v>
      </c>
      <c r="R250" s="2">
        <v>1851056.77</v>
      </c>
      <c r="S250" s="51">
        <v>0</v>
      </c>
      <c r="T250" s="51">
        <v>0</v>
      </c>
      <c r="U250" s="51">
        <v>0</v>
      </c>
      <c r="V250" s="54">
        <v>0</v>
      </c>
      <c r="W250" s="54">
        <v>0</v>
      </c>
      <c r="X250" s="2">
        <v>0</v>
      </c>
      <c r="Y250" s="2">
        <v>0</v>
      </c>
      <c r="Z250" s="2">
        <v>1093.1500000000001</v>
      </c>
      <c r="AA250" s="2">
        <v>1095.05</v>
      </c>
      <c r="AB250" s="2" t="s">
        <v>376</v>
      </c>
      <c r="AC250" s="2" t="s">
        <v>376</v>
      </c>
      <c r="AD250" s="2" t="s">
        <v>376</v>
      </c>
      <c r="AE250" s="2" t="s">
        <v>376</v>
      </c>
      <c r="AF250" s="2" t="s">
        <v>376</v>
      </c>
      <c r="AG250" s="2">
        <v>0</v>
      </c>
      <c r="AH250" s="2">
        <v>0</v>
      </c>
      <c r="AI250" t="str">
        <f t="shared" si="3"/>
        <v>Scheme E TIER II</v>
      </c>
      <c r="AJ250" t="e">
        <v>#N/A</v>
      </c>
    </row>
    <row r="251" spans="1:36" x14ac:dyDescent="0.25">
      <c r="A251" s="75" t="s">
        <v>370</v>
      </c>
      <c r="B251" s="75" t="s">
        <v>308</v>
      </c>
      <c r="C251" s="75" t="s">
        <v>289</v>
      </c>
      <c r="D251" s="76">
        <v>44742</v>
      </c>
      <c r="E251" s="75" t="s">
        <v>172</v>
      </c>
      <c r="F251" s="75" t="s">
        <v>674</v>
      </c>
      <c r="G251" s="75" t="s">
        <v>674</v>
      </c>
      <c r="H251" s="75" t="s">
        <v>675</v>
      </c>
      <c r="I251" s="75" t="s">
        <v>676</v>
      </c>
      <c r="J251" s="75">
        <v>0</v>
      </c>
      <c r="K251" s="2" t="s">
        <v>309</v>
      </c>
      <c r="L251" s="2">
        <v>96</v>
      </c>
      <c r="M251" s="55">
        <v>1677120</v>
      </c>
      <c r="N251" s="2">
        <v>9.0627852198289574E-3</v>
      </c>
      <c r="O251" s="2">
        <v>0</v>
      </c>
      <c r="P251" s="2" t="s">
        <v>376</v>
      </c>
      <c r="Q251" s="54">
        <v>1669976.7</v>
      </c>
      <c r="R251" s="2">
        <v>1669976.7</v>
      </c>
      <c r="S251" s="51">
        <v>0</v>
      </c>
      <c r="T251" s="51">
        <v>0</v>
      </c>
      <c r="U251" s="51">
        <v>0</v>
      </c>
      <c r="V251" s="54">
        <v>0</v>
      </c>
      <c r="W251" s="54">
        <v>0</v>
      </c>
      <c r="X251" s="2">
        <v>0</v>
      </c>
      <c r="Y251" s="2">
        <v>0</v>
      </c>
      <c r="Z251" s="2">
        <v>17470</v>
      </c>
      <c r="AA251" s="2">
        <v>17493.150000000001</v>
      </c>
      <c r="AB251" s="2" t="s">
        <v>376</v>
      </c>
      <c r="AC251" s="2" t="s">
        <v>376</v>
      </c>
      <c r="AD251" s="2" t="s">
        <v>376</v>
      </c>
      <c r="AE251" s="2" t="s">
        <v>376</v>
      </c>
      <c r="AF251" s="2" t="s">
        <v>376</v>
      </c>
      <c r="AG251" s="2">
        <v>0</v>
      </c>
      <c r="AH251" s="2">
        <v>0</v>
      </c>
      <c r="AI251" t="str">
        <f t="shared" si="3"/>
        <v>Scheme E TIER II</v>
      </c>
      <c r="AJ251" t="e">
        <v>#N/A</v>
      </c>
    </row>
    <row r="252" spans="1:36" x14ac:dyDescent="0.25">
      <c r="A252" s="75" t="s">
        <v>370</v>
      </c>
      <c r="B252" s="75" t="s">
        <v>308</v>
      </c>
      <c r="C252" s="75" t="s">
        <v>289</v>
      </c>
      <c r="D252" s="76">
        <v>44742</v>
      </c>
      <c r="E252" s="75" t="s">
        <v>240</v>
      </c>
      <c r="F252" s="75" t="s">
        <v>662</v>
      </c>
      <c r="G252" s="75" t="s">
        <v>663</v>
      </c>
      <c r="H252" s="75" t="s">
        <v>664</v>
      </c>
      <c r="I252" s="75" t="s">
        <v>665</v>
      </c>
      <c r="J252" s="75">
        <v>0</v>
      </c>
      <c r="K252" s="2" t="s">
        <v>309</v>
      </c>
      <c r="L252" s="2">
        <v>2128</v>
      </c>
      <c r="M252" s="55">
        <v>1845082.4</v>
      </c>
      <c r="N252" s="2">
        <v>9.9704168479813841E-3</v>
      </c>
      <c r="O252" s="2">
        <v>0</v>
      </c>
      <c r="P252" s="2" t="s">
        <v>376</v>
      </c>
      <c r="Q252" s="54">
        <v>2309847.19</v>
      </c>
      <c r="R252" s="2">
        <v>2309847.19</v>
      </c>
      <c r="S252" s="51">
        <v>0</v>
      </c>
      <c r="T252" s="51">
        <v>0</v>
      </c>
      <c r="U252" s="51">
        <v>0</v>
      </c>
      <c r="V252" s="54">
        <v>0</v>
      </c>
      <c r="W252" s="54">
        <v>0</v>
      </c>
      <c r="X252" s="2">
        <v>0</v>
      </c>
      <c r="Y252" s="2">
        <v>0</v>
      </c>
      <c r="Z252" s="2">
        <v>867.05</v>
      </c>
      <c r="AA252" s="2">
        <v>866.95</v>
      </c>
      <c r="AB252" s="2" t="s">
        <v>376</v>
      </c>
      <c r="AC252" s="2" t="s">
        <v>376</v>
      </c>
      <c r="AD252" s="2" t="s">
        <v>376</v>
      </c>
      <c r="AE252" s="2" t="s">
        <v>376</v>
      </c>
      <c r="AF252" s="2" t="s">
        <v>376</v>
      </c>
      <c r="AG252" s="2">
        <v>0</v>
      </c>
      <c r="AH252" s="2">
        <v>0</v>
      </c>
      <c r="AI252" t="str">
        <f t="shared" si="3"/>
        <v>Scheme E TIER II</v>
      </c>
      <c r="AJ252" t="e">
        <v>#N/A</v>
      </c>
    </row>
    <row r="253" spans="1:36" x14ac:dyDescent="0.25">
      <c r="A253" s="75" t="s">
        <v>370</v>
      </c>
      <c r="B253" s="75" t="s">
        <v>308</v>
      </c>
      <c r="C253" s="75" t="s">
        <v>289</v>
      </c>
      <c r="D253" s="76">
        <v>44742</v>
      </c>
      <c r="E253" s="75" t="s">
        <v>159</v>
      </c>
      <c r="F253" s="75" t="s">
        <v>677</v>
      </c>
      <c r="G253" s="75" t="s">
        <v>413</v>
      </c>
      <c r="H253" s="75" t="s">
        <v>373</v>
      </c>
      <c r="I253" s="75" t="s">
        <v>374</v>
      </c>
      <c r="J253" s="75">
        <v>0</v>
      </c>
      <c r="K253" s="2" t="s">
        <v>309</v>
      </c>
      <c r="L253" s="2">
        <v>7231</v>
      </c>
      <c r="M253" s="55">
        <v>1532248.9</v>
      </c>
      <c r="N253" s="2">
        <v>8.2799338652089164E-3</v>
      </c>
      <c r="O253" s="2">
        <v>0</v>
      </c>
      <c r="P253" s="2" t="s">
        <v>376</v>
      </c>
      <c r="Q253" s="54">
        <v>1014161.4</v>
      </c>
      <c r="R253" s="2">
        <v>1014161.4</v>
      </c>
      <c r="S253" s="51">
        <v>0</v>
      </c>
      <c r="T253" s="51">
        <v>0</v>
      </c>
      <c r="U253" s="51">
        <v>0</v>
      </c>
      <c r="V253" s="54">
        <v>0</v>
      </c>
      <c r="W253" s="54">
        <v>0</v>
      </c>
      <c r="X253" s="2">
        <v>0</v>
      </c>
      <c r="Y253" s="2">
        <v>0</v>
      </c>
      <c r="Z253" s="2">
        <v>211.9</v>
      </c>
      <c r="AA253" s="2">
        <v>211.85</v>
      </c>
      <c r="AB253" s="2" t="s">
        <v>376</v>
      </c>
      <c r="AC253" s="2" t="s">
        <v>376</v>
      </c>
      <c r="AD253" s="2" t="s">
        <v>376</v>
      </c>
      <c r="AE253" s="2" t="s">
        <v>376</v>
      </c>
      <c r="AF253" s="2" t="s">
        <v>376</v>
      </c>
      <c r="AG253" s="2">
        <v>0</v>
      </c>
      <c r="AH253" s="2">
        <v>0</v>
      </c>
      <c r="AI253" t="str">
        <f t="shared" si="3"/>
        <v>Scheme E TIER II</v>
      </c>
      <c r="AJ253" t="e">
        <v>#N/A</v>
      </c>
    </row>
    <row r="254" spans="1:36" x14ac:dyDescent="0.25">
      <c r="A254" s="75" t="s">
        <v>370</v>
      </c>
      <c r="B254" s="75" t="s">
        <v>308</v>
      </c>
      <c r="C254" s="75" t="s">
        <v>289</v>
      </c>
      <c r="D254" s="76">
        <v>44742</v>
      </c>
      <c r="E254" s="75" t="s">
        <v>339</v>
      </c>
      <c r="F254" s="75" t="s">
        <v>714</v>
      </c>
      <c r="G254" s="75" t="s">
        <v>715</v>
      </c>
      <c r="H254" s="75" t="s">
        <v>716</v>
      </c>
      <c r="I254" s="75" t="s">
        <v>717</v>
      </c>
      <c r="J254" s="75">
        <v>0</v>
      </c>
      <c r="K254" s="2" t="s">
        <v>309</v>
      </c>
      <c r="L254" s="2">
        <v>1281</v>
      </c>
      <c r="M254" s="55">
        <v>709417.8</v>
      </c>
      <c r="N254" s="2">
        <v>3.8335367490242652E-3</v>
      </c>
      <c r="O254" s="2">
        <v>0</v>
      </c>
      <c r="P254" s="2" t="s">
        <v>376</v>
      </c>
      <c r="Q254" s="54">
        <v>736844.6</v>
      </c>
      <c r="R254" s="2">
        <v>736844.6</v>
      </c>
      <c r="S254" s="51">
        <v>0</v>
      </c>
      <c r="T254" s="51">
        <v>0</v>
      </c>
      <c r="U254" s="51">
        <v>0</v>
      </c>
      <c r="V254" s="54">
        <v>0</v>
      </c>
      <c r="W254" s="54">
        <v>0</v>
      </c>
      <c r="X254" s="2">
        <v>0</v>
      </c>
      <c r="Y254" s="2">
        <v>0</v>
      </c>
      <c r="Z254" s="2">
        <v>553.79999999999995</v>
      </c>
      <c r="AA254" s="2">
        <v>554.25</v>
      </c>
      <c r="AB254" s="2" t="s">
        <v>376</v>
      </c>
      <c r="AC254" s="2" t="s">
        <v>376</v>
      </c>
      <c r="AD254" s="2" t="s">
        <v>376</v>
      </c>
      <c r="AE254" s="2" t="s">
        <v>376</v>
      </c>
      <c r="AF254" s="2" t="s">
        <v>376</v>
      </c>
      <c r="AG254" s="2">
        <v>0</v>
      </c>
      <c r="AH254" s="2">
        <v>0</v>
      </c>
      <c r="AI254" t="str">
        <f t="shared" si="3"/>
        <v>Scheme E TIER II</v>
      </c>
      <c r="AJ254" t="e">
        <v>#N/A</v>
      </c>
    </row>
    <row r="255" spans="1:36" x14ac:dyDescent="0.25">
      <c r="A255" s="75" t="s">
        <v>370</v>
      </c>
      <c r="B255" s="75" t="s">
        <v>308</v>
      </c>
      <c r="C255" s="75" t="s">
        <v>289</v>
      </c>
      <c r="D255" s="76">
        <v>44742</v>
      </c>
      <c r="E255" s="75" t="s">
        <v>97</v>
      </c>
      <c r="F255" s="75" t="s">
        <v>658</v>
      </c>
      <c r="G255" s="75" t="s">
        <v>659</v>
      </c>
      <c r="H255" s="75" t="s">
        <v>660</v>
      </c>
      <c r="I255" s="75" t="s">
        <v>661</v>
      </c>
      <c r="J255" s="75">
        <v>0</v>
      </c>
      <c r="K255" s="2" t="s">
        <v>309</v>
      </c>
      <c r="L255" s="2">
        <v>1425</v>
      </c>
      <c r="M255" s="55">
        <v>1307010</v>
      </c>
      <c r="N255" s="2">
        <v>7.0627927102226706E-3</v>
      </c>
      <c r="O255" s="2">
        <v>0</v>
      </c>
      <c r="P255" s="2" t="s">
        <v>376</v>
      </c>
      <c r="Q255" s="54">
        <v>819785.36</v>
      </c>
      <c r="R255" s="2">
        <v>819785.36</v>
      </c>
      <c r="S255" s="51">
        <v>0</v>
      </c>
      <c r="T255" s="51">
        <v>0</v>
      </c>
      <c r="U255" s="51">
        <v>0</v>
      </c>
      <c r="V255" s="54">
        <v>0</v>
      </c>
      <c r="W255" s="54">
        <v>0</v>
      </c>
      <c r="X255" s="2">
        <v>0</v>
      </c>
      <c r="Y255" s="2">
        <v>0</v>
      </c>
      <c r="Z255" s="2">
        <v>917.2</v>
      </c>
      <c r="AA255" s="2">
        <v>915.2</v>
      </c>
      <c r="AB255" s="2" t="s">
        <v>376</v>
      </c>
      <c r="AC255" s="2" t="s">
        <v>376</v>
      </c>
      <c r="AD255" s="2" t="s">
        <v>376</v>
      </c>
      <c r="AE255" s="2" t="s">
        <v>376</v>
      </c>
      <c r="AF255" s="2" t="s">
        <v>376</v>
      </c>
      <c r="AG255" s="2">
        <v>0</v>
      </c>
      <c r="AH255" s="2">
        <v>0</v>
      </c>
      <c r="AI255" t="str">
        <f t="shared" si="3"/>
        <v>Scheme E TIER II</v>
      </c>
      <c r="AJ255" t="e">
        <v>#N/A</v>
      </c>
    </row>
    <row r="256" spans="1:36" x14ac:dyDescent="0.25">
      <c r="A256" s="75" t="s">
        <v>370</v>
      </c>
      <c r="B256" s="75" t="s">
        <v>308</v>
      </c>
      <c r="C256" s="75" t="s">
        <v>289</v>
      </c>
      <c r="D256" s="76">
        <v>44742</v>
      </c>
      <c r="E256" s="75" t="s">
        <v>16</v>
      </c>
      <c r="F256" s="75" t="s">
        <v>672</v>
      </c>
      <c r="G256" s="75" t="s">
        <v>673</v>
      </c>
      <c r="H256" s="75" t="s">
        <v>660</v>
      </c>
      <c r="I256" s="75" t="s">
        <v>661</v>
      </c>
      <c r="J256" s="75">
        <v>0</v>
      </c>
      <c r="K256" s="2" t="s">
        <v>309</v>
      </c>
      <c r="L256" s="2">
        <v>3038</v>
      </c>
      <c r="M256" s="55">
        <v>2523362.7999999998</v>
      </c>
      <c r="N256" s="2">
        <v>1.3635693980219788E-2</v>
      </c>
      <c r="O256" s="2">
        <v>0</v>
      </c>
      <c r="P256" s="2" t="s">
        <v>376</v>
      </c>
      <c r="Q256" s="54">
        <v>1722961.3</v>
      </c>
      <c r="R256" s="2">
        <v>1722961.3</v>
      </c>
      <c r="S256" s="51">
        <v>0</v>
      </c>
      <c r="T256" s="51">
        <v>0</v>
      </c>
      <c r="U256" s="51">
        <v>0</v>
      </c>
      <c r="V256" s="54">
        <v>0</v>
      </c>
      <c r="W256" s="54">
        <v>0</v>
      </c>
      <c r="X256" s="2">
        <v>0</v>
      </c>
      <c r="Y256" s="2">
        <v>0</v>
      </c>
      <c r="Z256" s="2">
        <v>830.6</v>
      </c>
      <c r="AA256" s="2">
        <v>830.8</v>
      </c>
      <c r="AB256" s="2" t="s">
        <v>376</v>
      </c>
      <c r="AC256" s="2" t="s">
        <v>376</v>
      </c>
      <c r="AD256" s="2" t="s">
        <v>376</v>
      </c>
      <c r="AE256" s="2" t="s">
        <v>376</v>
      </c>
      <c r="AF256" s="2" t="s">
        <v>376</v>
      </c>
      <c r="AG256" s="2">
        <v>0</v>
      </c>
      <c r="AH256" s="2">
        <v>0</v>
      </c>
      <c r="AI256" t="str">
        <f t="shared" si="3"/>
        <v>Scheme E TIER II</v>
      </c>
      <c r="AJ256" t="e">
        <v>#N/A</v>
      </c>
    </row>
    <row r="257" spans="1:36" x14ac:dyDescent="0.25">
      <c r="A257" s="75" t="s">
        <v>370</v>
      </c>
      <c r="B257" s="75" t="s">
        <v>308</v>
      </c>
      <c r="C257" s="75" t="s">
        <v>289</v>
      </c>
      <c r="D257" s="76">
        <v>44742</v>
      </c>
      <c r="E257" s="75" t="s">
        <v>19</v>
      </c>
      <c r="F257" s="75" t="s">
        <v>392</v>
      </c>
      <c r="G257" s="75" t="s">
        <v>392</v>
      </c>
      <c r="H257" s="75" t="s">
        <v>385</v>
      </c>
      <c r="I257" s="75" t="s">
        <v>386</v>
      </c>
      <c r="J257" s="75">
        <v>0</v>
      </c>
      <c r="K257" s="2" t="s">
        <v>309</v>
      </c>
      <c r="L257" s="2">
        <v>12768</v>
      </c>
      <c r="M257" s="55">
        <v>5948611.2000000002</v>
      </c>
      <c r="N257" s="2">
        <v>3.2144978094512618E-2</v>
      </c>
      <c r="O257" s="2">
        <v>0</v>
      </c>
      <c r="P257" s="2" t="s">
        <v>376</v>
      </c>
      <c r="Q257" s="54">
        <v>4696506.59</v>
      </c>
      <c r="R257" s="2">
        <v>4696500.0999999996</v>
      </c>
      <c r="S257" s="51">
        <v>0</v>
      </c>
      <c r="T257" s="51">
        <v>0</v>
      </c>
      <c r="U257" s="51">
        <v>0</v>
      </c>
      <c r="V257" s="54">
        <v>0</v>
      </c>
      <c r="W257" s="54">
        <v>0</v>
      </c>
      <c r="X257" s="2">
        <v>0</v>
      </c>
      <c r="Y257" s="2">
        <v>0</v>
      </c>
      <c r="Z257" s="2">
        <v>465.9</v>
      </c>
      <c r="AA257" s="2">
        <v>465.8</v>
      </c>
      <c r="AB257" s="2" t="s">
        <v>376</v>
      </c>
      <c r="AC257" s="2" t="s">
        <v>376</v>
      </c>
      <c r="AD257" s="2" t="s">
        <v>376</v>
      </c>
      <c r="AE257" s="2" t="s">
        <v>376</v>
      </c>
      <c r="AF257" s="2" t="s">
        <v>376</v>
      </c>
      <c r="AG257" s="2">
        <v>0</v>
      </c>
      <c r="AH257" s="2">
        <v>0</v>
      </c>
      <c r="AI257" t="str">
        <f t="shared" si="3"/>
        <v>Scheme E TIER II</v>
      </c>
      <c r="AJ257" t="e">
        <v>#N/A</v>
      </c>
    </row>
    <row r="258" spans="1:36" x14ac:dyDescent="0.25">
      <c r="A258" s="75" t="s">
        <v>370</v>
      </c>
      <c r="B258" s="75" t="s">
        <v>308</v>
      </c>
      <c r="C258" s="75" t="s">
        <v>289</v>
      </c>
      <c r="D258" s="76">
        <v>44742</v>
      </c>
      <c r="E258" s="75" t="s">
        <v>340</v>
      </c>
      <c r="F258" s="75" t="s">
        <v>722</v>
      </c>
      <c r="G258" s="75" t="s">
        <v>723</v>
      </c>
      <c r="H258" s="75" t="s">
        <v>403</v>
      </c>
      <c r="I258" s="75" t="s">
        <v>404</v>
      </c>
      <c r="J258" s="75">
        <v>0</v>
      </c>
      <c r="K258" s="2" t="s">
        <v>309</v>
      </c>
      <c r="L258" s="2">
        <v>524</v>
      </c>
      <c r="M258" s="55">
        <v>511581.2</v>
      </c>
      <c r="N258" s="2">
        <v>2.7644715572543183E-3</v>
      </c>
      <c r="O258" s="2">
        <v>0</v>
      </c>
      <c r="P258" s="2" t="s">
        <v>376</v>
      </c>
      <c r="Q258" s="54">
        <v>684354.03</v>
      </c>
      <c r="R258" s="2">
        <v>684354.03</v>
      </c>
      <c r="S258" s="51">
        <v>0</v>
      </c>
      <c r="T258" s="51">
        <v>0</v>
      </c>
      <c r="U258" s="51">
        <v>0</v>
      </c>
      <c r="V258" s="54">
        <v>0</v>
      </c>
      <c r="W258" s="54">
        <v>0</v>
      </c>
      <c r="X258" s="2">
        <v>0</v>
      </c>
      <c r="Y258" s="2">
        <v>0</v>
      </c>
      <c r="Z258" s="2">
        <v>976.3</v>
      </c>
      <c r="AA258" s="2">
        <v>976.35</v>
      </c>
      <c r="AB258" s="2" t="s">
        <v>376</v>
      </c>
      <c r="AC258" s="2" t="s">
        <v>376</v>
      </c>
      <c r="AD258" s="2" t="s">
        <v>376</v>
      </c>
      <c r="AE258" s="2" t="s">
        <v>376</v>
      </c>
      <c r="AF258" s="2" t="s">
        <v>376</v>
      </c>
      <c r="AG258" s="2">
        <v>0</v>
      </c>
      <c r="AH258" s="2">
        <v>0</v>
      </c>
      <c r="AI258" t="str">
        <f t="shared" si="3"/>
        <v>Scheme E TIER II</v>
      </c>
      <c r="AJ258" t="e">
        <v>#N/A</v>
      </c>
    </row>
    <row r="259" spans="1:36" x14ac:dyDescent="0.25">
      <c r="A259" s="75" t="s">
        <v>370</v>
      </c>
      <c r="B259" s="75" t="s">
        <v>308</v>
      </c>
      <c r="C259" s="75" t="s">
        <v>289</v>
      </c>
      <c r="D259" s="76">
        <v>44742</v>
      </c>
      <c r="E259" s="75" t="s">
        <v>17</v>
      </c>
      <c r="F259" s="75" t="s">
        <v>671</v>
      </c>
      <c r="G259" s="75" t="s">
        <v>406</v>
      </c>
      <c r="H259" s="75" t="s">
        <v>407</v>
      </c>
      <c r="I259" s="75" t="s">
        <v>408</v>
      </c>
      <c r="J259" s="75">
        <v>0</v>
      </c>
      <c r="K259" s="2" t="s">
        <v>309</v>
      </c>
      <c r="L259" s="2">
        <v>3222</v>
      </c>
      <c r="M259" s="55">
        <v>6994478.7000000002</v>
      </c>
      <c r="N259" s="2">
        <v>3.7796614543245843E-2</v>
      </c>
      <c r="O259" s="2">
        <v>0</v>
      </c>
      <c r="P259" s="2" t="s">
        <v>376</v>
      </c>
      <c r="Q259" s="54">
        <v>6667694.3200000003</v>
      </c>
      <c r="R259" s="2">
        <v>6668450.0899999999</v>
      </c>
      <c r="S259" s="51">
        <v>0</v>
      </c>
      <c r="T259" s="51">
        <v>0</v>
      </c>
      <c r="U259" s="51">
        <v>0</v>
      </c>
      <c r="V259" s="54">
        <v>0</v>
      </c>
      <c r="W259" s="54">
        <v>0</v>
      </c>
      <c r="X259" s="2">
        <v>0</v>
      </c>
      <c r="Y259" s="2">
        <v>0</v>
      </c>
      <c r="Z259" s="2">
        <v>2170.85</v>
      </c>
      <c r="AA259" s="2">
        <v>2163.5500000000002</v>
      </c>
      <c r="AB259" s="2" t="s">
        <v>376</v>
      </c>
      <c r="AC259" s="2" t="s">
        <v>376</v>
      </c>
      <c r="AD259" s="2" t="s">
        <v>376</v>
      </c>
      <c r="AE259" s="2" t="s">
        <v>376</v>
      </c>
      <c r="AF259" s="2" t="s">
        <v>376</v>
      </c>
      <c r="AG259" s="2">
        <v>0</v>
      </c>
      <c r="AH259" s="2">
        <v>0</v>
      </c>
      <c r="AI259" t="str">
        <f t="shared" ref="AI259:AI322" si="4">+B259&amp;" "&amp;C259</f>
        <v>Scheme E TIER II</v>
      </c>
      <c r="AJ259" t="e">
        <v>#N/A</v>
      </c>
    </row>
    <row r="260" spans="1:36" x14ac:dyDescent="0.25">
      <c r="A260" s="75" t="s">
        <v>370</v>
      </c>
      <c r="B260" s="75" t="s">
        <v>308</v>
      </c>
      <c r="C260" s="75" t="s">
        <v>289</v>
      </c>
      <c r="D260" s="76">
        <v>44742</v>
      </c>
      <c r="E260" s="75" t="s">
        <v>280</v>
      </c>
      <c r="F260" s="75" t="s">
        <v>666</v>
      </c>
      <c r="G260" s="75" t="s">
        <v>667</v>
      </c>
      <c r="H260" s="75" t="s">
        <v>385</v>
      </c>
      <c r="I260" s="75" t="s">
        <v>386</v>
      </c>
      <c r="J260" s="75">
        <v>0</v>
      </c>
      <c r="K260" s="2" t="s">
        <v>309</v>
      </c>
      <c r="L260" s="2">
        <v>1008</v>
      </c>
      <c r="M260" s="55">
        <v>800704.8</v>
      </c>
      <c r="N260" s="2">
        <v>4.3268314890324497E-3</v>
      </c>
      <c r="O260" s="2">
        <v>0</v>
      </c>
      <c r="P260" s="2" t="s">
        <v>376</v>
      </c>
      <c r="Q260" s="54">
        <v>891840.74</v>
      </c>
      <c r="R260" s="2">
        <v>891840.74</v>
      </c>
      <c r="S260" s="51">
        <v>0</v>
      </c>
      <c r="T260" s="51">
        <v>0</v>
      </c>
      <c r="U260" s="51">
        <v>0</v>
      </c>
      <c r="V260" s="54">
        <v>0</v>
      </c>
      <c r="W260" s="54">
        <v>0</v>
      </c>
      <c r="X260" s="2">
        <v>0</v>
      </c>
      <c r="Y260" s="2">
        <v>0</v>
      </c>
      <c r="Z260" s="2">
        <v>794.35</v>
      </c>
      <c r="AA260" s="2">
        <v>794.55</v>
      </c>
      <c r="AB260" s="2" t="s">
        <v>376</v>
      </c>
      <c r="AC260" s="2" t="s">
        <v>376</v>
      </c>
      <c r="AD260" s="2" t="s">
        <v>376</v>
      </c>
      <c r="AE260" s="2" t="s">
        <v>376</v>
      </c>
      <c r="AF260" s="2" t="s">
        <v>376</v>
      </c>
      <c r="AG260" s="2">
        <v>0</v>
      </c>
      <c r="AH260" s="2">
        <v>0</v>
      </c>
      <c r="AI260" t="str">
        <f t="shared" si="4"/>
        <v>Scheme E TIER II</v>
      </c>
      <c r="AJ260" t="e">
        <v>#N/A</v>
      </c>
    </row>
    <row r="261" spans="1:36" hidden="1" x14ac:dyDescent="0.25">
      <c r="A261" s="75" t="s">
        <v>370</v>
      </c>
      <c r="B261" s="75" t="s">
        <v>308</v>
      </c>
      <c r="C261" s="75" t="s">
        <v>289</v>
      </c>
      <c r="D261" s="76">
        <v>44742</v>
      </c>
      <c r="E261" s="75" t="s">
        <v>378</v>
      </c>
      <c r="F261" s="75" t="s">
        <v>379</v>
      </c>
      <c r="G261" s="75" t="s">
        <v>380</v>
      </c>
      <c r="H261" s="75" t="s">
        <v>381</v>
      </c>
      <c r="I261" s="75" t="s">
        <v>382</v>
      </c>
      <c r="J261" s="75">
        <v>0</v>
      </c>
      <c r="K261" s="2" t="s">
        <v>303</v>
      </c>
      <c r="L261" s="2">
        <v>7419.0540000000001</v>
      </c>
      <c r="M261" s="55">
        <v>8420685.6400000006</v>
      </c>
      <c r="N261" s="2">
        <v>4.5503521130877904E-2</v>
      </c>
      <c r="O261" s="2">
        <v>0</v>
      </c>
      <c r="P261" s="2" t="s">
        <v>376</v>
      </c>
      <c r="Q261" s="54">
        <v>8420798.0299999993</v>
      </c>
      <c r="R261" s="2">
        <v>8420798.0299999993</v>
      </c>
      <c r="S261" s="51">
        <v>0</v>
      </c>
      <c r="T261" s="51">
        <v>0</v>
      </c>
      <c r="U261" s="51">
        <v>0</v>
      </c>
      <c r="V261" s="54">
        <v>0</v>
      </c>
      <c r="W261" s="54">
        <v>0</v>
      </c>
      <c r="X261" s="2">
        <v>0</v>
      </c>
      <c r="Y261" s="2">
        <v>0</v>
      </c>
      <c r="Z261" s="2">
        <v>0</v>
      </c>
      <c r="AA261" s="2">
        <v>0</v>
      </c>
      <c r="AB261" s="2" t="s">
        <v>376</v>
      </c>
      <c r="AC261" s="2" t="s">
        <v>376</v>
      </c>
      <c r="AD261" s="2" t="s">
        <v>376</v>
      </c>
      <c r="AE261" s="2" t="s">
        <v>376</v>
      </c>
      <c r="AF261" s="2" t="s">
        <v>376</v>
      </c>
      <c r="AG261" s="2">
        <v>0</v>
      </c>
      <c r="AH261" s="2">
        <v>0</v>
      </c>
      <c r="AI261" t="str">
        <f t="shared" si="4"/>
        <v>Scheme E TIER II</v>
      </c>
      <c r="AJ261" t="e">
        <v>#N/A</v>
      </c>
    </row>
    <row r="262" spans="1:36" x14ac:dyDescent="0.25">
      <c r="A262" s="75" t="s">
        <v>370</v>
      </c>
      <c r="B262" s="75" t="s">
        <v>308</v>
      </c>
      <c r="C262" s="75" t="s">
        <v>289</v>
      </c>
      <c r="D262" s="76">
        <v>44742</v>
      </c>
      <c r="E262" s="75" t="s">
        <v>18</v>
      </c>
      <c r="F262" s="75" t="s">
        <v>668</v>
      </c>
      <c r="G262" s="75" t="s">
        <v>668</v>
      </c>
      <c r="H262" s="75" t="s">
        <v>669</v>
      </c>
      <c r="I262" s="75" t="s">
        <v>670</v>
      </c>
      <c r="J262" s="75">
        <v>0</v>
      </c>
      <c r="K262" s="2" t="s">
        <v>309</v>
      </c>
      <c r="L262" s="2">
        <v>19468</v>
      </c>
      <c r="M262" s="55">
        <v>5324498</v>
      </c>
      <c r="N262" s="2">
        <v>2.8772408520206572E-2</v>
      </c>
      <c r="O262" s="2">
        <v>0</v>
      </c>
      <c r="P262" s="2" t="s">
        <v>376</v>
      </c>
      <c r="Q262" s="54">
        <v>4762019.78</v>
      </c>
      <c r="R262" s="2">
        <v>4762199.45</v>
      </c>
      <c r="S262" s="51">
        <v>0</v>
      </c>
      <c r="T262" s="51">
        <v>0</v>
      </c>
      <c r="U262" s="51">
        <v>0</v>
      </c>
      <c r="V262" s="54">
        <v>0</v>
      </c>
      <c r="W262" s="54">
        <v>0</v>
      </c>
      <c r="X262" s="2">
        <v>0</v>
      </c>
      <c r="Y262" s="2">
        <v>0</v>
      </c>
      <c r="Z262" s="2">
        <v>273.5</v>
      </c>
      <c r="AA262" s="2">
        <v>273.45</v>
      </c>
      <c r="AB262" s="2" t="s">
        <v>376</v>
      </c>
      <c r="AC262" s="2" t="s">
        <v>376</v>
      </c>
      <c r="AD262" s="2" t="s">
        <v>376</v>
      </c>
      <c r="AE262" s="2" t="s">
        <v>376</v>
      </c>
      <c r="AF262" s="2" t="s">
        <v>376</v>
      </c>
      <c r="AG262" s="2">
        <v>0</v>
      </c>
      <c r="AH262" s="2">
        <v>0</v>
      </c>
      <c r="AI262" t="str">
        <f t="shared" si="4"/>
        <v>Scheme E TIER II</v>
      </c>
      <c r="AJ262" t="e">
        <v>#N/A</v>
      </c>
    </row>
    <row r="263" spans="1:36" x14ac:dyDescent="0.25">
      <c r="A263" s="75" t="s">
        <v>370</v>
      </c>
      <c r="B263" s="75" t="s">
        <v>308</v>
      </c>
      <c r="C263" s="75" t="s">
        <v>289</v>
      </c>
      <c r="D263" s="76">
        <v>44742</v>
      </c>
      <c r="E263" s="75" t="s">
        <v>243</v>
      </c>
      <c r="F263" s="75" t="s">
        <v>641</v>
      </c>
      <c r="G263" s="75" t="s">
        <v>642</v>
      </c>
      <c r="H263" s="75" t="s">
        <v>643</v>
      </c>
      <c r="I263" s="75" t="s">
        <v>644</v>
      </c>
      <c r="J263" s="75">
        <v>0</v>
      </c>
      <c r="K263" s="2" t="s">
        <v>309</v>
      </c>
      <c r="L263" s="2">
        <v>4940</v>
      </c>
      <c r="M263" s="55">
        <v>1156454</v>
      </c>
      <c r="N263" s="2">
        <v>6.2492214144557797E-3</v>
      </c>
      <c r="O263" s="2">
        <v>0</v>
      </c>
      <c r="P263" s="2" t="s">
        <v>376</v>
      </c>
      <c r="Q263" s="54">
        <v>694776.42</v>
      </c>
      <c r="R263" s="2">
        <v>694776.42</v>
      </c>
      <c r="S263" s="51">
        <v>0</v>
      </c>
      <c r="T263" s="51">
        <v>0</v>
      </c>
      <c r="U263" s="51">
        <v>0</v>
      </c>
      <c r="V263" s="54">
        <v>0</v>
      </c>
      <c r="W263" s="54">
        <v>0</v>
      </c>
      <c r="X263" s="2">
        <v>0</v>
      </c>
      <c r="Y263" s="2">
        <v>0</v>
      </c>
      <c r="Z263" s="2">
        <v>234.1</v>
      </c>
      <c r="AA263" s="2">
        <v>234.1</v>
      </c>
      <c r="AB263" s="2" t="s">
        <v>376</v>
      </c>
      <c r="AC263" s="2" t="s">
        <v>376</v>
      </c>
      <c r="AD263" s="2" t="s">
        <v>376</v>
      </c>
      <c r="AE263" s="2" t="s">
        <v>376</v>
      </c>
      <c r="AF263" s="2" t="s">
        <v>376</v>
      </c>
      <c r="AG263" s="2">
        <v>0</v>
      </c>
      <c r="AH263" s="2">
        <v>0</v>
      </c>
      <c r="AI263" t="str">
        <f t="shared" si="4"/>
        <v>Scheme E TIER II</v>
      </c>
      <c r="AJ263" t="e">
        <v>#N/A</v>
      </c>
    </row>
    <row r="264" spans="1:36" x14ac:dyDescent="0.25">
      <c r="A264" s="75" t="s">
        <v>370</v>
      </c>
      <c r="B264" s="75" t="s">
        <v>308</v>
      </c>
      <c r="C264" s="75" t="s">
        <v>289</v>
      </c>
      <c r="D264" s="76">
        <v>44742</v>
      </c>
      <c r="E264" s="75" t="s">
        <v>242</v>
      </c>
      <c r="F264" s="75" t="s">
        <v>694</v>
      </c>
      <c r="G264" s="75" t="s">
        <v>694</v>
      </c>
      <c r="H264" s="75" t="s">
        <v>695</v>
      </c>
      <c r="I264" s="75" t="s">
        <v>696</v>
      </c>
      <c r="J264" s="75">
        <v>0</v>
      </c>
      <c r="K264" s="2" t="s">
        <v>309</v>
      </c>
      <c r="L264" s="2">
        <v>3920</v>
      </c>
      <c r="M264" s="55">
        <v>1614256</v>
      </c>
      <c r="N264" s="2">
        <v>8.7230820798870762E-3</v>
      </c>
      <c r="O264" s="2">
        <v>0</v>
      </c>
      <c r="P264" s="2" t="s">
        <v>376</v>
      </c>
      <c r="Q264" s="54">
        <v>1289595.48</v>
      </c>
      <c r="R264" s="2">
        <v>1289595.48</v>
      </c>
      <c r="S264" s="51">
        <v>0</v>
      </c>
      <c r="T264" s="51">
        <v>0</v>
      </c>
      <c r="U264" s="51">
        <v>0</v>
      </c>
      <c r="V264" s="54">
        <v>0</v>
      </c>
      <c r="W264" s="54">
        <v>0</v>
      </c>
      <c r="X264" s="2">
        <v>0</v>
      </c>
      <c r="Y264" s="2">
        <v>0</v>
      </c>
      <c r="Z264" s="2">
        <v>411.8</v>
      </c>
      <c r="AA264" s="2">
        <v>411.7</v>
      </c>
      <c r="AB264" s="2" t="s">
        <v>376</v>
      </c>
      <c r="AC264" s="2" t="s">
        <v>376</v>
      </c>
      <c r="AD264" s="2" t="s">
        <v>376</v>
      </c>
      <c r="AE264" s="2" t="s">
        <v>376</v>
      </c>
      <c r="AF264" s="2" t="s">
        <v>376</v>
      </c>
      <c r="AG264" s="2">
        <v>0</v>
      </c>
      <c r="AH264" s="2">
        <v>0</v>
      </c>
      <c r="AI264" t="str">
        <f t="shared" si="4"/>
        <v>Scheme E TIER II</v>
      </c>
      <c r="AJ264" t="e">
        <v>#N/A</v>
      </c>
    </row>
    <row r="265" spans="1:36" x14ac:dyDescent="0.25">
      <c r="A265" s="75" t="s">
        <v>370</v>
      </c>
      <c r="B265" s="75" t="s">
        <v>308</v>
      </c>
      <c r="C265" s="75" t="s">
        <v>289</v>
      </c>
      <c r="D265" s="76">
        <v>44742</v>
      </c>
      <c r="E265" s="75" t="s">
        <v>235</v>
      </c>
      <c r="F265" s="75" t="s">
        <v>637</v>
      </c>
      <c r="G265" s="75" t="s">
        <v>638</v>
      </c>
      <c r="H265" s="75" t="s">
        <v>639</v>
      </c>
      <c r="I265" s="75" t="s">
        <v>640</v>
      </c>
      <c r="J265" s="75">
        <v>0</v>
      </c>
      <c r="K265" s="2" t="s">
        <v>309</v>
      </c>
      <c r="L265" s="2">
        <v>1298</v>
      </c>
      <c r="M265" s="55">
        <v>1329411.6000000001</v>
      </c>
      <c r="N265" s="2">
        <v>7.1838459976323503E-3</v>
      </c>
      <c r="O265" s="2">
        <v>0</v>
      </c>
      <c r="P265" s="2" t="s">
        <v>376</v>
      </c>
      <c r="Q265" s="54">
        <v>1248790.5900000001</v>
      </c>
      <c r="R265" s="2">
        <v>1248790.5900000001</v>
      </c>
      <c r="S265" s="51">
        <v>0</v>
      </c>
      <c r="T265" s="51">
        <v>0</v>
      </c>
      <c r="U265" s="51">
        <v>0</v>
      </c>
      <c r="V265" s="54">
        <v>0</v>
      </c>
      <c r="W265" s="54">
        <v>0</v>
      </c>
      <c r="X265" s="2">
        <v>0</v>
      </c>
      <c r="Y265" s="2">
        <v>0</v>
      </c>
      <c r="Z265" s="2">
        <v>1024.2</v>
      </c>
      <c r="AA265" s="2">
        <v>1021.55</v>
      </c>
      <c r="AB265" s="2" t="s">
        <v>376</v>
      </c>
      <c r="AC265" s="2" t="s">
        <v>376</v>
      </c>
      <c r="AD265" s="2" t="s">
        <v>376</v>
      </c>
      <c r="AE265" s="2" t="s">
        <v>376</v>
      </c>
      <c r="AF265" s="2" t="s">
        <v>376</v>
      </c>
      <c r="AG265" s="2">
        <v>0</v>
      </c>
      <c r="AH265" s="2">
        <v>0</v>
      </c>
      <c r="AI265" t="str">
        <f t="shared" si="4"/>
        <v>Scheme E TIER II</v>
      </c>
      <c r="AJ265" t="e">
        <v>#N/A</v>
      </c>
    </row>
    <row r="266" spans="1:36" x14ac:dyDescent="0.25">
      <c r="A266" s="75" t="s">
        <v>370</v>
      </c>
      <c r="B266" s="75" t="s">
        <v>308</v>
      </c>
      <c r="C266" s="75" t="s">
        <v>289</v>
      </c>
      <c r="D266" s="76">
        <v>44742</v>
      </c>
      <c r="E266" s="75" t="s">
        <v>219</v>
      </c>
      <c r="F266" s="75" t="s">
        <v>633</v>
      </c>
      <c r="G266" s="75" t="s">
        <v>634</v>
      </c>
      <c r="H266" s="75" t="s">
        <v>635</v>
      </c>
      <c r="I266" s="75" t="s">
        <v>636</v>
      </c>
      <c r="J266" s="75">
        <v>0</v>
      </c>
      <c r="K266" s="2" t="s">
        <v>309</v>
      </c>
      <c r="L266" s="2">
        <v>25</v>
      </c>
      <c r="M266" s="55">
        <v>475242.5</v>
      </c>
      <c r="N266" s="2">
        <v>2.5681052666681951E-3</v>
      </c>
      <c r="O266" s="2">
        <v>0</v>
      </c>
      <c r="P266" s="2" t="s">
        <v>376</v>
      </c>
      <c r="Q266" s="54">
        <v>584870.36</v>
      </c>
      <c r="R266" s="2">
        <v>584870.36</v>
      </c>
      <c r="S266" s="51">
        <v>0</v>
      </c>
      <c r="T266" s="51">
        <v>0</v>
      </c>
      <c r="U266" s="51">
        <v>0</v>
      </c>
      <c r="V266" s="54">
        <v>0</v>
      </c>
      <c r="W266" s="54">
        <v>0</v>
      </c>
      <c r="X266" s="2">
        <v>0</v>
      </c>
      <c r="Y266" s="2">
        <v>0</v>
      </c>
      <c r="Z266" s="2">
        <v>19009.7</v>
      </c>
      <c r="AA266" s="2">
        <v>19119.8</v>
      </c>
      <c r="AB266" s="2" t="s">
        <v>376</v>
      </c>
      <c r="AC266" s="2" t="s">
        <v>376</v>
      </c>
      <c r="AD266" s="2" t="s">
        <v>376</v>
      </c>
      <c r="AE266" s="2" t="s">
        <v>376</v>
      </c>
      <c r="AF266" s="2" t="s">
        <v>376</v>
      </c>
      <c r="AG266" s="2">
        <v>0</v>
      </c>
      <c r="AH266" s="2">
        <v>0</v>
      </c>
      <c r="AI266" t="str">
        <f t="shared" si="4"/>
        <v>Scheme E TIER II</v>
      </c>
      <c r="AJ266" t="e">
        <v>#N/A</v>
      </c>
    </row>
    <row r="267" spans="1:36" x14ac:dyDescent="0.25">
      <c r="A267" s="75" t="s">
        <v>370</v>
      </c>
      <c r="B267" s="75" t="s">
        <v>308</v>
      </c>
      <c r="C267" s="75" t="s">
        <v>289</v>
      </c>
      <c r="D267" s="76">
        <v>44742</v>
      </c>
      <c r="E267" s="75" t="s">
        <v>220</v>
      </c>
      <c r="F267" s="75" t="s">
        <v>629</v>
      </c>
      <c r="G267" s="75" t="s">
        <v>630</v>
      </c>
      <c r="H267" s="75" t="s">
        <v>631</v>
      </c>
      <c r="I267" s="75" t="s">
        <v>632</v>
      </c>
      <c r="J267" s="75">
        <v>0</v>
      </c>
      <c r="K267" s="2" t="s">
        <v>309</v>
      </c>
      <c r="L267" s="2">
        <v>2325</v>
      </c>
      <c r="M267" s="55">
        <v>1153083.75</v>
      </c>
      <c r="N267" s="2">
        <v>6.2310093295202184E-3</v>
      </c>
      <c r="O267" s="2">
        <v>0</v>
      </c>
      <c r="P267" s="2" t="s">
        <v>376</v>
      </c>
      <c r="Q267" s="54">
        <v>1197019.21</v>
      </c>
      <c r="R267" s="2">
        <v>1197019.21</v>
      </c>
      <c r="S267" s="51">
        <v>0</v>
      </c>
      <c r="T267" s="51">
        <v>0</v>
      </c>
      <c r="U267" s="51">
        <v>0</v>
      </c>
      <c r="V267" s="54">
        <v>0</v>
      </c>
      <c r="W267" s="54">
        <v>0</v>
      </c>
      <c r="X267" s="2">
        <v>0</v>
      </c>
      <c r="Y267" s="2">
        <v>0</v>
      </c>
      <c r="Z267" s="2">
        <v>495.95</v>
      </c>
      <c r="AA267" s="2">
        <v>495.95</v>
      </c>
      <c r="AB267" s="2" t="s">
        <v>376</v>
      </c>
      <c r="AC267" s="2" t="s">
        <v>376</v>
      </c>
      <c r="AD267" s="2" t="s">
        <v>376</v>
      </c>
      <c r="AE267" s="2" t="s">
        <v>376</v>
      </c>
      <c r="AF267" s="2" t="s">
        <v>376</v>
      </c>
      <c r="AG267" s="2">
        <v>0</v>
      </c>
      <c r="AH267" s="2">
        <v>0</v>
      </c>
      <c r="AI267" t="str">
        <f t="shared" si="4"/>
        <v>Scheme E TIER II</v>
      </c>
      <c r="AJ267" t="e">
        <v>#N/A</v>
      </c>
    </row>
    <row r="268" spans="1:36" x14ac:dyDescent="0.25">
      <c r="A268" s="75" t="s">
        <v>370</v>
      </c>
      <c r="B268" s="75" t="s">
        <v>308</v>
      </c>
      <c r="C268" s="75" t="s">
        <v>289</v>
      </c>
      <c r="D268" s="76">
        <v>44742</v>
      </c>
      <c r="E268" s="75" t="s">
        <v>264</v>
      </c>
      <c r="F268" s="75" t="s">
        <v>730</v>
      </c>
      <c r="G268" s="75" t="s">
        <v>731</v>
      </c>
      <c r="H268" s="75" t="s">
        <v>695</v>
      </c>
      <c r="I268" s="75" t="s">
        <v>696</v>
      </c>
      <c r="J268" s="75">
        <v>0</v>
      </c>
      <c r="K268" s="2" t="s">
        <v>309</v>
      </c>
      <c r="L268" s="2">
        <v>6720</v>
      </c>
      <c r="M268" s="55">
        <v>993216</v>
      </c>
      <c r="N268" s="2">
        <v>5.3671193980738639E-3</v>
      </c>
      <c r="O268" s="2">
        <v>0</v>
      </c>
      <c r="P268" s="2" t="s">
        <v>376</v>
      </c>
      <c r="Q268" s="54">
        <v>860838.09</v>
      </c>
      <c r="R268" s="2">
        <v>860838.09</v>
      </c>
      <c r="S268" s="51">
        <v>0</v>
      </c>
      <c r="T268" s="51">
        <v>0</v>
      </c>
      <c r="U268" s="51">
        <v>0</v>
      </c>
      <c r="V268" s="54">
        <v>0</v>
      </c>
      <c r="W268" s="54">
        <v>0</v>
      </c>
      <c r="X268" s="2">
        <v>0</v>
      </c>
      <c r="Y268" s="2">
        <v>0</v>
      </c>
      <c r="Z268" s="2">
        <v>147.80000000000001</v>
      </c>
      <c r="AA268" s="2">
        <v>147.85</v>
      </c>
      <c r="AB268" s="2" t="s">
        <v>376</v>
      </c>
      <c r="AC268" s="2" t="s">
        <v>376</v>
      </c>
      <c r="AD268" s="2" t="s">
        <v>376</v>
      </c>
      <c r="AE268" s="2" t="s">
        <v>376</v>
      </c>
      <c r="AF268" s="2" t="s">
        <v>376</v>
      </c>
      <c r="AG268" s="2">
        <v>0</v>
      </c>
      <c r="AH268" s="2">
        <v>0</v>
      </c>
      <c r="AI268" t="str">
        <f t="shared" si="4"/>
        <v>Scheme E TIER II</v>
      </c>
      <c r="AJ268" t="e">
        <v>#N/A</v>
      </c>
    </row>
    <row r="269" spans="1:36" x14ac:dyDescent="0.25">
      <c r="A269" s="75" t="s">
        <v>370</v>
      </c>
      <c r="B269" s="75" t="s">
        <v>308</v>
      </c>
      <c r="C269" s="75" t="s">
        <v>289</v>
      </c>
      <c r="D269" s="76">
        <v>44742</v>
      </c>
      <c r="E269" s="75" t="s">
        <v>221</v>
      </c>
      <c r="F269" s="75" t="s">
        <v>625</v>
      </c>
      <c r="G269" s="75" t="s">
        <v>626</v>
      </c>
      <c r="H269" s="75" t="s">
        <v>627</v>
      </c>
      <c r="I269" s="75" t="s">
        <v>628</v>
      </c>
      <c r="J269" s="75">
        <v>0</v>
      </c>
      <c r="K269" s="2" t="s">
        <v>309</v>
      </c>
      <c r="L269" s="2">
        <v>875</v>
      </c>
      <c r="M269" s="55">
        <v>618056.25</v>
      </c>
      <c r="N269" s="2">
        <v>3.3398391573190417E-3</v>
      </c>
      <c r="O269" s="2">
        <v>0</v>
      </c>
      <c r="P269" s="2" t="s">
        <v>376</v>
      </c>
      <c r="Q269" s="54">
        <v>567860.64</v>
      </c>
      <c r="R269" s="2">
        <v>567860.64</v>
      </c>
      <c r="S269" s="51">
        <v>0</v>
      </c>
      <c r="T269" s="51">
        <v>0</v>
      </c>
      <c r="U269" s="51">
        <v>0</v>
      </c>
      <c r="V269" s="54">
        <v>0</v>
      </c>
      <c r="W269" s="54">
        <v>0</v>
      </c>
      <c r="X269" s="2">
        <v>0</v>
      </c>
      <c r="Y269" s="2">
        <v>0</v>
      </c>
      <c r="Z269" s="2">
        <v>706.35</v>
      </c>
      <c r="AA269" s="2">
        <v>707.25</v>
      </c>
      <c r="AB269" s="2" t="s">
        <v>376</v>
      </c>
      <c r="AC269" s="2" t="s">
        <v>376</v>
      </c>
      <c r="AD269" s="2" t="s">
        <v>376</v>
      </c>
      <c r="AE269" s="2" t="s">
        <v>376</v>
      </c>
      <c r="AF269" s="2" t="s">
        <v>376</v>
      </c>
      <c r="AG269" s="2">
        <v>0</v>
      </c>
      <c r="AH269" s="2">
        <v>0</v>
      </c>
      <c r="AI269" t="str">
        <f t="shared" si="4"/>
        <v>Scheme E TIER II</v>
      </c>
      <c r="AJ269" t="e">
        <v>#N/A</v>
      </c>
    </row>
    <row r="270" spans="1:36" x14ac:dyDescent="0.25">
      <c r="A270" s="75" t="s">
        <v>370</v>
      </c>
      <c r="B270" s="75" t="s">
        <v>308</v>
      </c>
      <c r="C270" s="75" t="s">
        <v>289</v>
      </c>
      <c r="D270" s="76">
        <v>44742</v>
      </c>
      <c r="E270" s="75" t="s">
        <v>181</v>
      </c>
      <c r="F270" s="75" t="s">
        <v>621</v>
      </c>
      <c r="G270" s="75" t="s">
        <v>622</v>
      </c>
      <c r="H270" s="75" t="s">
        <v>623</v>
      </c>
      <c r="I270" s="75" t="s">
        <v>624</v>
      </c>
      <c r="J270" s="75">
        <v>0</v>
      </c>
      <c r="K270" s="2" t="s">
        <v>309</v>
      </c>
      <c r="L270" s="2">
        <v>1545</v>
      </c>
      <c r="M270" s="55">
        <v>1007031</v>
      </c>
      <c r="N270" s="2">
        <v>5.4417725998793017E-3</v>
      </c>
      <c r="O270" s="2">
        <v>0</v>
      </c>
      <c r="P270" s="2" t="s">
        <v>376</v>
      </c>
      <c r="Q270" s="54">
        <v>780867.78</v>
      </c>
      <c r="R270" s="2">
        <v>780867.78</v>
      </c>
      <c r="S270" s="51">
        <v>0</v>
      </c>
      <c r="T270" s="51">
        <v>0</v>
      </c>
      <c r="U270" s="51">
        <v>0</v>
      </c>
      <c r="V270" s="54">
        <v>0</v>
      </c>
      <c r="W270" s="54">
        <v>0</v>
      </c>
      <c r="X270" s="2">
        <v>0</v>
      </c>
      <c r="Y270" s="2">
        <v>0</v>
      </c>
      <c r="Z270" s="2">
        <v>651.79999999999995</v>
      </c>
      <c r="AA270" s="2">
        <v>651.75</v>
      </c>
      <c r="AB270" s="2" t="s">
        <v>376</v>
      </c>
      <c r="AC270" s="2" t="s">
        <v>376</v>
      </c>
      <c r="AD270" s="2" t="s">
        <v>376</v>
      </c>
      <c r="AE270" s="2" t="s">
        <v>376</v>
      </c>
      <c r="AF270" s="2" t="s">
        <v>376</v>
      </c>
      <c r="AG270" s="2">
        <v>0</v>
      </c>
      <c r="AH270" s="2">
        <v>0</v>
      </c>
      <c r="AI270" t="str">
        <f t="shared" si="4"/>
        <v>Scheme E TIER II</v>
      </c>
      <c r="AJ270" t="e">
        <v>#N/A</v>
      </c>
    </row>
    <row r="271" spans="1:36" x14ac:dyDescent="0.25">
      <c r="A271" s="75" t="s">
        <v>370</v>
      </c>
      <c r="B271" s="75" t="s">
        <v>308</v>
      </c>
      <c r="C271" s="75" t="s">
        <v>289</v>
      </c>
      <c r="D271" s="76">
        <v>44742</v>
      </c>
      <c r="E271" s="75" t="s">
        <v>265</v>
      </c>
      <c r="F271" s="75" t="s">
        <v>727</v>
      </c>
      <c r="G271" s="75" t="s">
        <v>727</v>
      </c>
      <c r="H271" s="75" t="s">
        <v>728</v>
      </c>
      <c r="I271" s="75" t="s">
        <v>729</v>
      </c>
      <c r="J271" s="75">
        <v>0</v>
      </c>
      <c r="K271" s="2" t="s">
        <v>309</v>
      </c>
      <c r="L271" s="2">
        <v>1425</v>
      </c>
      <c r="M271" s="55">
        <v>901170</v>
      </c>
      <c r="N271" s="2">
        <v>4.869723190083752E-3</v>
      </c>
      <c r="O271" s="2">
        <v>0</v>
      </c>
      <c r="P271" s="2" t="s">
        <v>376</v>
      </c>
      <c r="Q271" s="54">
        <v>1051452.58</v>
      </c>
      <c r="R271" s="2">
        <v>1051452.58</v>
      </c>
      <c r="S271" s="51">
        <v>0</v>
      </c>
      <c r="T271" s="51">
        <v>0</v>
      </c>
      <c r="U271" s="51">
        <v>0</v>
      </c>
      <c r="V271" s="54">
        <v>0</v>
      </c>
      <c r="W271" s="54">
        <v>0</v>
      </c>
      <c r="X271" s="2">
        <v>0</v>
      </c>
      <c r="Y271" s="2">
        <v>0</v>
      </c>
      <c r="Z271" s="2">
        <v>632.4</v>
      </c>
      <c r="AA271" s="2">
        <v>631.95000000000005</v>
      </c>
      <c r="AB271" s="2" t="s">
        <v>376</v>
      </c>
      <c r="AC271" s="2" t="s">
        <v>376</v>
      </c>
      <c r="AD271" s="2" t="s">
        <v>376</v>
      </c>
      <c r="AE271" s="2" t="s">
        <v>376</v>
      </c>
      <c r="AF271" s="2" t="s">
        <v>376</v>
      </c>
      <c r="AG271" s="2">
        <v>0</v>
      </c>
      <c r="AH271" s="2">
        <v>0</v>
      </c>
      <c r="AI271" t="str">
        <f t="shared" si="4"/>
        <v>Scheme E TIER II</v>
      </c>
      <c r="AJ271" t="e">
        <v>#N/A</v>
      </c>
    </row>
    <row r="272" spans="1:36" x14ac:dyDescent="0.25">
      <c r="A272" s="75" t="s">
        <v>370</v>
      </c>
      <c r="B272" s="75" t="s">
        <v>308</v>
      </c>
      <c r="C272" s="75" t="s">
        <v>289</v>
      </c>
      <c r="D272" s="76">
        <v>44742</v>
      </c>
      <c r="E272" s="75" t="s">
        <v>277</v>
      </c>
      <c r="F272" s="75" t="s">
        <v>617</v>
      </c>
      <c r="G272" s="75" t="s">
        <v>618</v>
      </c>
      <c r="H272" s="75" t="s">
        <v>619</v>
      </c>
      <c r="I272" s="75" t="s">
        <v>620</v>
      </c>
      <c r="J272" s="75">
        <v>0</v>
      </c>
      <c r="K272" s="2" t="s">
        <v>309</v>
      </c>
      <c r="L272" s="2">
        <v>307</v>
      </c>
      <c r="M272" s="55">
        <v>1064184.8</v>
      </c>
      <c r="N272" s="2">
        <v>5.7506190830749352E-3</v>
      </c>
      <c r="O272" s="2">
        <v>0</v>
      </c>
      <c r="P272" s="2" t="s">
        <v>376</v>
      </c>
      <c r="Q272" s="54">
        <v>1051034.76</v>
      </c>
      <c r="R272" s="2">
        <v>1051034.76</v>
      </c>
      <c r="S272" s="51">
        <v>0</v>
      </c>
      <c r="T272" s="51">
        <v>0</v>
      </c>
      <c r="U272" s="51">
        <v>0</v>
      </c>
      <c r="V272" s="54">
        <v>0</v>
      </c>
      <c r="W272" s="54">
        <v>0</v>
      </c>
      <c r="X272" s="2">
        <v>0</v>
      </c>
      <c r="Y272" s="2">
        <v>0</v>
      </c>
      <c r="Z272" s="2">
        <v>3466.4</v>
      </c>
      <c r="AA272" s="2">
        <v>3465.65</v>
      </c>
      <c r="AB272" s="2" t="s">
        <v>376</v>
      </c>
      <c r="AC272" s="2" t="s">
        <v>376</v>
      </c>
      <c r="AD272" s="2" t="s">
        <v>376</v>
      </c>
      <c r="AE272" s="2" t="s">
        <v>376</v>
      </c>
      <c r="AF272" s="2" t="s">
        <v>376</v>
      </c>
      <c r="AG272" s="2">
        <v>0</v>
      </c>
      <c r="AH272" s="2">
        <v>0</v>
      </c>
      <c r="AI272" t="str">
        <f t="shared" si="4"/>
        <v>Scheme E TIER II</v>
      </c>
      <c r="AJ272" t="e">
        <v>#N/A</v>
      </c>
    </row>
    <row r="273" spans="1:36" x14ac:dyDescent="0.25">
      <c r="A273" s="75" t="s">
        <v>370</v>
      </c>
      <c r="B273" s="75" t="s">
        <v>308</v>
      </c>
      <c r="C273" s="75" t="s">
        <v>289</v>
      </c>
      <c r="D273" s="76">
        <v>44742</v>
      </c>
      <c r="E273" s="75" t="s">
        <v>162</v>
      </c>
      <c r="F273" s="75" t="s">
        <v>613</v>
      </c>
      <c r="G273" s="75" t="s">
        <v>614</v>
      </c>
      <c r="H273" s="75" t="s">
        <v>615</v>
      </c>
      <c r="I273" s="75" t="s">
        <v>616</v>
      </c>
      <c r="J273" s="75">
        <v>0</v>
      </c>
      <c r="K273" s="2" t="s">
        <v>309</v>
      </c>
      <c r="L273" s="2">
        <v>1615</v>
      </c>
      <c r="M273" s="55">
        <v>1746784</v>
      </c>
      <c r="N273" s="2">
        <v>9.4392340544705838E-3</v>
      </c>
      <c r="O273" s="2">
        <v>0</v>
      </c>
      <c r="P273" s="2" t="s">
        <v>376</v>
      </c>
      <c r="Q273" s="54">
        <v>1368688.58</v>
      </c>
      <c r="R273" s="2">
        <v>1368688.58</v>
      </c>
      <c r="S273" s="51">
        <v>0</v>
      </c>
      <c r="T273" s="51">
        <v>0</v>
      </c>
      <c r="U273" s="51">
        <v>0</v>
      </c>
      <c r="V273" s="54">
        <v>0</v>
      </c>
      <c r="W273" s="54">
        <v>0</v>
      </c>
      <c r="X273" s="2">
        <v>0</v>
      </c>
      <c r="Y273" s="2">
        <v>0</v>
      </c>
      <c r="Z273" s="2">
        <v>1081.5999999999999</v>
      </c>
      <c r="AA273" s="2">
        <v>1082.9000000000001</v>
      </c>
      <c r="AB273" s="2" t="s">
        <v>376</v>
      </c>
      <c r="AC273" s="2" t="s">
        <v>376</v>
      </c>
      <c r="AD273" s="2" t="s">
        <v>376</v>
      </c>
      <c r="AE273" s="2" t="s">
        <v>376</v>
      </c>
      <c r="AF273" s="2" t="s">
        <v>376</v>
      </c>
      <c r="AG273" s="2">
        <v>0</v>
      </c>
      <c r="AH273" s="2">
        <v>0</v>
      </c>
      <c r="AI273" t="str">
        <f t="shared" si="4"/>
        <v>Scheme E TIER II</v>
      </c>
      <c r="AJ273" t="e">
        <v>#N/A</v>
      </c>
    </row>
    <row r="274" spans="1:36" x14ac:dyDescent="0.25">
      <c r="A274" s="75" t="s">
        <v>370</v>
      </c>
      <c r="B274" s="75" t="s">
        <v>308</v>
      </c>
      <c r="C274" s="75" t="s">
        <v>289</v>
      </c>
      <c r="D274" s="76">
        <v>44742</v>
      </c>
      <c r="E274" s="75" t="s">
        <v>293</v>
      </c>
      <c r="F274" s="75" t="s">
        <v>726</v>
      </c>
      <c r="G274" s="75" t="s">
        <v>467</v>
      </c>
      <c r="H274" s="75" t="s">
        <v>403</v>
      </c>
      <c r="I274" s="75" t="s">
        <v>404</v>
      </c>
      <c r="J274" s="75">
        <v>0</v>
      </c>
      <c r="K274" s="2" t="s">
        <v>309</v>
      </c>
      <c r="L274" s="2">
        <v>147</v>
      </c>
      <c r="M274" s="55">
        <v>1606967.25</v>
      </c>
      <c r="N274" s="2">
        <v>8.6836952883807862E-3</v>
      </c>
      <c r="O274" s="2">
        <v>0</v>
      </c>
      <c r="P274" s="2" t="s">
        <v>376</v>
      </c>
      <c r="Q274" s="54">
        <v>2357977.29</v>
      </c>
      <c r="R274" s="2">
        <v>2357977.29</v>
      </c>
      <c r="S274" s="51">
        <v>0</v>
      </c>
      <c r="T274" s="51">
        <v>0</v>
      </c>
      <c r="U274" s="51">
        <v>0</v>
      </c>
      <c r="V274" s="54">
        <v>0</v>
      </c>
      <c r="W274" s="54">
        <v>0</v>
      </c>
      <c r="X274" s="2">
        <v>0</v>
      </c>
      <c r="Y274" s="2">
        <v>0</v>
      </c>
      <c r="Z274" s="2">
        <v>10931.75</v>
      </c>
      <c r="AA274" s="2">
        <v>10929.3</v>
      </c>
      <c r="AB274" s="2" t="s">
        <v>376</v>
      </c>
      <c r="AC274" s="2" t="s">
        <v>376</v>
      </c>
      <c r="AD274" s="2" t="s">
        <v>376</v>
      </c>
      <c r="AE274" s="2" t="s">
        <v>376</v>
      </c>
      <c r="AF274" s="2" t="s">
        <v>376</v>
      </c>
      <c r="AG274" s="2">
        <v>0</v>
      </c>
      <c r="AH274" s="2">
        <v>0</v>
      </c>
      <c r="AI274" t="str">
        <f t="shared" si="4"/>
        <v>Scheme E TIER II</v>
      </c>
      <c r="AJ274" t="e">
        <v>#N/A</v>
      </c>
    </row>
    <row r="275" spans="1:36" x14ac:dyDescent="0.25">
      <c r="A275" s="75" t="s">
        <v>370</v>
      </c>
      <c r="B275" s="75" t="s">
        <v>308</v>
      </c>
      <c r="C275" s="75" t="s">
        <v>289</v>
      </c>
      <c r="D275" s="76">
        <v>44742</v>
      </c>
      <c r="E275" s="75" t="s">
        <v>350</v>
      </c>
      <c r="F275" s="75" t="s">
        <v>609</v>
      </c>
      <c r="G275" s="75" t="s">
        <v>610</v>
      </c>
      <c r="H275" s="75" t="s">
        <v>611</v>
      </c>
      <c r="I275" s="75" t="s">
        <v>612</v>
      </c>
      <c r="J275" s="75">
        <v>0</v>
      </c>
      <c r="K275" s="2" t="s">
        <v>309</v>
      </c>
      <c r="L275" s="2">
        <v>1785</v>
      </c>
      <c r="M275" s="55">
        <v>914366.25</v>
      </c>
      <c r="N275" s="2">
        <v>4.9410328038604449E-3</v>
      </c>
      <c r="O275" s="2">
        <v>0</v>
      </c>
      <c r="P275" s="2" t="s">
        <v>376</v>
      </c>
      <c r="Q275" s="54">
        <v>1015976.27</v>
      </c>
      <c r="R275" s="2">
        <v>1015976.27</v>
      </c>
      <c r="S275" s="51">
        <v>0</v>
      </c>
      <c r="T275" s="51">
        <v>0</v>
      </c>
      <c r="U275" s="51">
        <v>0</v>
      </c>
      <c r="V275" s="54">
        <v>0</v>
      </c>
      <c r="W275" s="54">
        <v>0</v>
      </c>
      <c r="X275" s="2">
        <v>0</v>
      </c>
      <c r="Y275" s="2">
        <v>0</v>
      </c>
      <c r="Z275" s="2">
        <v>512.25</v>
      </c>
      <c r="AA275" s="2">
        <v>511.75</v>
      </c>
      <c r="AB275" s="2" t="s">
        <v>376</v>
      </c>
      <c r="AC275" s="2" t="s">
        <v>376</v>
      </c>
      <c r="AD275" s="2" t="s">
        <v>376</v>
      </c>
      <c r="AE275" s="2" t="s">
        <v>376</v>
      </c>
      <c r="AF275" s="2" t="s">
        <v>376</v>
      </c>
      <c r="AG275" s="2">
        <v>0</v>
      </c>
      <c r="AH275" s="2">
        <v>0</v>
      </c>
      <c r="AI275" t="str">
        <f t="shared" si="4"/>
        <v>Scheme E TIER II</v>
      </c>
      <c r="AJ275" t="e">
        <v>#N/A</v>
      </c>
    </row>
    <row r="276" spans="1:36" x14ac:dyDescent="0.25">
      <c r="A276" s="75" t="s">
        <v>370</v>
      </c>
      <c r="B276" s="75" t="s">
        <v>308</v>
      </c>
      <c r="C276" s="75" t="s">
        <v>289</v>
      </c>
      <c r="D276" s="76">
        <v>44742</v>
      </c>
      <c r="E276" s="75" t="s">
        <v>337</v>
      </c>
      <c r="F276" s="75" t="s">
        <v>605</v>
      </c>
      <c r="G276" s="75" t="s">
        <v>606</v>
      </c>
      <c r="H276" s="75" t="s">
        <v>607</v>
      </c>
      <c r="I276" s="75" t="s">
        <v>608</v>
      </c>
      <c r="J276" s="75">
        <v>0</v>
      </c>
      <c r="K276" s="2" t="s">
        <v>309</v>
      </c>
      <c r="L276" s="2">
        <v>1210</v>
      </c>
      <c r="M276" s="55">
        <v>919297.5</v>
      </c>
      <c r="N276" s="2">
        <v>4.9676801872410511E-3</v>
      </c>
      <c r="O276" s="2">
        <v>0</v>
      </c>
      <c r="P276" s="2" t="s">
        <v>376</v>
      </c>
      <c r="Q276" s="54">
        <v>1018865.35</v>
      </c>
      <c r="R276" s="2">
        <v>1018865.35</v>
      </c>
      <c r="S276" s="51">
        <v>0</v>
      </c>
      <c r="T276" s="51">
        <v>0</v>
      </c>
      <c r="U276" s="51">
        <v>0</v>
      </c>
      <c r="V276" s="54">
        <v>0</v>
      </c>
      <c r="W276" s="54">
        <v>0</v>
      </c>
      <c r="X276" s="2">
        <v>0</v>
      </c>
      <c r="Y276" s="2">
        <v>0</v>
      </c>
      <c r="Z276" s="2">
        <v>759.75</v>
      </c>
      <c r="AA276" s="2">
        <v>760.1</v>
      </c>
      <c r="AB276" s="2" t="s">
        <v>376</v>
      </c>
      <c r="AC276" s="2" t="s">
        <v>376</v>
      </c>
      <c r="AD276" s="2" t="s">
        <v>376</v>
      </c>
      <c r="AE276" s="2" t="s">
        <v>376</v>
      </c>
      <c r="AF276" s="2" t="s">
        <v>376</v>
      </c>
      <c r="AG276" s="2">
        <v>0</v>
      </c>
      <c r="AH276" s="2">
        <v>0</v>
      </c>
      <c r="AI276" t="str">
        <f t="shared" si="4"/>
        <v>Scheme E TIER II</v>
      </c>
      <c r="AJ276" t="e">
        <v>#N/A</v>
      </c>
    </row>
    <row r="277" spans="1:36" x14ac:dyDescent="0.25">
      <c r="A277" s="75" t="s">
        <v>370</v>
      </c>
      <c r="B277" s="75" t="s">
        <v>308</v>
      </c>
      <c r="C277" s="75" t="s">
        <v>289</v>
      </c>
      <c r="D277" s="76">
        <v>44742</v>
      </c>
      <c r="E277" s="75" t="s">
        <v>248</v>
      </c>
      <c r="F277" s="75" t="s">
        <v>724</v>
      </c>
      <c r="G277" s="75" t="s">
        <v>725</v>
      </c>
      <c r="H277" s="75" t="s">
        <v>615</v>
      </c>
      <c r="I277" s="75" t="s">
        <v>616</v>
      </c>
      <c r="J277" s="75">
        <v>0</v>
      </c>
      <c r="K277" s="2" t="s">
        <v>309</v>
      </c>
      <c r="L277" s="2">
        <v>2145</v>
      </c>
      <c r="M277" s="55">
        <v>1179750</v>
      </c>
      <c r="N277" s="2">
        <v>6.3751078414742016E-3</v>
      </c>
      <c r="O277" s="2">
        <v>0</v>
      </c>
      <c r="P277" s="2" t="s">
        <v>376</v>
      </c>
      <c r="Q277" s="54">
        <v>1323246.1399999999</v>
      </c>
      <c r="R277" s="2">
        <v>1323246.1399999999</v>
      </c>
      <c r="S277" s="51">
        <v>0</v>
      </c>
      <c r="T277" s="51">
        <v>0</v>
      </c>
      <c r="U277" s="51">
        <v>0</v>
      </c>
      <c r="V277" s="54">
        <v>0</v>
      </c>
      <c r="W277" s="54">
        <v>0</v>
      </c>
      <c r="X277" s="2">
        <v>0</v>
      </c>
      <c r="Y277" s="2">
        <v>0</v>
      </c>
      <c r="Z277" s="2">
        <v>550</v>
      </c>
      <c r="AA277" s="2">
        <v>550.20000000000005</v>
      </c>
      <c r="AB277" s="2" t="s">
        <v>376</v>
      </c>
      <c r="AC277" s="2" t="s">
        <v>376</v>
      </c>
      <c r="AD277" s="2" t="s">
        <v>376</v>
      </c>
      <c r="AE277" s="2" t="s">
        <v>376</v>
      </c>
      <c r="AF277" s="2" t="s">
        <v>376</v>
      </c>
      <c r="AG277" s="2">
        <v>0</v>
      </c>
      <c r="AH277" s="2">
        <v>0</v>
      </c>
      <c r="AI277" t="str">
        <f t="shared" si="4"/>
        <v>Scheme E TIER II</v>
      </c>
      <c r="AJ277" t="e">
        <v>#N/A</v>
      </c>
    </row>
    <row r="278" spans="1:36" x14ac:dyDescent="0.25">
      <c r="A278" s="75" t="s">
        <v>370</v>
      </c>
      <c r="B278" s="75" t="s">
        <v>308</v>
      </c>
      <c r="C278" s="75" t="s">
        <v>289</v>
      </c>
      <c r="D278" s="76">
        <v>44742</v>
      </c>
      <c r="E278" s="75" t="s">
        <v>338</v>
      </c>
      <c r="F278" s="75" t="s">
        <v>603</v>
      </c>
      <c r="G278" s="75" t="s">
        <v>604</v>
      </c>
      <c r="H278" s="75" t="s">
        <v>564</v>
      </c>
      <c r="I278" s="75" t="s">
        <v>565</v>
      </c>
      <c r="J278" s="75">
        <v>0</v>
      </c>
      <c r="K278" s="2" t="s">
        <v>309</v>
      </c>
      <c r="L278" s="2">
        <v>200</v>
      </c>
      <c r="M278" s="55">
        <v>424390</v>
      </c>
      <c r="N278" s="2">
        <v>2.2933096137683715E-3</v>
      </c>
      <c r="O278" s="2">
        <v>0</v>
      </c>
      <c r="P278" s="2" t="s">
        <v>376</v>
      </c>
      <c r="Q278" s="54">
        <v>447144.1</v>
      </c>
      <c r="R278" s="2">
        <v>447144.1</v>
      </c>
      <c r="S278" s="51">
        <v>0</v>
      </c>
      <c r="T278" s="51">
        <v>0</v>
      </c>
      <c r="U278" s="51">
        <v>0</v>
      </c>
      <c r="V278" s="54">
        <v>0</v>
      </c>
      <c r="W278" s="54">
        <v>0</v>
      </c>
      <c r="X278" s="2">
        <v>0</v>
      </c>
      <c r="Y278" s="2">
        <v>0</v>
      </c>
      <c r="Z278" s="2">
        <v>2121.9499999999998</v>
      </c>
      <c r="AA278" s="2">
        <v>2122.4</v>
      </c>
      <c r="AB278" s="2" t="s">
        <v>376</v>
      </c>
      <c r="AC278" s="2" t="s">
        <v>376</v>
      </c>
      <c r="AD278" s="2" t="s">
        <v>376</v>
      </c>
      <c r="AE278" s="2" t="s">
        <v>376</v>
      </c>
      <c r="AF278" s="2" t="s">
        <v>376</v>
      </c>
      <c r="AG278" s="2">
        <v>0</v>
      </c>
      <c r="AH278" s="2">
        <v>0</v>
      </c>
      <c r="AI278" t="str">
        <f t="shared" si="4"/>
        <v>Scheme E TIER II</v>
      </c>
      <c r="AJ278" t="e">
        <v>#N/A</v>
      </c>
    </row>
    <row r="279" spans="1:36" x14ac:dyDescent="0.25">
      <c r="A279" s="75" t="s">
        <v>370</v>
      </c>
      <c r="B279" s="75" t="s">
        <v>308</v>
      </c>
      <c r="C279" s="75" t="s">
        <v>289</v>
      </c>
      <c r="D279" s="76">
        <v>44742</v>
      </c>
      <c r="E279" s="75" t="s">
        <v>290</v>
      </c>
      <c r="F279" s="75" t="s">
        <v>599</v>
      </c>
      <c r="G279" s="75" t="s">
        <v>600</v>
      </c>
      <c r="H279" s="75" t="s">
        <v>601</v>
      </c>
      <c r="I279" s="75" t="s">
        <v>602</v>
      </c>
      <c r="J279" s="75">
        <v>0</v>
      </c>
      <c r="K279" s="2" t="s">
        <v>309</v>
      </c>
      <c r="L279" s="2">
        <v>297</v>
      </c>
      <c r="M279" s="55">
        <v>1100860.2</v>
      </c>
      <c r="N279" s="2">
        <v>5.9488048259265583E-3</v>
      </c>
      <c r="O279" s="2">
        <v>0</v>
      </c>
      <c r="P279" s="2" t="s">
        <v>376</v>
      </c>
      <c r="Q279" s="54">
        <v>1043537.81</v>
      </c>
      <c r="R279" s="2">
        <v>1043537.81</v>
      </c>
      <c r="S279" s="51">
        <v>0</v>
      </c>
      <c r="T279" s="51">
        <v>0</v>
      </c>
      <c r="U279" s="51">
        <v>0</v>
      </c>
      <c r="V279" s="54">
        <v>0</v>
      </c>
      <c r="W279" s="54">
        <v>0</v>
      </c>
      <c r="X279" s="2">
        <v>0</v>
      </c>
      <c r="Y279" s="2">
        <v>0</v>
      </c>
      <c r="Z279" s="2">
        <v>3706.6</v>
      </c>
      <c r="AA279" s="2">
        <v>3705.65</v>
      </c>
      <c r="AB279" s="2" t="s">
        <v>376</v>
      </c>
      <c r="AC279" s="2" t="s">
        <v>376</v>
      </c>
      <c r="AD279" s="2" t="s">
        <v>376</v>
      </c>
      <c r="AE279" s="2" t="s">
        <v>376</v>
      </c>
      <c r="AF279" s="2" t="s">
        <v>376</v>
      </c>
      <c r="AG279" s="2">
        <v>0</v>
      </c>
      <c r="AH279" s="2">
        <v>0</v>
      </c>
      <c r="AI279" t="str">
        <f t="shared" si="4"/>
        <v>Scheme E TIER II</v>
      </c>
      <c r="AJ279" t="e">
        <v>#N/A</v>
      </c>
    </row>
    <row r="280" spans="1:36" x14ac:dyDescent="0.25">
      <c r="A280" s="75" t="s">
        <v>370</v>
      </c>
      <c r="B280" s="75" t="s">
        <v>308</v>
      </c>
      <c r="C280" s="75" t="s">
        <v>289</v>
      </c>
      <c r="D280" s="76">
        <v>44742</v>
      </c>
      <c r="E280" s="75" t="s">
        <v>291</v>
      </c>
      <c r="F280" s="75" t="s">
        <v>718</v>
      </c>
      <c r="G280" s="75" t="s">
        <v>719</v>
      </c>
      <c r="H280" s="75" t="s">
        <v>720</v>
      </c>
      <c r="I280" s="75" t="s">
        <v>721</v>
      </c>
      <c r="J280" s="75">
        <v>0</v>
      </c>
      <c r="K280" s="2" t="s">
        <v>309</v>
      </c>
      <c r="L280" s="2">
        <v>580</v>
      </c>
      <c r="M280" s="55">
        <v>650151</v>
      </c>
      <c r="N280" s="2">
        <v>3.5132720815785495E-3</v>
      </c>
      <c r="O280" s="2">
        <v>0</v>
      </c>
      <c r="P280" s="2" t="s">
        <v>376</v>
      </c>
      <c r="Q280" s="54">
        <v>790450.55</v>
      </c>
      <c r="R280" s="2">
        <v>790450.55</v>
      </c>
      <c r="S280" s="51">
        <v>0</v>
      </c>
      <c r="T280" s="51">
        <v>0</v>
      </c>
      <c r="U280" s="51">
        <v>0</v>
      </c>
      <c r="V280" s="54">
        <v>0</v>
      </c>
      <c r="W280" s="54">
        <v>0</v>
      </c>
      <c r="X280" s="2">
        <v>0</v>
      </c>
      <c r="Y280" s="2">
        <v>0</v>
      </c>
      <c r="Z280" s="2">
        <v>1120.95</v>
      </c>
      <c r="AA280" s="2">
        <v>1121.9000000000001</v>
      </c>
      <c r="AB280" s="2" t="s">
        <v>376</v>
      </c>
      <c r="AC280" s="2" t="s">
        <v>376</v>
      </c>
      <c r="AD280" s="2" t="s">
        <v>376</v>
      </c>
      <c r="AE280" s="2" t="s">
        <v>376</v>
      </c>
      <c r="AF280" s="2" t="s">
        <v>376</v>
      </c>
      <c r="AG280" s="2">
        <v>0</v>
      </c>
      <c r="AH280" s="2">
        <v>0</v>
      </c>
      <c r="AI280" t="str">
        <f t="shared" si="4"/>
        <v>Scheme E TIER II</v>
      </c>
      <c r="AJ280" t="e">
        <v>#N/A</v>
      </c>
    </row>
    <row r="281" spans="1:36" x14ac:dyDescent="0.25">
      <c r="A281" s="75" t="s">
        <v>370</v>
      </c>
      <c r="B281" s="75" t="s">
        <v>308</v>
      </c>
      <c r="C281" s="75" t="s">
        <v>289</v>
      </c>
      <c r="D281" s="76">
        <v>44742</v>
      </c>
      <c r="E281" s="75" t="s">
        <v>263</v>
      </c>
      <c r="F281" s="75" t="s">
        <v>595</v>
      </c>
      <c r="G281" s="75" t="s">
        <v>596</v>
      </c>
      <c r="H281" s="75" t="s">
        <v>597</v>
      </c>
      <c r="I281" s="75" t="s">
        <v>598</v>
      </c>
      <c r="J281" s="75">
        <v>0</v>
      </c>
      <c r="K281" s="2" t="s">
        <v>309</v>
      </c>
      <c r="L281" s="2">
        <v>1430</v>
      </c>
      <c r="M281" s="55">
        <v>849849</v>
      </c>
      <c r="N281" s="2">
        <v>4.5923958668946888E-3</v>
      </c>
      <c r="O281" s="2">
        <v>0</v>
      </c>
      <c r="P281" s="2" t="s">
        <v>376</v>
      </c>
      <c r="Q281" s="54">
        <v>935925.25</v>
      </c>
      <c r="R281" s="2">
        <v>935925.25</v>
      </c>
      <c r="S281" s="51">
        <v>0</v>
      </c>
      <c r="T281" s="51">
        <v>0</v>
      </c>
      <c r="U281" s="51">
        <v>0</v>
      </c>
      <c r="V281" s="54">
        <v>0</v>
      </c>
      <c r="W281" s="54">
        <v>0</v>
      </c>
      <c r="X281" s="2">
        <v>0</v>
      </c>
      <c r="Y281" s="2">
        <v>0</v>
      </c>
      <c r="Z281" s="2">
        <v>594.29999999999995</v>
      </c>
      <c r="AA281" s="2">
        <v>593.35</v>
      </c>
      <c r="AB281" s="2" t="s">
        <v>376</v>
      </c>
      <c r="AC281" s="2" t="s">
        <v>376</v>
      </c>
      <c r="AD281" s="2" t="s">
        <v>376</v>
      </c>
      <c r="AE281" s="2" t="s">
        <v>376</v>
      </c>
      <c r="AF281" s="2" t="s">
        <v>376</v>
      </c>
      <c r="AG281" s="2">
        <v>0</v>
      </c>
      <c r="AH281" s="2">
        <v>0</v>
      </c>
      <c r="AI281" t="str">
        <f t="shared" si="4"/>
        <v>Scheme E TIER II</v>
      </c>
      <c r="AJ281" t="e">
        <v>#N/A</v>
      </c>
    </row>
    <row r="282" spans="1:36" x14ac:dyDescent="0.25">
      <c r="A282" s="75" t="s">
        <v>370</v>
      </c>
      <c r="B282" s="75" t="s">
        <v>308</v>
      </c>
      <c r="C282" s="75" t="s">
        <v>289</v>
      </c>
      <c r="D282" s="76">
        <v>44742</v>
      </c>
      <c r="E282" s="75" t="s">
        <v>137</v>
      </c>
      <c r="F282" s="75" t="s">
        <v>593</v>
      </c>
      <c r="G282" s="75" t="s">
        <v>594</v>
      </c>
      <c r="H282" s="75" t="s">
        <v>503</v>
      </c>
      <c r="I282" s="75" t="s">
        <v>504</v>
      </c>
      <c r="J282" s="75">
        <v>0</v>
      </c>
      <c r="K282" s="2" t="s">
        <v>309</v>
      </c>
      <c r="L282" s="2">
        <v>5115</v>
      </c>
      <c r="M282" s="55">
        <v>1577466</v>
      </c>
      <c r="N282" s="2">
        <v>8.5242770640041893E-3</v>
      </c>
      <c r="O282" s="2">
        <v>0</v>
      </c>
      <c r="P282" s="2" t="s">
        <v>376</v>
      </c>
      <c r="Q282" s="54">
        <v>2042428.91</v>
      </c>
      <c r="R282" s="2">
        <v>2042428.91</v>
      </c>
      <c r="S282" s="51">
        <v>0</v>
      </c>
      <c r="T282" s="51">
        <v>0</v>
      </c>
      <c r="U282" s="51">
        <v>0</v>
      </c>
      <c r="V282" s="54">
        <v>0</v>
      </c>
      <c r="W282" s="54">
        <v>0</v>
      </c>
      <c r="X282" s="2">
        <v>0</v>
      </c>
      <c r="Y282" s="2">
        <v>0</v>
      </c>
      <c r="Z282" s="2">
        <v>308.39999999999998</v>
      </c>
      <c r="AA282" s="2">
        <v>308.7</v>
      </c>
      <c r="AB282" s="2" t="s">
        <v>376</v>
      </c>
      <c r="AC282" s="2" t="s">
        <v>376</v>
      </c>
      <c r="AD282" s="2" t="s">
        <v>376</v>
      </c>
      <c r="AE282" s="2" t="s">
        <v>376</v>
      </c>
      <c r="AF282" s="2" t="s">
        <v>376</v>
      </c>
      <c r="AG282" s="2">
        <v>0</v>
      </c>
      <c r="AH282" s="2">
        <v>0</v>
      </c>
      <c r="AI282" t="str">
        <f t="shared" si="4"/>
        <v>Scheme E TIER II</v>
      </c>
      <c r="AJ282" t="e">
        <v>#N/A</v>
      </c>
    </row>
    <row r="283" spans="1:36" x14ac:dyDescent="0.25">
      <c r="A283" s="75" t="s">
        <v>370</v>
      </c>
      <c r="B283" s="75" t="s">
        <v>308</v>
      </c>
      <c r="C283" s="75" t="s">
        <v>289</v>
      </c>
      <c r="D283" s="76">
        <v>44742</v>
      </c>
      <c r="E283" s="75" t="s">
        <v>8</v>
      </c>
      <c r="F283" s="75" t="s">
        <v>576</v>
      </c>
      <c r="G283" s="75" t="s">
        <v>577</v>
      </c>
      <c r="H283" s="75" t="s">
        <v>578</v>
      </c>
      <c r="I283" s="75" t="s">
        <v>579</v>
      </c>
      <c r="J283" s="75">
        <v>0</v>
      </c>
      <c r="K283" s="2" t="s">
        <v>309</v>
      </c>
      <c r="L283" s="2">
        <v>2559</v>
      </c>
      <c r="M283" s="55">
        <v>5708105.4000000004</v>
      </c>
      <c r="N283" s="2">
        <v>3.0845337991524675E-2</v>
      </c>
      <c r="O283" s="2">
        <v>0</v>
      </c>
      <c r="P283" s="2" t="s">
        <v>376</v>
      </c>
      <c r="Q283" s="54">
        <v>4973551.24</v>
      </c>
      <c r="R283" s="2">
        <v>4974069.97</v>
      </c>
      <c r="S283" s="51">
        <v>0</v>
      </c>
      <c r="T283" s="51">
        <v>0</v>
      </c>
      <c r="U283" s="51">
        <v>0</v>
      </c>
      <c r="V283" s="54">
        <v>0</v>
      </c>
      <c r="W283" s="54">
        <v>0</v>
      </c>
      <c r="X283" s="2">
        <v>0</v>
      </c>
      <c r="Y283" s="2">
        <v>0</v>
      </c>
      <c r="Z283" s="2">
        <v>2230.6</v>
      </c>
      <c r="AA283" s="2">
        <v>2230.5500000000002</v>
      </c>
      <c r="AB283" s="2" t="s">
        <v>376</v>
      </c>
      <c r="AC283" s="2" t="s">
        <v>376</v>
      </c>
      <c r="AD283" s="2" t="s">
        <v>376</v>
      </c>
      <c r="AE283" s="2" t="s">
        <v>376</v>
      </c>
      <c r="AF283" s="2" t="s">
        <v>376</v>
      </c>
      <c r="AG283" s="2">
        <v>0</v>
      </c>
      <c r="AH283" s="2">
        <v>0</v>
      </c>
      <c r="AI283" t="str">
        <f t="shared" si="4"/>
        <v>Scheme E TIER II</v>
      </c>
      <c r="AJ283" t="e">
        <v>#N/A</v>
      </c>
    </row>
    <row r="284" spans="1:36" x14ac:dyDescent="0.25">
      <c r="A284" s="75" t="s">
        <v>370</v>
      </c>
      <c r="B284" s="75" t="s">
        <v>308</v>
      </c>
      <c r="C284" s="75" t="s">
        <v>289</v>
      </c>
      <c r="D284" s="76">
        <v>44742</v>
      </c>
      <c r="E284" s="75" t="s">
        <v>7</v>
      </c>
      <c r="F284" s="75" t="s">
        <v>584</v>
      </c>
      <c r="G284" s="75" t="s">
        <v>585</v>
      </c>
      <c r="H284" s="75" t="s">
        <v>586</v>
      </c>
      <c r="I284" s="75" t="s">
        <v>587</v>
      </c>
      <c r="J284" s="75">
        <v>0</v>
      </c>
      <c r="K284" s="2" t="s">
        <v>309</v>
      </c>
      <c r="L284" s="2">
        <v>863</v>
      </c>
      <c r="M284" s="55">
        <v>2325957.6</v>
      </c>
      <c r="N284" s="2">
        <v>1.2568959978551824E-2</v>
      </c>
      <c r="O284" s="2">
        <v>0</v>
      </c>
      <c r="P284" s="2" t="s">
        <v>376</v>
      </c>
      <c r="Q284" s="54">
        <v>1673235.8</v>
      </c>
      <c r="R284" s="2">
        <v>1673196.22</v>
      </c>
      <c r="S284" s="51">
        <v>0</v>
      </c>
      <c r="T284" s="51">
        <v>0</v>
      </c>
      <c r="U284" s="51">
        <v>0</v>
      </c>
      <c r="V284" s="54">
        <v>0</v>
      </c>
      <c r="W284" s="54">
        <v>0</v>
      </c>
      <c r="X284" s="2">
        <v>0</v>
      </c>
      <c r="Y284" s="2">
        <v>0</v>
      </c>
      <c r="Z284" s="2">
        <v>2695.2</v>
      </c>
      <c r="AA284" s="2">
        <v>2697.5</v>
      </c>
      <c r="AB284" s="2" t="s">
        <v>376</v>
      </c>
      <c r="AC284" s="2" t="s">
        <v>376</v>
      </c>
      <c r="AD284" s="2" t="s">
        <v>376</v>
      </c>
      <c r="AE284" s="2" t="s">
        <v>376</v>
      </c>
      <c r="AF284" s="2" t="s">
        <v>376</v>
      </c>
      <c r="AG284" s="2">
        <v>0</v>
      </c>
      <c r="AH284" s="2">
        <v>0</v>
      </c>
      <c r="AI284" t="str">
        <f t="shared" si="4"/>
        <v>Scheme E TIER II</v>
      </c>
      <c r="AJ284" t="e">
        <v>#N/A</v>
      </c>
    </row>
    <row r="285" spans="1:36" x14ac:dyDescent="0.25">
      <c r="A285" s="75" t="s">
        <v>370</v>
      </c>
      <c r="B285" s="75" t="s">
        <v>308</v>
      </c>
      <c r="C285" s="75" t="s">
        <v>289</v>
      </c>
      <c r="D285" s="76">
        <v>44742</v>
      </c>
      <c r="E285" s="75" t="s">
        <v>294</v>
      </c>
      <c r="F285" s="75" t="s">
        <v>702</v>
      </c>
      <c r="G285" s="75" t="s">
        <v>703</v>
      </c>
      <c r="H285" s="75" t="s">
        <v>569</v>
      </c>
      <c r="I285" s="75" t="s">
        <v>570</v>
      </c>
      <c r="J285" s="75">
        <v>0</v>
      </c>
      <c r="K285" s="2" t="s">
        <v>309</v>
      </c>
      <c r="L285" s="2">
        <v>324</v>
      </c>
      <c r="M285" s="55">
        <v>1176249.6000000001</v>
      </c>
      <c r="N285" s="2">
        <v>6.3561924547496452E-3</v>
      </c>
      <c r="O285" s="2">
        <v>0</v>
      </c>
      <c r="P285" s="2" t="s">
        <v>376</v>
      </c>
      <c r="Q285" s="54">
        <v>1458789.01</v>
      </c>
      <c r="R285" s="2">
        <v>1458789.01</v>
      </c>
      <c r="S285" s="51">
        <v>0</v>
      </c>
      <c r="T285" s="51">
        <v>0</v>
      </c>
      <c r="U285" s="51">
        <v>0</v>
      </c>
      <c r="V285" s="54">
        <v>0</v>
      </c>
      <c r="W285" s="54">
        <v>0</v>
      </c>
      <c r="X285" s="2">
        <v>0</v>
      </c>
      <c r="Y285" s="2">
        <v>0</v>
      </c>
      <c r="Z285" s="2">
        <v>3630.4</v>
      </c>
      <c r="AA285" s="2">
        <v>3631</v>
      </c>
      <c r="AB285" s="2" t="s">
        <v>376</v>
      </c>
      <c r="AC285" s="2" t="s">
        <v>376</v>
      </c>
      <c r="AD285" s="2" t="s">
        <v>376</v>
      </c>
      <c r="AE285" s="2" t="s">
        <v>376</v>
      </c>
      <c r="AF285" s="2" t="s">
        <v>376</v>
      </c>
      <c r="AG285" s="2">
        <v>0</v>
      </c>
      <c r="AH285" s="2">
        <v>0</v>
      </c>
      <c r="AI285" t="str">
        <f t="shared" si="4"/>
        <v>Scheme E TIER II</v>
      </c>
      <c r="AJ285" t="e">
        <v>#N/A</v>
      </c>
    </row>
    <row r="286" spans="1:36" x14ac:dyDescent="0.25">
      <c r="A286" s="75" t="s">
        <v>370</v>
      </c>
      <c r="B286" s="75" t="s">
        <v>308</v>
      </c>
      <c r="C286" s="75" t="s">
        <v>289</v>
      </c>
      <c r="D286" s="76">
        <v>44742</v>
      </c>
      <c r="E286" s="75" t="s">
        <v>247</v>
      </c>
      <c r="F286" s="75" t="s">
        <v>708</v>
      </c>
      <c r="G286" s="75" t="s">
        <v>709</v>
      </c>
      <c r="H286" s="75" t="s">
        <v>686</v>
      </c>
      <c r="I286" s="75" t="s">
        <v>687</v>
      </c>
      <c r="J286" s="75">
        <v>0</v>
      </c>
      <c r="K286" s="2" t="s">
        <v>309</v>
      </c>
      <c r="L286" s="2">
        <v>2470</v>
      </c>
      <c r="M286" s="55">
        <v>879073</v>
      </c>
      <c r="N286" s="2">
        <v>4.7503158936454759E-3</v>
      </c>
      <c r="O286" s="2">
        <v>0</v>
      </c>
      <c r="P286" s="2" t="s">
        <v>376</v>
      </c>
      <c r="Q286" s="54">
        <v>891535.53</v>
      </c>
      <c r="R286" s="2">
        <v>891535.53</v>
      </c>
      <c r="S286" s="51">
        <v>0</v>
      </c>
      <c r="T286" s="51">
        <v>0</v>
      </c>
      <c r="U286" s="51">
        <v>0</v>
      </c>
      <c r="V286" s="54">
        <v>0</v>
      </c>
      <c r="W286" s="54">
        <v>0</v>
      </c>
      <c r="X286" s="2">
        <v>0</v>
      </c>
      <c r="Y286" s="2">
        <v>0</v>
      </c>
      <c r="Z286" s="2">
        <v>355.9</v>
      </c>
      <c r="AA286" s="2">
        <v>356.1</v>
      </c>
      <c r="AB286" s="2" t="s">
        <v>376</v>
      </c>
      <c r="AC286" s="2" t="s">
        <v>376</v>
      </c>
      <c r="AD286" s="2" t="s">
        <v>376</v>
      </c>
      <c r="AE286" s="2" t="s">
        <v>376</v>
      </c>
      <c r="AF286" s="2" t="s">
        <v>376</v>
      </c>
      <c r="AG286" s="2">
        <v>0</v>
      </c>
      <c r="AH286" s="2">
        <v>0</v>
      </c>
      <c r="AI286" t="str">
        <f t="shared" si="4"/>
        <v>Scheme E TIER II</v>
      </c>
      <c r="AJ286" t="e">
        <v>#N/A</v>
      </c>
    </row>
    <row r="287" spans="1:36" x14ac:dyDescent="0.25">
      <c r="A287" s="75" t="s">
        <v>370</v>
      </c>
      <c r="B287" s="75" t="s">
        <v>308</v>
      </c>
      <c r="C287" s="75" t="s">
        <v>289</v>
      </c>
      <c r="D287" s="76">
        <v>44742</v>
      </c>
      <c r="E287" s="75" t="s">
        <v>227</v>
      </c>
      <c r="F287" s="75" t="s">
        <v>580</v>
      </c>
      <c r="G287" s="75" t="s">
        <v>581</v>
      </c>
      <c r="H287" s="75" t="s">
        <v>582</v>
      </c>
      <c r="I287" s="75" t="s">
        <v>583</v>
      </c>
      <c r="J287" s="75">
        <v>0</v>
      </c>
      <c r="K287" s="2" t="s">
        <v>309</v>
      </c>
      <c r="L287" s="2">
        <v>425</v>
      </c>
      <c r="M287" s="55">
        <v>825031.25</v>
      </c>
      <c r="N287" s="2">
        <v>4.4582862397425406E-3</v>
      </c>
      <c r="O287" s="2">
        <v>0</v>
      </c>
      <c r="P287" s="2" t="s">
        <v>376</v>
      </c>
      <c r="Q287" s="54">
        <v>738792.03</v>
      </c>
      <c r="R287" s="2">
        <v>738792.03</v>
      </c>
      <c r="S287" s="51">
        <v>0</v>
      </c>
      <c r="T287" s="51">
        <v>0</v>
      </c>
      <c r="U287" s="51">
        <v>0</v>
      </c>
      <c r="V287" s="54">
        <v>0</v>
      </c>
      <c r="W287" s="54">
        <v>0</v>
      </c>
      <c r="X287" s="2">
        <v>0</v>
      </c>
      <c r="Y287" s="2">
        <v>0</v>
      </c>
      <c r="Z287" s="2">
        <v>1941.25</v>
      </c>
      <c r="AA287" s="2">
        <v>1942.45</v>
      </c>
      <c r="AB287" s="2" t="s">
        <v>376</v>
      </c>
      <c r="AC287" s="2" t="s">
        <v>376</v>
      </c>
      <c r="AD287" s="2" t="s">
        <v>376</v>
      </c>
      <c r="AE287" s="2" t="s">
        <v>376</v>
      </c>
      <c r="AF287" s="2" t="s">
        <v>376</v>
      </c>
      <c r="AG287" s="2">
        <v>0</v>
      </c>
      <c r="AH287" s="2">
        <v>0</v>
      </c>
      <c r="AI287" t="str">
        <f t="shared" si="4"/>
        <v>Scheme E TIER II</v>
      </c>
      <c r="AJ287" t="e">
        <v>#N/A</v>
      </c>
    </row>
    <row r="288" spans="1:36" x14ac:dyDescent="0.25">
      <c r="A288" s="75" t="s">
        <v>370</v>
      </c>
      <c r="B288" s="75" t="s">
        <v>308</v>
      </c>
      <c r="C288" s="75" t="s">
        <v>289</v>
      </c>
      <c r="D288" s="76">
        <v>44742</v>
      </c>
      <c r="E288" s="75" t="s">
        <v>9</v>
      </c>
      <c r="F288" s="75" t="s">
        <v>574</v>
      </c>
      <c r="G288" s="75" t="s">
        <v>575</v>
      </c>
      <c r="H288" s="75" t="s">
        <v>385</v>
      </c>
      <c r="I288" s="75" t="s">
        <v>386</v>
      </c>
      <c r="J288" s="75">
        <v>0</v>
      </c>
      <c r="K288" s="2" t="s">
        <v>309</v>
      </c>
      <c r="L288" s="2">
        <v>3079</v>
      </c>
      <c r="M288" s="55">
        <v>5114526.9000000004</v>
      </c>
      <c r="N288" s="2">
        <v>2.7637771176622795E-2</v>
      </c>
      <c r="O288" s="2">
        <v>0</v>
      </c>
      <c r="P288" s="2" t="s">
        <v>376</v>
      </c>
      <c r="Q288" s="54">
        <v>4791916.2</v>
      </c>
      <c r="R288" s="2">
        <v>4792012.8499999996</v>
      </c>
      <c r="S288" s="51">
        <v>0</v>
      </c>
      <c r="T288" s="51">
        <v>0</v>
      </c>
      <c r="U288" s="51">
        <v>0</v>
      </c>
      <c r="V288" s="54">
        <v>0</v>
      </c>
      <c r="W288" s="54">
        <v>0</v>
      </c>
      <c r="X288" s="2">
        <v>0</v>
      </c>
      <c r="Y288" s="2">
        <v>0</v>
      </c>
      <c r="Z288" s="2">
        <v>1661.1</v>
      </c>
      <c r="AA288" s="2">
        <v>1660.8</v>
      </c>
      <c r="AB288" s="2" t="s">
        <v>376</v>
      </c>
      <c r="AC288" s="2" t="s">
        <v>376</v>
      </c>
      <c r="AD288" s="2" t="s">
        <v>376</v>
      </c>
      <c r="AE288" s="2" t="s">
        <v>376</v>
      </c>
      <c r="AF288" s="2" t="s">
        <v>376</v>
      </c>
      <c r="AG288" s="2">
        <v>0</v>
      </c>
      <c r="AH288" s="2">
        <v>0</v>
      </c>
      <c r="AI288" t="str">
        <f t="shared" si="4"/>
        <v>Scheme E TIER II</v>
      </c>
      <c r="AJ288" t="e">
        <v>#N/A</v>
      </c>
    </row>
    <row r="289" spans="1:36" x14ac:dyDescent="0.25">
      <c r="A289" s="75" t="s">
        <v>370</v>
      </c>
      <c r="B289" s="75" t="s">
        <v>308</v>
      </c>
      <c r="C289" s="75" t="s">
        <v>289</v>
      </c>
      <c r="D289" s="76">
        <v>44742</v>
      </c>
      <c r="E289" s="75" t="s">
        <v>122</v>
      </c>
      <c r="F289" s="75" t="s">
        <v>567</v>
      </c>
      <c r="G289" s="75" t="s">
        <v>568</v>
      </c>
      <c r="H289" s="75" t="s">
        <v>569</v>
      </c>
      <c r="I289" s="75" t="s">
        <v>570</v>
      </c>
      <c r="J289" s="75">
        <v>0</v>
      </c>
      <c r="K289" s="2" t="s">
        <v>309</v>
      </c>
      <c r="L289" s="2">
        <v>360</v>
      </c>
      <c r="M289" s="55">
        <v>1581768</v>
      </c>
      <c r="N289" s="2">
        <v>8.5475241196804105E-3</v>
      </c>
      <c r="O289" s="2">
        <v>0</v>
      </c>
      <c r="P289" s="2" t="s">
        <v>376</v>
      </c>
      <c r="Q289" s="54">
        <v>1320324.02</v>
      </c>
      <c r="R289" s="2">
        <v>1320324.02</v>
      </c>
      <c r="S289" s="51">
        <v>0</v>
      </c>
      <c r="T289" s="51">
        <v>0</v>
      </c>
      <c r="U289" s="51">
        <v>0</v>
      </c>
      <c r="V289" s="54">
        <v>0</v>
      </c>
      <c r="W289" s="54">
        <v>0</v>
      </c>
      <c r="X289" s="2">
        <v>0</v>
      </c>
      <c r="Y289" s="2">
        <v>0</v>
      </c>
      <c r="Z289" s="2">
        <v>4393.8</v>
      </c>
      <c r="AA289" s="2">
        <v>4399.8999999999996</v>
      </c>
      <c r="AB289" s="2" t="s">
        <v>376</v>
      </c>
      <c r="AC289" s="2" t="s">
        <v>376</v>
      </c>
      <c r="AD289" s="2" t="s">
        <v>376</v>
      </c>
      <c r="AE289" s="2" t="s">
        <v>376</v>
      </c>
      <c r="AF289" s="2" t="s">
        <v>376</v>
      </c>
      <c r="AG289" s="2">
        <v>0</v>
      </c>
      <c r="AH289" s="2">
        <v>0</v>
      </c>
      <c r="AI289" t="str">
        <f t="shared" si="4"/>
        <v>Scheme E TIER II</v>
      </c>
      <c r="AJ289" t="e">
        <v>#N/A</v>
      </c>
    </row>
    <row r="290" spans="1:36" x14ac:dyDescent="0.25">
      <c r="A290" s="75" t="s">
        <v>370</v>
      </c>
      <c r="B290" s="75" t="s">
        <v>308</v>
      </c>
      <c r="C290" s="75" t="s">
        <v>289</v>
      </c>
      <c r="D290" s="76">
        <v>44742</v>
      </c>
      <c r="E290" s="75" t="s">
        <v>136</v>
      </c>
      <c r="F290" s="75" t="s">
        <v>588</v>
      </c>
      <c r="G290" s="75" t="s">
        <v>467</v>
      </c>
      <c r="H290" s="75" t="s">
        <v>403</v>
      </c>
      <c r="I290" s="75" t="s">
        <v>404</v>
      </c>
      <c r="J290" s="75">
        <v>0</v>
      </c>
      <c r="K290" s="2" t="s">
        <v>309</v>
      </c>
      <c r="L290" s="2">
        <v>651</v>
      </c>
      <c r="M290" s="55">
        <v>3515725.5</v>
      </c>
      <c r="N290" s="2">
        <v>1.8998202333986698E-2</v>
      </c>
      <c r="O290" s="2">
        <v>0</v>
      </c>
      <c r="P290" s="2" t="s">
        <v>376</v>
      </c>
      <c r="Q290" s="54">
        <v>2548120.44</v>
      </c>
      <c r="R290" s="2">
        <v>2548120.44</v>
      </c>
      <c r="S290" s="51">
        <v>0</v>
      </c>
      <c r="T290" s="51">
        <v>0</v>
      </c>
      <c r="U290" s="51">
        <v>0</v>
      </c>
      <c r="V290" s="54">
        <v>0</v>
      </c>
      <c r="W290" s="54">
        <v>0</v>
      </c>
      <c r="X290" s="2">
        <v>0</v>
      </c>
      <c r="Y290" s="2">
        <v>0</v>
      </c>
      <c r="Z290" s="2">
        <v>5400.5</v>
      </c>
      <c r="AA290" s="2">
        <v>5400.45</v>
      </c>
      <c r="AB290" s="2" t="s">
        <v>376</v>
      </c>
      <c r="AC290" s="2" t="s">
        <v>376</v>
      </c>
      <c r="AD290" s="2" t="s">
        <v>376</v>
      </c>
      <c r="AE290" s="2" t="s">
        <v>376</v>
      </c>
      <c r="AF290" s="2" t="s">
        <v>376</v>
      </c>
      <c r="AG290" s="2">
        <v>0</v>
      </c>
      <c r="AH290" s="2">
        <v>0</v>
      </c>
      <c r="AI290" t="str">
        <f t="shared" si="4"/>
        <v>Scheme E TIER II</v>
      </c>
      <c r="AJ290" t="e">
        <v>#N/A</v>
      </c>
    </row>
    <row r="291" spans="1:36" x14ac:dyDescent="0.25">
      <c r="A291" s="75" t="s">
        <v>370</v>
      </c>
      <c r="B291" s="75" t="s">
        <v>308</v>
      </c>
      <c r="C291" s="75" t="s">
        <v>289</v>
      </c>
      <c r="D291" s="76">
        <v>44742</v>
      </c>
      <c r="E291" s="75" t="s">
        <v>10</v>
      </c>
      <c r="F291" s="75" t="s">
        <v>571</v>
      </c>
      <c r="G291" s="75" t="s">
        <v>571</v>
      </c>
      <c r="H291" s="75" t="s">
        <v>572</v>
      </c>
      <c r="I291" s="75" t="s">
        <v>573</v>
      </c>
      <c r="J291" s="75">
        <v>0</v>
      </c>
      <c r="K291" s="2" t="s">
        <v>309</v>
      </c>
      <c r="L291" s="2">
        <v>372</v>
      </c>
      <c r="M291" s="55">
        <v>3151119</v>
      </c>
      <c r="N291" s="2">
        <v>1.7027949520083359E-2</v>
      </c>
      <c r="O291" s="2">
        <v>0</v>
      </c>
      <c r="P291" s="2" t="s">
        <v>376</v>
      </c>
      <c r="Q291" s="54">
        <v>2728393.45</v>
      </c>
      <c r="R291" s="2">
        <v>2728575.1</v>
      </c>
      <c r="S291" s="51">
        <v>0</v>
      </c>
      <c r="T291" s="51">
        <v>0</v>
      </c>
      <c r="U291" s="51">
        <v>0</v>
      </c>
      <c r="V291" s="54">
        <v>0</v>
      </c>
      <c r="W291" s="54">
        <v>0</v>
      </c>
      <c r="X291" s="2">
        <v>0</v>
      </c>
      <c r="Y291" s="2">
        <v>0</v>
      </c>
      <c r="Z291" s="2">
        <v>8470.75</v>
      </c>
      <c r="AA291" s="2">
        <v>8470.2000000000007</v>
      </c>
      <c r="AB291" s="2" t="s">
        <v>376</v>
      </c>
      <c r="AC291" s="2" t="s">
        <v>376</v>
      </c>
      <c r="AD291" s="2" t="s">
        <v>376</v>
      </c>
      <c r="AE291" s="2" t="s">
        <v>376</v>
      </c>
      <c r="AF291" s="2" t="s">
        <v>376</v>
      </c>
      <c r="AG291" s="2">
        <v>0</v>
      </c>
      <c r="AH291" s="2">
        <v>0</v>
      </c>
      <c r="AI291" t="str">
        <f t="shared" si="4"/>
        <v>Scheme E TIER II</v>
      </c>
      <c r="AJ291" t="e">
        <v>#N/A</v>
      </c>
    </row>
    <row r="292" spans="1:36" x14ac:dyDescent="0.25">
      <c r="A292" s="75" t="s">
        <v>370</v>
      </c>
      <c r="B292" s="75" t="s">
        <v>308</v>
      </c>
      <c r="C292" s="75" t="s">
        <v>289</v>
      </c>
      <c r="D292" s="76">
        <v>44742</v>
      </c>
      <c r="E292" s="75" t="s">
        <v>257</v>
      </c>
      <c r="F292" s="75" t="s">
        <v>589</v>
      </c>
      <c r="G292" s="75" t="s">
        <v>590</v>
      </c>
      <c r="H292" s="75" t="s">
        <v>591</v>
      </c>
      <c r="I292" s="75" t="s">
        <v>592</v>
      </c>
      <c r="J292" s="75">
        <v>0</v>
      </c>
      <c r="K292" s="2" t="s">
        <v>309</v>
      </c>
      <c r="L292" s="2">
        <v>375</v>
      </c>
      <c r="M292" s="55">
        <v>544800</v>
      </c>
      <c r="N292" s="2">
        <v>2.9439785988854801E-3</v>
      </c>
      <c r="O292" s="2">
        <v>0</v>
      </c>
      <c r="P292" s="2" t="s">
        <v>376</v>
      </c>
      <c r="Q292" s="54">
        <v>557299.18000000005</v>
      </c>
      <c r="R292" s="2">
        <v>557299.18000000005</v>
      </c>
      <c r="S292" s="51">
        <v>0</v>
      </c>
      <c r="T292" s="51">
        <v>0</v>
      </c>
      <c r="U292" s="51">
        <v>0</v>
      </c>
      <c r="V292" s="54">
        <v>0</v>
      </c>
      <c r="W292" s="54">
        <v>0</v>
      </c>
      <c r="X292" s="2">
        <v>0</v>
      </c>
      <c r="Y292" s="2">
        <v>0</v>
      </c>
      <c r="Z292" s="2">
        <v>1452.8</v>
      </c>
      <c r="AA292" s="2">
        <v>1458.1</v>
      </c>
      <c r="AB292" s="2" t="s">
        <v>376</v>
      </c>
      <c r="AC292" s="2" t="s">
        <v>376</v>
      </c>
      <c r="AD292" s="2" t="s">
        <v>376</v>
      </c>
      <c r="AE292" s="2" t="s">
        <v>376</v>
      </c>
      <c r="AF292" s="2" t="s">
        <v>376</v>
      </c>
      <c r="AG292" s="2">
        <v>0</v>
      </c>
      <c r="AH292" s="2">
        <v>0</v>
      </c>
      <c r="AI292" t="str">
        <f t="shared" si="4"/>
        <v>Scheme E TIER II</v>
      </c>
      <c r="AJ292" t="e">
        <v>#N/A</v>
      </c>
    </row>
    <row r="293" spans="1:36" x14ac:dyDescent="0.25">
      <c r="A293" s="75" t="s">
        <v>370</v>
      </c>
      <c r="B293" s="75" t="s">
        <v>308</v>
      </c>
      <c r="C293" s="75" t="s">
        <v>289</v>
      </c>
      <c r="D293" s="76">
        <v>44742</v>
      </c>
      <c r="E293" s="75" t="s">
        <v>341</v>
      </c>
      <c r="F293" s="75" t="s">
        <v>698</v>
      </c>
      <c r="G293" s="75" t="s">
        <v>698</v>
      </c>
      <c r="H293" s="75" t="s">
        <v>699</v>
      </c>
      <c r="I293" s="75" t="s">
        <v>700</v>
      </c>
      <c r="J293" s="75">
        <v>0</v>
      </c>
      <c r="K293" s="2" t="s">
        <v>309</v>
      </c>
      <c r="L293" s="2">
        <v>835</v>
      </c>
      <c r="M293" s="55">
        <v>896915.25</v>
      </c>
      <c r="N293" s="2">
        <v>4.8467314629479074E-3</v>
      </c>
      <c r="O293" s="2">
        <v>0</v>
      </c>
      <c r="P293" s="2" t="s">
        <v>376</v>
      </c>
      <c r="Q293" s="54">
        <v>903426.88</v>
      </c>
      <c r="R293" s="2">
        <v>903426.88</v>
      </c>
      <c r="S293" s="51">
        <v>0</v>
      </c>
      <c r="T293" s="51">
        <v>0</v>
      </c>
      <c r="U293" s="51">
        <v>0</v>
      </c>
      <c r="V293" s="54">
        <v>0</v>
      </c>
      <c r="W293" s="54">
        <v>0</v>
      </c>
      <c r="X293" s="2">
        <v>0</v>
      </c>
      <c r="Y293" s="2">
        <v>0</v>
      </c>
      <c r="Z293" s="2">
        <v>1074.1500000000001</v>
      </c>
      <c r="AA293" s="2">
        <v>1074.45</v>
      </c>
      <c r="AB293" s="2" t="s">
        <v>376</v>
      </c>
      <c r="AC293" s="2" t="s">
        <v>376</v>
      </c>
      <c r="AD293" s="2" t="s">
        <v>376</v>
      </c>
      <c r="AE293" s="2" t="s">
        <v>376</v>
      </c>
      <c r="AF293" s="2" t="s">
        <v>376</v>
      </c>
      <c r="AG293" s="2">
        <v>0</v>
      </c>
      <c r="AH293" s="2">
        <v>0</v>
      </c>
      <c r="AI293" t="str">
        <f t="shared" si="4"/>
        <v>Scheme E TIER II</v>
      </c>
      <c r="AJ293" t="e">
        <v>#N/A</v>
      </c>
    </row>
    <row r="294" spans="1:36" x14ac:dyDescent="0.25">
      <c r="A294" s="75" t="s">
        <v>370</v>
      </c>
      <c r="B294" s="75" t="s">
        <v>308</v>
      </c>
      <c r="C294" s="75" t="s">
        <v>289</v>
      </c>
      <c r="D294" s="76">
        <v>44742</v>
      </c>
      <c r="E294" s="75" t="s">
        <v>262</v>
      </c>
      <c r="F294" s="75" t="s">
        <v>713</v>
      </c>
      <c r="G294" s="75" t="s">
        <v>713</v>
      </c>
      <c r="H294" s="75" t="s">
        <v>651</v>
      </c>
      <c r="I294" s="75" t="s">
        <v>652</v>
      </c>
      <c r="J294" s="75">
        <v>0</v>
      </c>
      <c r="K294" s="2" t="s">
        <v>309</v>
      </c>
      <c r="L294" s="2">
        <v>2880</v>
      </c>
      <c r="M294" s="55">
        <v>1198224</v>
      </c>
      <c r="N294" s="2">
        <v>6.4749372479275978E-3</v>
      </c>
      <c r="O294" s="2">
        <v>0</v>
      </c>
      <c r="P294" s="2" t="s">
        <v>376</v>
      </c>
      <c r="Q294" s="54">
        <v>1414869.13</v>
      </c>
      <c r="R294" s="2">
        <v>1414869.13</v>
      </c>
      <c r="S294" s="51">
        <v>0</v>
      </c>
      <c r="T294" s="51">
        <v>0</v>
      </c>
      <c r="U294" s="51">
        <v>0</v>
      </c>
      <c r="V294" s="54">
        <v>0</v>
      </c>
      <c r="W294" s="54">
        <v>0</v>
      </c>
      <c r="X294" s="2">
        <v>0</v>
      </c>
      <c r="Y294" s="2">
        <v>0</v>
      </c>
      <c r="Z294" s="2">
        <v>416.05</v>
      </c>
      <c r="AA294" s="2">
        <v>416.05</v>
      </c>
      <c r="AB294" s="2" t="s">
        <v>376</v>
      </c>
      <c r="AC294" s="2" t="s">
        <v>376</v>
      </c>
      <c r="AD294" s="2" t="s">
        <v>376</v>
      </c>
      <c r="AE294" s="2" t="s">
        <v>376</v>
      </c>
      <c r="AF294" s="2" t="s">
        <v>376</v>
      </c>
      <c r="AG294" s="2">
        <v>0</v>
      </c>
      <c r="AH294" s="2">
        <v>0</v>
      </c>
      <c r="AI294" t="str">
        <f t="shared" si="4"/>
        <v>Scheme E TIER II</v>
      </c>
      <c r="AJ294" t="e">
        <v>#N/A</v>
      </c>
    </row>
    <row r="295" spans="1:36" hidden="1" x14ac:dyDescent="0.25">
      <c r="A295" s="75" t="s">
        <v>370</v>
      </c>
      <c r="B295" s="75" t="s">
        <v>310</v>
      </c>
      <c r="C295" s="75" t="s">
        <v>286</v>
      </c>
      <c r="D295" s="76">
        <v>44742</v>
      </c>
      <c r="E295" s="75" t="s">
        <v>346</v>
      </c>
      <c r="F295" s="75" t="s">
        <v>732</v>
      </c>
      <c r="G295" s="75" t="s">
        <v>733</v>
      </c>
      <c r="H295" s="75" t="s">
        <v>376</v>
      </c>
      <c r="I295" s="75" t="s">
        <v>376</v>
      </c>
      <c r="J295" s="75">
        <v>0</v>
      </c>
      <c r="K295" s="2" t="s">
        <v>146</v>
      </c>
      <c r="L295" s="2">
        <v>500000</v>
      </c>
      <c r="M295" s="55">
        <v>52680400</v>
      </c>
      <c r="N295" s="2">
        <v>3.078541110997924E-2</v>
      </c>
      <c r="O295" s="2">
        <v>8.2400000000000001E-2</v>
      </c>
      <c r="P295" s="2" t="s">
        <v>411</v>
      </c>
      <c r="Q295" s="54">
        <v>53575000</v>
      </c>
      <c r="R295" s="2">
        <v>53575000</v>
      </c>
      <c r="S295" s="51">
        <v>0</v>
      </c>
      <c r="T295" s="51">
        <v>0</v>
      </c>
      <c r="U295" s="51">
        <v>48893</v>
      </c>
      <c r="V295" s="54">
        <v>11.372602739726027</v>
      </c>
      <c r="W295" s="54">
        <v>7.3379039309609322</v>
      </c>
      <c r="X295" s="2">
        <v>7.3118000000000002E-2</v>
      </c>
      <c r="Y295" s="2">
        <v>7.52762576372588E-2</v>
      </c>
      <c r="Z295" s="2">
        <v>0</v>
      </c>
      <c r="AA295" s="2">
        <v>0</v>
      </c>
      <c r="AB295" s="2" t="s">
        <v>376</v>
      </c>
      <c r="AC295" s="2" t="s">
        <v>376</v>
      </c>
      <c r="AD295" s="2" t="s">
        <v>376</v>
      </c>
      <c r="AE295" s="2" t="s">
        <v>376</v>
      </c>
      <c r="AF295" s="2" t="s">
        <v>376</v>
      </c>
      <c r="AG295" s="2">
        <v>0</v>
      </c>
      <c r="AH295" s="2">
        <v>0</v>
      </c>
      <c r="AI295" t="str">
        <f t="shared" si="4"/>
        <v>Scheme G TIER I</v>
      </c>
      <c r="AJ295" t="e">
        <v>#N/A</v>
      </c>
    </row>
    <row r="296" spans="1:36" hidden="1" x14ac:dyDescent="0.25">
      <c r="A296" s="75" t="s">
        <v>370</v>
      </c>
      <c r="B296" s="75" t="s">
        <v>310</v>
      </c>
      <c r="C296" s="75" t="s">
        <v>286</v>
      </c>
      <c r="D296" s="76">
        <v>44742</v>
      </c>
      <c r="E296" s="75" t="s">
        <v>278</v>
      </c>
      <c r="F296" s="75" t="s">
        <v>734</v>
      </c>
      <c r="G296" s="75" t="s">
        <v>733</v>
      </c>
      <c r="H296" s="75" t="s">
        <v>376</v>
      </c>
      <c r="I296" s="75" t="s">
        <v>376</v>
      </c>
      <c r="J296" s="75">
        <v>0</v>
      </c>
      <c r="K296" s="2" t="s">
        <v>146</v>
      </c>
      <c r="L296" s="2">
        <v>500000</v>
      </c>
      <c r="M296" s="55">
        <v>46204950</v>
      </c>
      <c r="N296" s="2">
        <v>2.7001282850282748E-2</v>
      </c>
      <c r="O296" s="2">
        <v>6.6400000000000001E-2</v>
      </c>
      <c r="P296" s="2" t="s">
        <v>411</v>
      </c>
      <c r="Q296" s="54">
        <v>49758724.490000002</v>
      </c>
      <c r="R296" s="2">
        <v>49758724.490000002</v>
      </c>
      <c r="S296" s="51">
        <v>0</v>
      </c>
      <c r="T296" s="51">
        <v>0</v>
      </c>
      <c r="U296" s="51">
        <v>49476</v>
      </c>
      <c r="V296" s="54">
        <v>12.96986301369863</v>
      </c>
      <c r="W296" s="54">
        <v>8.3646175538387872</v>
      </c>
      <c r="X296" s="2">
        <v>6.7644418999999997E-2</v>
      </c>
      <c r="Y296" s="2">
        <v>7.5687145414372048E-2</v>
      </c>
      <c r="Z296" s="2">
        <v>0</v>
      </c>
      <c r="AA296" s="2">
        <v>0</v>
      </c>
      <c r="AB296" s="2" t="s">
        <v>376</v>
      </c>
      <c r="AC296" s="2" t="s">
        <v>376</v>
      </c>
      <c r="AD296" s="2" t="s">
        <v>376</v>
      </c>
      <c r="AE296" s="2" t="s">
        <v>376</v>
      </c>
      <c r="AF296" s="2" t="s">
        <v>376</v>
      </c>
      <c r="AG296" s="2">
        <v>0</v>
      </c>
      <c r="AH296" s="2">
        <v>0</v>
      </c>
      <c r="AI296" t="str">
        <f t="shared" si="4"/>
        <v>Scheme G TIER I</v>
      </c>
      <c r="AJ296" t="e">
        <v>#N/A</v>
      </c>
    </row>
    <row r="297" spans="1:36" hidden="1" x14ac:dyDescent="0.25">
      <c r="A297" s="75" t="s">
        <v>370</v>
      </c>
      <c r="B297" s="75" t="s">
        <v>310</v>
      </c>
      <c r="C297" s="75" t="s">
        <v>286</v>
      </c>
      <c r="D297" s="76">
        <v>44742</v>
      </c>
      <c r="E297" s="75" t="s">
        <v>279</v>
      </c>
      <c r="F297" s="75" t="s">
        <v>735</v>
      </c>
      <c r="G297" s="75" t="s">
        <v>733</v>
      </c>
      <c r="H297" s="75" t="s">
        <v>376</v>
      </c>
      <c r="I297" s="75" t="s">
        <v>376</v>
      </c>
      <c r="J297" s="75">
        <v>0</v>
      </c>
      <c r="K297" s="2" t="s">
        <v>146</v>
      </c>
      <c r="L297" s="2">
        <v>1340000</v>
      </c>
      <c r="M297" s="55">
        <v>123907120</v>
      </c>
      <c r="N297" s="2">
        <v>7.2408934416852019E-2</v>
      </c>
      <c r="O297" s="2">
        <v>6.6699999999999995E-2</v>
      </c>
      <c r="P297" s="2" t="s">
        <v>411</v>
      </c>
      <c r="Q297" s="54">
        <v>126079657.48999999</v>
      </c>
      <c r="R297" s="2">
        <v>126079657.48999999</v>
      </c>
      <c r="S297" s="51">
        <v>0</v>
      </c>
      <c r="T297" s="51">
        <v>0</v>
      </c>
      <c r="U297" s="51">
        <v>49658</v>
      </c>
      <c r="V297" s="54">
        <v>13.468493150684932</v>
      </c>
      <c r="W297" s="54">
        <v>8.5436742774146666</v>
      </c>
      <c r="X297" s="2">
        <v>6.8235039499999997E-2</v>
      </c>
      <c r="Y297" s="2">
        <v>7.5715192911743778E-2</v>
      </c>
      <c r="Z297" s="2">
        <v>0</v>
      </c>
      <c r="AA297" s="2">
        <v>0</v>
      </c>
      <c r="AB297" s="2" t="s">
        <v>376</v>
      </c>
      <c r="AC297" s="2" t="s">
        <v>376</v>
      </c>
      <c r="AD297" s="2" t="s">
        <v>376</v>
      </c>
      <c r="AE297" s="2" t="s">
        <v>376</v>
      </c>
      <c r="AF297" s="2" t="s">
        <v>376</v>
      </c>
      <c r="AG297" s="2">
        <v>0</v>
      </c>
      <c r="AH297" s="2">
        <v>0</v>
      </c>
      <c r="AI297" t="str">
        <f t="shared" si="4"/>
        <v>Scheme G TIER I</v>
      </c>
      <c r="AJ297" t="e">
        <v>#N/A</v>
      </c>
    </row>
    <row r="298" spans="1:36" hidden="1" x14ac:dyDescent="0.25">
      <c r="A298" s="75" t="s">
        <v>370</v>
      </c>
      <c r="B298" s="75" t="s">
        <v>310</v>
      </c>
      <c r="C298" s="75" t="s">
        <v>286</v>
      </c>
      <c r="D298" s="76">
        <v>44742</v>
      </c>
      <c r="E298" s="75" t="s">
        <v>334</v>
      </c>
      <c r="F298" s="75" t="s">
        <v>736</v>
      </c>
      <c r="G298" s="75" t="s">
        <v>733</v>
      </c>
      <c r="H298" s="75" t="s">
        <v>376</v>
      </c>
      <c r="I298" s="75" t="s">
        <v>376</v>
      </c>
      <c r="J298" s="75">
        <v>0</v>
      </c>
      <c r="K298" s="2" t="s">
        <v>146</v>
      </c>
      <c r="L298" s="2">
        <v>1350000</v>
      </c>
      <c r="M298" s="55">
        <v>126775665</v>
      </c>
      <c r="N298" s="2">
        <v>7.4085256865285873E-2</v>
      </c>
      <c r="O298" s="2">
        <v>6.54E-2</v>
      </c>
      <c r="P298" s="2" t="s">
        <v>411</v>
      </c>
      <c r="Q298" s="54">
        <v>128125972.22</v>
      </c>
      <c r="R298" s="2">
        <v>128125972.22</v>
      </c>
      <c r="S298" s="51">
        <v>0</v>
      </c>
      <c r="T298" s="51">
        <v>0</v>
      </c>
      <c r="U298" s="51">
        <v>48230</v>
      </c>
      <c r="V298" s="54">
        <v>9.5561643835616437</v>
      </c>
      <c r="W298" s="54">
        <v>6.6962533558873405</v>
      </c>
      <c r="X298" s="2">
        <v>6.9278000000000006E-2</v>
      </c>
      <c r="Y298" s="2">
        <v>7.4419716107336178E-2</v>
      </c>
      <c r="Z298" s="2">
        <v>0</v>
      </c>
      <c r="AA298" s="2">
        <v>0</v>
      </c>
      <c r="AB298" s="2" t="s">
        <v>376</v>
      </c>
      <c r="AC298" s="2" t="s">
        <v>376</v>
      </c>
      <c r="AD298" s="2" t="s">
        <v>376</v>
      </c>
      <c r="AE298" s="2" t="s">
        <v>376</v>
      </c>
      <c r="AF298" s="2" t="s">
        <v>376</v>
      </c>
      <c r="AG298" s="2">
        <v>0</v>
      </c>
      <c r="AH298" s="2">
        <v>0</v>
      </c>
      <c r="AI298" t="str">
        <f t="shared" si="4"/>
        <v>Scheme G TIER I</v>
      </c>
      <c r="AJ298" t="e">
        <v>#N/A</v>
      </c>
    </row>
    <row r="299" spans="1:36" hidden="1" x14ac:dyDescent="0.25">
      <c r="A299" s="75" t="s">
        <v>370</v>
      </c>
      <c r="B299" s="75" t="s">
        <v>310</v>
      </c>
      <c r="C299" s="75" t="s">
        <v>286</v>
      </c>
      <c r="D299" s="76">
        <v>44742</v>
      </c>
      <c r="E299" s="75" t="s">
        <v>342</v>
      </c>
      <c r="F299" s="75" t="s">
        <v>737</v>
      </c>
      <c r="G299" s="75" t="s">
        <v>733</v>
      </c>
      <c r="H299" s="75" t="s">
        <v>376</v>
      </c>
      <c r="I299" s="75" t="s">
        <v>376</v>
      </c>
      <c r="J299" s="75">
        <v>0</v>
      </c>
      <c r="K299" s="2" t="s">
        <v>146</v>
      </c>
      <c r="L299" s="2">
        <v>200000</v>
      </c>
      <c r="M299" s="55">
        <v>21258400</v>
      </c>
      <c r="N299" s="2">
        <v>1.2422999512919086E-2</v>
      </c>
      <c r="O299" s="2">
        <v>8.3000000000000004E-2</v>
      </c>
      <c r="P299" s="2" t="s">
        <v>411</v>
      </c>
      <c r="Q299" s="54">
        <v>22230000</v>
      </c>
      <c r="R299" s="2">
        <v>22230000</v>
      </c>
      <c r="S299" s="51">
        <v>0</v>
      </c>
      <c r="T299" s="51">
        <v>0</v>
      </c>
      <c r="U299" s="51">
        <v>52231</v>
      </c>
      <c r="V299" s="54">
        <v>20.517808219178082</v>
      </c>
      <c r="W299" s="54">
        <v>10.086493237512757</v>
      </c>
      <c r="X299" s="2">
        <v>7.2503999999999999E-2</v>
      </c>
      <c r="Y299" s="2">
        <v>7.6854762788264447E-2</v>
      </c>
      <c r="Z299" s="2">
        <v>0</v>
      </c>
      <c r="AA299" s="2">
        <v>0</v>
      </c>
      <c r="AB299" s="2" t="s">
        <v>376</v>
      </c>
      <c r="AC299" s="2" t="s">
        <v>376</v>
      </c>
      <c r="AD299" s="2" t="s">
        <v>376</v>
      </c>
      <c r="AE299" s="2" t="s">
        <v>376</v>
      </c>
      <c r="AF299" s="2" t="s">
        <v>376</v>
      </c>
      <c r="AG299" s="2">
        <v>0</v>
      </c>
      <c r="AH299" s="2">
        <v>0</v>
      </c>
      <c r="AI299" t="str">
        <f t="shared" si="4"/>
        <v>Scheme G TIER I</v>
      </c>
      <c r="AJ299" t="e">
        <v>#N/A</v>
      </c>
    </row>
    <row r="300" spans="1:36" hidden="1" x14ac:dyDescent="0.25">
      <c r="A300" s="75" t="s">
        <v>370</v>
      </c>
      <c r="B300" s="75" t="s">
        <v>310</v>
      </c>
      <c r="C300" s="75" t="s">
        <v>286</v>
      </c>
      <c r="D300" s="76">
        <v>44742</v>
      </c>
      <c r="E300" s="75" t="s">
        <v>354</v>
      </c>
      <c r="F300" s="75" t="s">
        <v>738</v>
      </c>
      <c r="G300" s="75" t="s">
        <v>733</v>
      </c>
      <c r="H300" s="75" t="s">
        <v>376</v>
      </c>
      <c r="I300" s="75" t="s">
        <v>376</v>
      </c>
      <c r="J300" s="75">
        <v>0</v>
      </c>
      <c r="K300" s="2" t="s">
        <v>146</v>
      </c>
      <c r="L300" s="2">
        <v>28800</v>
      </c>
      <c r="M300" s="55">
        <v>2540289.6</v>
      </c>
      <c r="N300" s="2">
        <v>1.4844963150318661E-3</v>
      </c>
      <c r="O300" s="2">
        <v>6.6699999999999995E-2</v>
      </c>
      <c r="P300" s="2" t="s">
        <v>411</v>
      </c>
      <c r="Q300" s="54">
        <v>2568960</v>
      </c>
      <c r="R300" s="2">
        <v>2568960</v>
      </c>
      <c r="S300" s="51">
        <v>0</v>
      </c>
      <c r="T300" s="51">
        <v>0</v>
      </c>
      <c r="U300" s="51">
        <v>55139</v>
      </c>
      <c r="V300" s="54">
        <v>28.484931506849314</v>
      </c>
      <c r="W300" s="54">
        <v>11.727977792459098</v>
      </c>
      <c r="X300" s="2">
        <v>7.6002888000000005E-2</v>
      </c>
      <c r="Y300" s="2">
        <v>7.6972939180025901E-2</v>
      </c>
      <c r="Z300" s="2">
        <v>0</v>
      </c>
      <c r="AA300" s="2">
        <v>0</v>
      </c>
      <c r="AB300" s="2" t="s">
        <v>376</v>
      </c>
      <c r="AC300" s="2" t="s">
        <v>376</v>
      </c>
      <c r="AD300" s="2" t="s">
        <v>376</v>
      </c>
      <c r="AE300" s="2" t="s">
        <v>376</v>
      </c>
      <c r="AF300" s="2" t="s">
        <v>376</v>
      </c>
      <c r="AG300" s="2">
        <v>0</v>
      </c>
      <c r="AH300" s="2">
        <v>0</v>
      </c>
      <c r="AI300" t="str">
        <f t="shared" si="4"/>
        <v>Scheme G TIER I</v>
      </c>
      <c r="AJ300" t="e">
        <v>#N/A</v>
      </c>
    </row>
    <row r="301" spans="1:36" hidden="1" x14ac:dyDescent="0.25">
      <c r="A301" s="75" t="s">
        <v>370</v>
      </c>
      <c r="B301" s="75" t="s">
        <v>310</v>
      </c>
      <c r="C301" s="75" t="s">
        <v>286</v>
      </c>
      <c r="D301" s="76">
        <v>44742</v>
      </c>
      <c r="E301" s="75" t="s">
        <v>355</v>
      </c>
      <c r="F301" s="75" t="s">
        <v>739</v>
      </c>
      <c r="G301" s="75" t="s">
        <v>733</v>
      </c>
      <c r="H301" s="75" t="s">
        <v>376</v>
      </c>
      <c r="I301" s="75" t="s">
        <v>376</v>
      </c>
      <c r="J301" s="75">
        <v>0</v>
      </c>
      <c r="K301" s="2" t="s">
        <v>146</v>
      </c>
      <c r="L301" s="2">
        <v>500000</v>
      </c>
      <c r="M301" s="55">
        <v>47428750</v>
      </c>
      <c r="N301" s="2">
        <v>2.7716447999301976E-2</v>
      </c>
      <c r="O301" s="2">
        <v>6.4500000000000002E-2</v>
      </c>
      <c r="P301" s="2" t="s">
        <v>411</v>
      </c>
      <c r="Q301" s="54">
        <v>47650000</v>
      </c>
      <c r="R301" s="2">
        <v>47650000</v>
      </c>
      <c r="S301" s="51">
        <v>0</v>
      </c>
      <c r="T301" s="51">
        <v>0</v>
      </c>
      <c r="U301" s="51">
        <v>47398</v>
      </c>
      <c r="V301" s="54">
        <v>7.2767123287671236</v>
      </c>
      <c r="W301" s="54">
        <v>5.5796346715536895</v>
      </c>
      <c r="X301" s="2">
        <v>7.2826081000000001E-2</v>
      </c>
      <c r="Y301" s="2">
        <v>7.37392289868182E-2</v>
      </c>
      <c r="Z301" s="2">
        <v>0</v>
      </c>
      <c r="AA301" s="2">
        <v>0</v>
      </c>
      <c r="AB301" s="2" t="s">
        <v>376</v>
      </c>
      <c r="AC301" s="2" t="s">
        <v>376</v>
      </c>
      <c r="AD301" s="2" t="s">
        <v>376</v>
      </c>
      <c r="AE301" s="2" t="s">
        <v>376</v>
      </c>
      <c r="AF301" s="2" t="s">
        <v>376</v>
      </c>
      <c r="AG301" s="2">
        <v>0</v>
      </c>
      <c r="AH301" s="2">
        <v>0</v>
      </c>
      <c r="AI301" t="str">
        <f t="shared" si="4"/>
        <v>Scheme G TIER I</v>
      </c>
      <c r="AJ301" t="e">
        <v>#N/A</v>
      </c>
    </row>
    <row r="302" spans="1:36" hidden="1" x14ac:dyDescent="0.25">
      <c r="A302" s="75" t="s">
        <v>370</v>
      </c>
      <c r="B302" s="75" t="s">
        <v>310</v>
      </c>
      <c r="C302" s="75" t="s">
        <v>286</v>
      </c>
      <c r="D302" s="76">
        <v>44742</v>
      </c>
      <c r="E302" s="75" t="s">
        <v>369</v>
      </c>
      <c r="F302" s="75" t="s">
        <v>740</v>
      </c>
      <c r="G302" s="75" t="s">
        <v>733</v>
      </c>
      <c r="H302" s="75" t="s">
        <v>376</v>
      </c>
      <c r="I302" s="75" t="s">
        <v>376</v>
      </c>
      <c r="J302" s="75">
        <v>0</v>
      </c>
      <c r="K302" s="2" t="s">
        <v>146</v>
      </c>
      <c r="L302" s="2">
        <v>480000</v>
      </c>
      <c r="M302" s="55">
        <v>47644848</v>
      </c>
      <c r="N302" s="2">
        <v>2.7842731508349827E-2</v>
      </c>
      <c r="O302" s="2">
        <v>7.5399999999999995E-2</v>
      </c>
      <c r="P302" s="2" t="s">
        <v>411</v>
      </c>
      <c r="Q302" s="54">
        <v>47436575</v>
      </c>
      <c r="R302" s="2">
        <v>47436575</v>
      </c>
      <c r="S302" s="51">
        <v>0</v>
      </c>
      <c r="T302" s="51">
        <v>0</v>
      </c>
      <c r="U302" s="51">
        <v>49818</v>
      </c>
      <c r="V302" s="54">
        <v>13.906849315068493</v>
      </c>
      <c r="W302" s="54">
        <v>8.4349581801973912</v>
      </c>
      <c r="X302" s="2">
        <v>7.685830166666667E-2</v>
      </c>
      <c r="Y302" s="2">
        <v>7.625912569077857E-2</v>
      </c>
      <c r="Z302" s="2">
        <v>0</v>
      </c>
      <c r="AA302" s="2">
        <v>0</v>
      </c>
      <c r="AB302" s="2" t="s">
        <v>376</v>
      </c>
      <c r="AC302" s="2" t="s">
        <v>376</v>
      </c>
      <c r="AD302" s="2" t="s">
        <v>376</v>
      </c>
      <c r="AE302" s="2" t="s">
        <v>376</v>
      </c>
      <c r="AF302" s="2" t="s">
        <v>376</v>
      </c>
      <c r="AG302" s="2">
        <v>0</v>
      </c>
      <c r="AH302" s="2">
        <v>0</v>
      </c>
      <c r="AI302" t="str">
        <f t="shared" si="4"/>
        <v>Scheme G TIER I</v>
      </c>
      <c r="AJ302" t="e">
        <v>#N/A</v>
      </c>
    </row>
    <row r="303" spans="1:36" hidden="1" x14ac:dyDescent="0.25">
      <c r="A303" s="75" t="s">
        <v>370</v>
      </c>
      <c r="B303" s="75" t="s">
        <v>310</v>
      </c>
      <c r="C303" s="75" t="s">
        <v>286</v>
      </c>
      <c r="D303" s="76">
        <v>44742</v>
      </c>
      <c r="E303" s="75" t="s">
        <v>74</v>
      </c>
      <c r="F303" s="75" t="s">
        <v>741</v>
      </c>
      <c r="G303" s="75" t="s">
        <v>742</v>
      </c>
      <c r="H303" s="75" t="s">
        <v>376</v>
      </c>
      <c r="I303" s="75" t="s">
        <v>376</v>
      </c>
      <c r="J303" s="75">
        <v>0</v>
      </c>
      <c r="K303" s="2" t="s">
        <v>98</v>
      </c>
      <c r="L303" s="2">
        <v>10500</v>
      </c>
      <c r="M303" s="55">
        <v>1093119.3</v>
      </c>
      <c r="N303" s="2">
        <v>6.3879786491280878E-4</v>
      </c>
      <c r="O303" s="2">
        <v>8.6899999999999991E-2</v>
      </c>
      <c r="P303" s="2" t="s">
        <v>411</v>
      </c>
      <c r="Q303" s="54">
        <v>1108794.55</v>
      </c>
      <c r="R303" s="2">
        <v>1108794.55</v>
      </c>
      <c r="S303" s="51">
        <v>0</v>
      </c>
      <c r="T303" s="51">
        <v>0</v>
      </c>
      <c r="U303" s="51">
        <v>46077</v>
      </c>
      <c r="V303" s="54">
        <v>3.6575342465753424</v>
      </c>
      <c r="W303" s="54">
        <v>3.0153854762555596</v>
      </c>
      <c r="X303" s="2">
        <v>7.7499999999999999E-2</v>
      </c>
      <c r="Y303" s="2">
        <v>7.3807831327437567E-2</v>
      </c>
      <c r="Z303" s="2">
        <v>0</v>
      </c>
      <c r="AA303" s="2">
        <v>0</v>
      </c>
      <c r="AB303" s="2" t="s">
        <v>376</v>
      </c>
      <c r="AC303" s="2" t="s">
        <v>376</v>
      </c>
      <c r="AD303" s="2" t="s">
        <v>376</v>
      </c>
      <c r="AE303" s="2" t="s">
        <v>376</v>
      </c>
      <c r="AF303" s="2" t="s">
        <v>376</v>
      </c>
      <c r="AG303" s="2">
        <v>0</v>
      </c>
      <c r="AH303" s="2">
        <v>0</v>
      </c>
      <c r="AI303" t="str">
        <f t="shared" si="4"/>
        <v>Scheme G TIER I</v>
      </c>
      <c r="AJ303" t="e">
        <v>#N/A</v>
      </c>
    </row>
    <row r="304" spans="1:36" hidden="1" x14ac:dyDescent="0.25">
      <c r="A304" s="75" t="s">
        <v>370</v>
      </c>
      <c r="B304" s="75" t="s">
        <v>310</v>
      </c>
      <c r="C304" s="75" t="s">
        <v>286</v>
      </c>
      <c r="D304" s="76">
        <v>44742</v>
      </c>
      <c r="E304" s="75" t="s">
        <v>75</v>
      </c>
      <c r="F304" s="75" t="s">
        <v>743</v>
      </c>
      <c r="G304" s="75" t="s">
        <v>744</v>
      </c>
      <c r="H304" s="75" t="s">
        <v>376</v>
      </c>
      <c r="I304" s="75" t="s">
        <v>376</v>
      </c>
      <c r="J304" s="75">
        <v>0</v>
      </c>
      <c r="K304" s="2" t="s">
        <v>98</v>
      </c>
      <c r="L304" s="2">
        <v>37000</v>
      </c>
      <c r="M304" s="55">
        <v>3761172.1</v>
      </c>
      <c r="N304" s="2">
        <v>2.1979565332435583E-3</v>
      </c>
      <c r="O304" s="2">
        <v>0.08</v>
      </c>
      <c r="P304" s="2" t="s">
        <v>411</v>
      </c>
      <c r="Q304" s="54">
        <v>3819262.5</v>
      </c>
      <c r="R304" s="2">
        <v>3819262.5</v>
      </c>
      <c r="S304" s="51">
        <v>0</v>
      </c>
      <c r="T304" s="51">
        <v>0</v>
      </c>
      <c r="U304" s="51">
        <v>46769</v>
      </c>
      <c r="V304" s="54">
        <v>5.5534246575342463</v>
      </c>
      <c r="W304" s="54">
        <v>4.2757907393158741</v>
      </c>
      <c r="X304" s="2">
        <v>7.3566999999999994E-2</v>
      </c>
      <c r="Y304" s="2">
        <v>7.6274632926968747E-2</v>
      </c>
      <c r="Z304" s="2">
        <v>0</v>
      </c>
      <c r="AA304" s="2">
        <v>0</v>
      </c>
      <c r="AB304" s="2" t="s">
        <v>376</v>
      </c>
      <c r="AC304" s="2" t="s">
        <v>376</v>
      </c>
      <c r="AD304" s="2" t="s">
        <v>376</v>
      </c>
      <c r="AE304" s="2" t="s">
        <v>376</v>
      </c>
      <c r="AF304" s="2" t="s">
        <v>376</v>
      </c>
      <c r="AG304" s="2">
        <v>0</v>
      </c>
      <c r="AH304" s="2">
        <v>0</v>
      </c>
      <c r="AI304" t="str">
        <f t="shared" si="4"/>
        <v>Scheme G TIER I</v>
      </c>
      <c r="AJ304" t="e">
        <v>#N/A</v>
      </c>
    </row>
    <row r="305" spans="1:36" hidden="1" x14ac:dyDescent="0.25">
      <c r="A305" s="75" t="s">
        <v>370</v>
      </c>
      <c r="B305" s="75" t="s">
        <v>310</v>
      </c>
      <c r="C305" s="75" t="s">
        <v>286</v>
      </c>
      <c r="D305" s="76">
        <v>44742</v>
      </c>
      <c r="E305" s="75" t="s">
        <v>76</v>
      </c>
      <c r="F305" s="75" t="s">
        <v>745</v>
      </c>
      <c r="G305" s="75" t="s">
        <v>746</v>
      </c>
      <c r="H305" s="75" t="s">
        <v>376</v>
      </c>
      <c r="I305" s="75" t="s">
        <v>376</v>
      </c>
      <c r="J305" s="75">
        <v>0</v>
      </c>
      <c r="K305" s="2" t="s">
        <v>98</v>
      </c>
      <c r="L305" s="2">
        <v>183500</v>
      </c>
      <c r="M305" s="55">
        <v>18774215.300000001</v>
      </c>
      <c r="N305" s="2">
        <v>1.0971289820839671E-2</v>
      </c>
      <c r="O305" s="2">
        <v>8.1300000000000011E-2</v>
      </c>
      <c r="P305" s="2" t="s">
        <v>411</v>
      </c>
      <c r="Q305" s="54">
        <v>19268018</v>
      </c>
      <c r="R305" s="2">
        <v>19268018</v>
      </c>
      <c r="S305" s="51">
        <v>0</v>
      </c>
      <c r="T305" s="51">
        <v>0</v>
      </c>
      <c r="U305" s="51">
        <v>46833</v>
      </c>
      <c r="V305" s="54">
        <v>5.7287671232876711</v>
      </c>
      <c r="W305" s="54">
        <v>4.4365992904262406</v>
      </c>
      <c r="X305" s="2">
        <v>7.5118999999999991E-2</v>
      </c>
      <c r="Y305" s="2">
        <v>7.6200829335329595E-2</v>
      </c>
      <c r="Z305" s="2">
        <v>0</v>
      </c>
      <c r="AA305" s="2">
        <v>0</v>
      </c>
      <c r="AB305" s="2" t="s">
        <v>376</v>
      </c>
      <c r="AC305" s="2" t="s">
        <v>376</v>
      </c>
      <c r="AD305" s="2" t="s">
        <v>376</v>
      </c>
      <c r="AE305" s="2" t="s">
        <v>376</v>
      </c>
      <c r="AF305" s="2" t="s">
        <v>376</v>
      </c>
      <c r="AG305" s="2">
        <v>0</v>
      </c>
      <c r="AH305" s="2">
        <v>0</v>
      </c>
      <c r="AI305" t="str">
        <f t="shared" si="4"/>
        <v>Scheme G TIER I</v>
      </c>
      <c r="AJ305" t="e">
        <v>#N/A</v>
      </c>
    </row>
    <row r="306" spans="1:36" hidden="1" x14ac:dyDescent="0.25">
      <c r="A306" s="75" t="s">
        <v>370</v>
      </c>
      <c r="B306" s="75" t="s">
        <v>310</v>
      </c>
      <c r="C306" s="75" t="s">
        <v>286</v>
      </c>
      <c r="D306" s="76">
        <v>44742</v>
      </c>
      <c r="E306" s="75" t="s">
        <v>104</v>
      </c>
      <c r="F306" s="75" t="s">
        <v>747</v>
      </c>
      <c r="G306" s="75" t="s">
        <v>742</v>
      </c>
      <c r="H306" s="75" t="s">
        <v>376</v>
      </c>
      <c r="I306" s="75" t="s">
        <v>376</v>
      </c>
      <c r="J306" s="75">
        <v>0</v>
      </c>
      <c r="K306" s="2" t="s">
        <v>98</v>
      </c>
      <c r="L306" s="2">
        <v>241000</v>
      </c>
      <c r="M306" s="55">
        <v>24494107.300000001</v>
      </c>
      <c r="N306" s="2">
        <v>1.4313884537749212E-2</v>
      </c>
      <c r="O306" s="2">
        <v>8.0500000000000002E-2</v>
      </c>
      <c r="P306" s="2" t="s">
        <v>411</v>
      </c>
      <c r="Q306" s="54">
        <v>24227550</v>
      </c>
      <c r="R306" s="2">
        <v>24227550</v>
      </c>
      <c r="S306" s="51">
        <v>0</v>
      </c>
      <c r="T306" s="51">
        <v>0</v>
      </c>
      <c r="U306" s="51">
        <v>46861</v>
      </c>
      <c r="V306" s="54">
        <v>5.8054794520547945</v>
      </c>
      <c r="W306" s="54">
        <v>4.5118421642898277</v>
      </c>
      <c r="X306" s="2">
        <v>8.2015999999999992E-2</v>
      </c>
      <c r="Y306" s="2">
        <v>7.6912542999712952E-2</v>
      </c>
      <c r="Z306" s="2">
        <v>0</v>
      </c>
      <c r="AA306" s="2">
        <v>0</v>
      </c>
      <c r="AB306" s="2" t="s">
        <v>376</v>
      </c>
      <c r="AC306" s="2" t="s">
        <v>376</v>
      </c>
      <c r="AD306" s="2" t="s">
        <v>376</v>
      </c>
      <c r="AE306" s="2" t="s">
        <v>376</v>
      </c>
      <c r="AF306" s="2" t="s">
        <v>376</v>
      </c>
      <c r="AG306" s="2">
        <v>0</v>
      </c>
      <c r="AH306" s="2">
        <v>0</v>
      </c>
      <c r="AI306" t="str">
        <f t="shared" si="4"/>
        <v>Scheme G TIER I</v>
      </c>
      <c r="AJ306" t="e">
        <v>#N/A</v>
      </c>
    </row>
    <row r="307" spans="1:36" hidden="1" x14ac:dyDescent="0.25">
      <c r="A307" s="75" t="s">
        <v>370</v>
      </c>
      <c r="B307" s="75" t="s">
        <v>310</v>
      </c>
      <c r="C307" s="75" t="s">
        <v>286</v>
      </c>
      <c r="D307" s="76">
        <v>44742</v>
      </c>
      <c r="E307" s="75" t="s">
        <v>356</v>
      </c>
      <c r="F307" s="75" t="s">
        <v>748</v>
      </c>
      <c r="G307" s="75" t="s">
        <v>749</v>
      </c>
      <c r="H307" s="75" t="s">
        <v>376</v>
      </c>
      <c r="I307" s="75" t="s">
        <v>376</v>
      </c>
      <c r="J307" s="75">
        <v>0</v>
      </c>
      <c r="K307" s="2" t="s">
        <v>98</v>
      </c>
      <c r="L307" s="2">
        <v>120000</v>
      </c>
      <c r="M307" s="55">
        <v>12235716</v>
      </c>
      <c r="N307" s="2">
        <v>7.1503167645832364E-3</v>
      </c>
      <c r="O307" s="2">
        <v>8.0799999999999997E-2</v>
      </c>
      <c r="P307" s="2" t="s">
        <v>411</v>
      </c>
      <c r="Q307" s="54">
        <v>12169200</v>
      </c>
      <c r="R307" s="2">
        <v>12169200</v>
      </c>
      <c r="S307" s="51">
        <v>0</v>
      </c>
      <c r="T307" s="51">
        <v>0</v>
      </c>
      <c r="U307" s="51">
        <v>47113</v>
      </c>
      <c r="V307" s="54">
        <v>6.4958904109589044</v>
      </c>
      <c r="W307" s="54">
        <v>4.9934200998986995</v>
      </c>
      <c r="X307" s="2">
        <v>7.8000676000000005E-2</v>
      </c>
      <c r="Y307" s="2">
        <v>7.6895119898959308E-2</v>
      </c>
      <c r="Z307" s="2">
        <v>0</v>
      </c>
      <c r="AA307" s="2">
        <v>0</v>
      </c>
      <c r="AB307" s="2" t="s">
        <v>376</v>
      </c>
      <c r="AC307" s="2" t="s">
        <v>376</v>
      </c>
      <c r="AD307" s="2" t="s">
        <v>376</v>
      </c>
      <c r="AE307" s="2" t="s">
        <v>376</v>
      </c>
      <c r="AF307" s="2" t="s">
        <v>376</v>
      </c>
      <c r="AG307" s="2">
        <v>0</v>
      </c>
      <c r="AH307" s="2">
        <v>0</v>
      </c>
      <c r="AI307" t="str">
        <f t="shared" si="4"/>
        <v>Scheme G TIER I</v>
      </c>
      <c r="AJ307" t="e">
        <v>#N/A</v>
      </c>
    </row>
    <row r="308" spans="1:36" hidden="1" x14ac:dyDescent="0.25">
      <c r="A308" s="75" t="s">
        <v>370</v>
      </c>
      <c r="B308" s="75" t="s">
        <v>310</v>
      </c>
      <c r="C308" s="75" t="s">
        <v>286</v>
      </c>
      <c r="D308" s="76">
        <v>44742</v>
      </c>
      <c r="E308" s="75" t="s">
        <v>110</v>
      </c>
      <c r="F308" s="75" t="s">
        <v>750</v>
      </c>
      <c r="G308" s="75" t="s">
        <v>744</v>
      </c>
      <c r="H308" s="75" t="s">
        <v>376</v>
      </c>
      <c r="I308" s="75" t="s">
        <v>376</v>
      </c>
      <c r="J308" s="75">
        <v>0</v>
      </c>
      <c r="K308" s="2" t="s">
        <v>98</v>
      </c>
      <c r="L308" s="2">
        <v>90000</v>
      </c>
      <c r="M308" s="55">
        <v>9253638</v>
      </c>
      <c r="N308" s="2">
        <v>5.4076478176499432E-3</v>
      </c>
      <c r="O308" s="2">
        <v>8.2200000000000009E-2</v>
      </c>
      <c r="P308" s="2" t="s">
        <v>411</v>
      </c>
      <c r="Q308" s="54">
        <v>9010800</v>
      </c>
      <c r="R308" s="2">
        <v>9010800</v>
      </c>
      <c r="S308" s="51">
        <v>0</v>
      </c>
      <c r="T308" s="51">
        <v>0</v>
      </c>
      <c r="U308" s="51">
        <v>47878</v>
      </c>
      <c r="V308" s="54">
        <v>8.5917808219178085</v>
      </c>
      <c r="W308" s="54">
        <v>5.9245268830130966</v>
      </c>
      <c r="X308" s="2">
        <v>8.2041000000000003E-2</v>
      </c>
      <c r="Y308" s="2">
        <v>7.7623577936221752E-2</v>
      </c>
      <c r="Z308" s="2">
        <v>0</v>
      </c>
      <c r="AA308" s="2">
        <v>0</v>
      </c>
      <c r="AB308" s="2" t="s">
        <v>376</v>
      </c>
      <c r="AC308" s="2" t="s">
        <v>376</v>
      </c>
      <c r="AD308" s="2" t="s">
        <v>376</v>
      </c>
      <c r="AE308" s="2" t="s">
        <v>376</v>
      </c>
      <c r="AF308" s="2" t="s">
        <v>376</v>
      </c>
      <c r="AG308" s="2">
        <v>0</v>
      </c>
      <c r="AH308" s="2">
        <v>0</v>
      </c>
      <c r="AI308" t="str">
        <f t="shared" si="4"/>
        <v>Scheme G TIER I</v>
      </c>
      <c r="AJ308" t="e">
        <v>#N/A</v>
      </c>
    </row>
    <row r="309" spans="1:36" hidden="1" x14ac:dyDescent="0.25">
      <c r="A309" s="75" t="s">
        <v>370</v>
      </c>
      <c r="B309" s="75" t="s">
        <v>310</v>
      </c>
      <c r="C309" s="75" t="s">
        <v>286</v>
      </c>
      <c r="D309" s="76">
        <v>44742</v>
      </c>
      <c r="E309" s="75" t="s">
        <v>114</v>
      </c>
      <c r="F309" s="75" t="s">
        <v>751</v>
      </c>
      <c r="G309" s="75" t="s">
        <v>752</v>
      </c>
      <c r="H309" s="75" t="s">
        <v>376</v>
      </c>
      <c r="I309" s="75" t="s">
        <v>376</v>
      </c>
      <c r="J309" s="75">
        <v>0</v>
      </c>
      <c r="K309" s="2" t="s">
        <v>98</v>
      </c>
      <c r="L309" s="2">
        <v>55000</v>
      </c>
      <c r="M309" s="55">
        <v>5690322</v>
      </c>
      <c r="N309" s="2">
        <v>3.3253145784420636E-3</v>
      </c>
      <c r="O309" s="2">
        <v>8.3900000000000002E-2</v>
      </c>
      <c r="P309" s="2" t="s">
        <v>411</v>
      </c>
      <c r="Q309" s="54">
        <v>5504950</v>
      </c>
      <c r="R309" s="2">
        <v>5504950</v>
      </c>
      <c r="S309" s="51">
        <v>0</v>
      </c>
      <c r="T309" s="51">
        <v>0</v>
      </c>
      <c r="U309" s="51">
        <v>47885</v>
      </c>
      <c r="V309" s="54">
        <v>8.6109589041095891</v>
      </c>
      <c r="W309" s="54">
        <v>5.9098313096341988</v>
      </c>
      <c r="X309" s="2">
        <v>8.3779000000000006E-2</v>
      </c>
      <c r="Y309" s="2">
        <v>7.8274811893106366E-2</v>
      </c>
      <c r="Z309" s="2">
        <v>0</v>
      </c>
      <c r="AA309" s="2">
        <v>0</v>
      </c>
      <c r="AB309" s="2" t="s">
        <v>376</v>
      </c>
      <c r="AC309" s="2" t="s">
        <v>376</v>
      </c>
      <c r="AD309" s="2" t="s">
        <v>376</v>
      </c>
      <c r="AE309" s="2" t="s">
        <v>376</v>
      </c>
      <c r="AF309" s="2" t="s">
        <v>376</v>
      </c>
      <c r="AG309" s="2">
        <v>0</v>
      </c>
      <c r="AH309" s="2">
        <v>0</v>
      </c>
      <c r="AI309" t="str">
        <f t="shared" si="4"/>
        <v>Scheme G TIER I</v>
      </c>
      <c r="AJ309" t="e">
        <v>#N/A</v>
      </c>
    </row>
    <row r="310" spans="1:36" hidden="1" x14ac:dyDescent="0.25">
      <c r="A310" s="75" t="s">
        <v>370</v>
      </c>
      <c r="B310" s="75" t="s">
        <v>310</v>
      </c>
      <c r="C310" s="75" t="s">
        <v>286</v>
      </c>
      <c r="D310" s="76">
        <v>44742</v>
      </c>
      <c r="E310" s="75" t="s">
        <v>175</v>
      </c>
      <c r="F310" s="75" t="s">
        <v>753</v>
      </c>
      <c r="G310" s="75" t="s">
        <v>428</v>
      </c>
      <c r="H310" s="75" t="s">
        <v>425</v>
      </c>
      <c r="I310" s="75" t="s">
        <v>426</v>
      </c>
      <c r="J310" s="75">
        <v>0</v>
      </c>
      <c r="K310" s="2" t="s">
        <v>305</v>
      </c>
      <c r="L310" s="2">
        <v>3</v>
      </c>
      <c r="M310" s="55">
        <v>3162480</v>
      </c>
      <c r="N310" s="2">
        <v>1.8480924011033922E-3</v>
      </c>
      <c r="O310" s="2">
        <v>8.6500000000000007E-2</v>
      </c>
      <c r="P310" s="2" t="s">
        <v>411</v>
      </c>
      <c r="Q310" s="54">
        <v>3353400</v>
      </c>
      <c r="R310" s="2">
        <v>3353400</v>
      </c>
      <c r="S310" s="51">
        <v>0</v>
      </c>
      <c r="T310" s="51">
        <v>0</v>
      </c>
      <c r="U310" s="51">
        <v>46912</v>
      </c>
      <c r="V310" s="54">
        <v>5.9452054794520546</v>
      </c>
      <c r="W310" s="54">
        <v>4.6005785485980519</v>
      </c>
      <c r="X310" s="2">
        <v>6.6879999999999995E-2</v>
      </c>
      <c r="Y310" s="2">
        <v>7.6399999999999996E-2</v>
      </c>
      <c r="Z310" s="2">
        <v>0</v>
      </c>
      <c r="AA310" s="2">
        <v>0</v>
      </c>
      <c r="AB310" s="2" t="s">
        <v>377</v>
      </c>
      <c r="AC310" s="2">
        <v>0</v>
      </c>
      <c r="AD310" s="2">
        <v>0</v>
      </c>
      <c r="AE310" s="2">
        <v>0</v>
      </c>
      <c r="AF310" s="2">
        <v>0</v>
      </c>
      <c r="AG310" s="2">
        <v>0</v>
      </c>
      <c r="AH310" s="2">
        <v>0</v>
      </c>
      <c r="AI310" t="str">
        <f t="shared" si="4"/>
        <v>Scheme G TIER I</v>
      </c>
      <c r="AJ310" t="s">
        <v>149</v>
      </c>
    </row>
    <row r="311" spans="1:36" hidden="1" x14ac:dyDescent="0.25">
      <c r="A311" s="75" t="s">
        <v>370</v>
      </c>
      <c r="B311" s="75" t="s">
        <v>310</v>
      </c>
      <c r="C311" s="75" t="s">
        <v>286</v>
      </c>
      <c r="D311" s="76">
        <v>44742</v>
      </c>
      <c r="E311" s="75" t="s">
        <v>138</v>
      </c>
      <c r="F311" s="75" t="s">
        <v>754</v>
      </c>
      <c r="G311" s="75" t="s">
        <v>755</v>
      </c>
      <c r="H311" s="75" t="s">
        <v>376</v>
      </c>
      <c r="I311" s="75" t="s">
        <v>376</v>
      </c>
      <c r="J311" s="75">
        <v>0</v>
      </c>
      <c r="K311" s="2" t="s">
        <v>98</v>
      </c>
      <c r="L311" s="2">
        <v>60000</v>
      </c>
      <c r="M311" s="55">
        <v>6296754</v>
      </c>
      <c r="N311" s="2">
        <v>3.6797017590680064E-3</v>
      </c>
      <c r="O311" s="2">
        <v>8.3800000000000013E-2</v>
      </c>
      <c r="P311" s="2" t="s">
        <v>411</v>
      </c>
      <c r="Q311" s="54">
        <v>6947400</v>
      </c>
      <c r="R311" s="2">
        <v>6947400</v>
      </c>
      <c r="S311" s="51">
        <v>0</v>
      </c>
      <c r="T311" s="51">
        <v>0</v>
      </c>
      <c r="U311" s="51">
        <v>54495</v>
      </c>
      <c r="V311" s="54">
        <v>26.720547945205478</v>
      </c>
      <c r="W311" s="54">
        <v>10.681301264498012</v>
      </c>
      <c r="X311" s="2">
        <v>7.0959000000000008E-2</v>
      </c>
      <c r="Y311" s="2">
        <v>7.929804851799524E-2</v>
      </c>
      <c r="Z311" s="2">
        <v>0</v>
      </c>
      <c r="AA311" s="2">
        <v>0</v>
      </c>
      <c r="AB311" s="2" t="s">
        <v>376</v>
      </c>
      <c r="AC311" s="2" t="s">
        <v>376</v>
      </c>
      <c r="AD311" s="2" t="s">
        <v>376</v>
      </c>
      <c r="AE311" s="2" t="s">
        <v>376</v>
      </c>
      <c r="AF311" s="2" t="s">
        <v>376</v>
      </c>
      <c r="AG311" s="2">
        <v>0</v>
      </c>
      <c r="AH311" s="2">
        <v>0</v>
      </c>
      <c r="AI311" t="str">
        <f t="shared" si="4"/>
        <v>Scheme G TIER I</v>
      </c>
      <c r="AJ311" t="e">
        <v>#N/A</v>
      </c>
    </row>
    <row r="312" spans="1:36" hidden="1" x14ac:dyDescent="0.25">
      <c r="A312" s="75" t="s">
        <v>370</v>
      </c>
      <c r="B312" s="75" t="s">
        <v>310</v>
      </c>
      <c r="C312" s="75" t="s">
        <v>286</v>
      </c>
      <c r="D312" s="76">
        <v>44742</v>
      </c>
      <c r="E312" s="75" t="s">
        <v>158</v>
      </c>
      <c r="F312" s="75" t="s">
        <v>756</v>
      </c>
      <c r="G312" s="75" t="s">
        <v>749</v>
      </c>
      <c r="H312" s="75" t="s">
        <v>376</v>
      </c>
      <c r="I312" s="75" t="s">
        <v>376</v>
      </c>
      <c r="J312" s="75">
        <v>0</v>
      </c>
      <c r="K312" s="2" t="s">
        <v>98</v>
      </c>
      <c r="L312" s="2">
        <v>100000</v>
      </c>
      <c r="M312" s="55">
        <v>10042470</v>
      </c>
      <c r="N312" s="2">
        <v>5.868626045163537E-3</v>
      </c>
      <c r="O312" s="2">
        <v>7.8299999999999995E-2</v>
      </c>
      <c r="P312" s="2" t="s">
        <v>411</v>
      </c>
      <c r="Q312" s="54">
        <v>10138000</v>
      </c>
      <c r="R312" s="2">
        <v>10138000</v>
      </c>
      <c r="S312" s="51">
        <v>0</v>
      </c>
      <c r="T312" s="51">
        <v>0</v>
      </c>
      <c r="U312" s="51">
        <v>47581</v>
      </c>
      <c r="V312" s="54">
        <v>7.7780821917808218</v>
      </c>
      <c r="W312" s="54">
        <v>5.6505066850009023</v>
      </c>
      <c r="X312" s="2">
        <v>7.6302000000000009E-2</v>
      </c>
      <c r="Y312" s="2">
        <v>7.7530223338940413E-2</v>
      </c>
      <c r="Z312" s="2">
        <v>0</v>
      </c>
      <c r="AA312" s="2">
        <v>0</v>
      </c>
      <c r="AB312" s="2" t="s">
        <v>376</v>
      </c>
      <c r="AC312" s="2" t="s">
        <v>376</v>
      </c>
      <c r="AD312" s="2" t="s">
        <v>376</v>
      </c>
      <c r="AE312" s="2" t="s">
        <v>376</v>
      </c>
      <c r="AF312" s="2" t="s">
        <v>376</v>
      </c>
      <c r="AG312" s="2">
        <v>0</v>
      </c>
      <c r="AH312" s="2">
        <v>0</v>
      </c>
      <c r="AI312" t="str">
        <f t="shared" si="4"/>
        <v>Scheme G TIER I</v>
      </c>
      <c r="AJ312" t="e">
        <v>#N/A</v>
      </c>
    </row>
    <row r="313" spans="1:36" hidden="1" x14ac:dyDescent="0.25">
      <c r="A313" s="75" t="s">
        <v>370</v>
      </c>
      <c r="B313" s="75" t="s">
        <v>310</v>
      </c>
      <c r="C313" s="75" t="s">
        <v>286</v>
      </c>
      <c r="D313" s="76">
        <v>44742</v>
      </c>
      <c r="E313" s="75" t="s">
        <v>182</v>
      </c>
      <c r="F313" s="75" t="s">
        <v>757</v>
      </c>
      <c r="G313" s="75" t="s">
        <v>758</v>
      </c>
      <c r="H313" s="75" t="s">
        <v>376</v>
      </c>
      <c r="I313" s="75" t="s">
        <v>376</v>
      </c>
      <c r="J313" s="75">
        <v>0</v>
      </c>
      <c r="K313" s="2" t="s">
        <v>98</v>
      </c>
      <c r="L313" s="2">
        <v>65000</v>
      </c>
      <c r="M313" s="55">
        <v>6704288.5</v>
      </c>
      <c r="N313" s="2">
        <v>3.9178570715561398E-3</v>
      </c>
      <c r="O313" s="2">
        <v>9.5000000000000001E-2</v>
      </c>
      <c r="P313" s="2" t="s">
        <v>411</v>
      </c>
      <c r="Q313" s="54">
        <v>7113925</v>
      </c>
      <c r="R313" s="2">
        <v>7113925</v>
      </c>
      <c r="S313" s="51">
        <v>0</v>
      </c>
      <c r="T313" s="51">
        <v>0</v>
      </c>
      <c r="U313" s="51">
        <v>45180</v>
      </c>
      <c r="V313" s="54">
        <v>1.2</v>
      </c>
      <c r="W313" s="54">
        <v>1.0948829919679344</v>
      </c>
      <c r="X313" s="2">
        <v>6.0004999999999996E-2</v>
      </c>
      <c r="Y313" s="2">
        <v>6.707717356685336E-2</v>
      </c>
      <c r="Z313" s="2">
        <v>0</v>
      </c>
      <c r="AA313" s="2">
        <v>0</v>
      </c>
      <c r="AB313" s="2" t="s">
        <v>376</v>
      </c>
      <c r="AC313" s="2" t="s">
        <v>376</v>
      </c>
      <c r="AD313" s="2" t="s">
        <v>376</v>
      </c>
      <c r="AE313" s="2" t="s">
        <v>376</v>
      </c>
      <c r="AF313" s="2" t="s">
        <v>376</v>
      </c>
      <c r="AG313" s="2">
        <v>0</v>
      </c>
      <c r="AH313" s="2">
        <v>0</v>
      </c>
      <c r="AI313" t="str">
        <f t="shared" si="4"/>
        <v>Scheme G TIER I</v>
      </c>
      <c r="AJ313" t="e">
        <v>#N/A</v>
      </c>
    </row>
    <row r="314" spans="1:36" hidden="1" x14ac:dyDescent="0.25">
      <c r="A314" s="75" t="s">
        <v>370</v>
      </c>
      <c r="B314" s="75" t="s">
        <v>310</v>
      </c>
      <c r="C314" s="75" t="s">
        <v>286</v>
      </c>
      <c r="D314" s="76">
        <v>44742</v>
      </c>
      <c r="E314" s="75" t="s">
        <v>214</v>
      </c>
      <c r="F314" s="75" t="s">
        <v>759</v>
      </c>
      <c r="G314" s="75" t="s">
        <v>749</v>
      </c>
      <c r="H314" s="75" t="s">
        <v>376</v>
      </c>
      <c r="I314" s="75" t="s">
        <v>376</v>
      </c>
      <c r="J314" s="75">
        <v>0</v>
      </c>
      <c r="K314" s="2" t="s">
        <v>98</v>
      </c>
      <c r="L314" s="2">
        <v>190000</v>
      </c>
      <c r="M314" s="55">
        <v>17710299</v>
      </c>
      <c r="N314" s="2">
        <v>1.0349557626662937E-2</v>
      </c>
      <c r="O314" s="2">
        <v>6.6299999999999998E-2</v>
      </c>
      <c r="P314" s="2" t="s">
        <v>411</v>
      </c>
      <c r="Q314" s="54">
        <v>19037105.66</v>
      </c>
      <c r="R314" s="2">
        <v>19037105.66</v>
      </c>
      <c r="S314" s="51">
        <v>0</v>
      </c>
      <c r="T314" s="51">
        <v>0</v>
      </c>
      <c r="U314" s="51">
        <v>47770</v>
      </c>
      <c r="V314" s="54">
        <v>8.2958904109589042</v>
      </c>
      <c r="W314" s="54">
        <v>6.104667923569747</v>
      </c>
      <c r="X314" s="2">
        <v>6.6022999999999998E-2</v>
      </c>
      <c r="Y314" s="2">
        <v>7.752731440647094E-2</v>
      </c>
      <c r="Z314" s="2">
        <v>0</v>
      </c>
      <c r="AA314" s="2">
        <v>0</v>
      </c>
      <c r="AB314" s="2" t="s">
        <v>376</v>
      </c>
      <c r="AC314" s="2" t="s">
        <v>376</v>
      </c>
      <c r="AD314" s="2" t="s">
        <v>376</v>
      </c>
      <c r="AE314" s="2" t="s">
        <v>376</v>
      </c>
      <c r="AF314" s="2" t="s">
        <v>376</v>
      </c>
      <c r="AG314" s="2">
        <v>0</v>
      </c>
      <c r="AH314" s="2">
        <v>0</v>
      </c>
      <c r="AI314" t="str">
        <f t="shared" si="4"/>
        <v>Scheme G TIER I</v>
      </c>
      <c r="AJ314" t="e">
        <v>#N/A</v>
      </c>
    </row>
    <row r="315" spans="1:36" hidden="1" x14ac:dyDescent="0.25">
      <c r="A315" s="75" t="s">
        <v>370</v>
      </c>
      <c r="B315" s="75" t="s">
        <v>310</v>
      </c>
      <c r="C315" s="75" t="s">
        <v>286</v>
      </c>
      <c r="D315" s="76">
        <v>44742</v>
      </c>
      <c r="E315" s="75" t="s">
        <v>213</v>
      </c>
      <c r="F315" s="75" t="s">
        <v>760</v>
      </c>
      <c r="G315" s="75" t="s">
        <v>749</v>
      </c>
      <c r="H315" s="75" t="s">
        <v>376</v>
      </c>
      <c r="I315" s="75" t="s">
        <v>376</v>
      </c>
      <c r="J315" s="75">
        <v>0</v>
      </c>
      <c r="K315" s="2" t="s">
        <v>98</v>
      </c>
      <c r="L315" s="2">
        <v>30000</v>
      </c>
      <c r="M315" s="55">
        <v>3121311</v>
      </c>
      <c r="N315" s="2">
        <v>1.8240340304382732E-3</v>
      </c>
      <c r="O315" s="2">
        <v>8.6699999999999999E-2</v>
      </c>
      <c r="P315" s="2" t="s">
        <v>411</v>
      </c>
      <c r="Q315" s="54">
        <v>3275400</v>
      </c>
      <c r="R315" s="2">
        <v>3275400</v>
      </c>
      <c r="S315" s="51">
        <v>0</v>
      </c>
      <c r="T315" s="51">
        <v>0</v>
      </c>
      <c r="U315" s="51">
        <v>46077</v>
      </c>
      <c r="V315" s="54">
        <v>3.6575342465753424</v>
      </c>
      <c r="W315" s="54">
        <v>3.0162184886888075</v>
      </c>
      <c r="X315" s="2">
        <v>6.5993999999999997E-2</v>
      </c>
      <c r="Y315" s="2">
        <v>7.3807680492398539E-2</v>
      </c>
      <c r="Z315" s="2">
        <v>0</v>
      </c>
      <c r="AA315" s="2">
        <v>0</v>
      </c>
      <c r="AB315" s="2" t="s">
        <v>376</v>
      </c>
      <c r="AC315" s="2" t="s">
        <v>376</v>
      </c>
      <c r="AD315" s="2" t="s">
        <v>376</v>
      </c>
      <c r="AE315" s="2" t="s">
        <v>376</v>
      </c>
      <c r="AF315" s="2" t="s">
        <v>376</v>
      </c>
      <c r="AG315" s="2">
        <v>0</v>
      </c>
      <c r="AH315" s="2">
        <v>0</v>
      </c>
      <c r="AI315" t="str">
        <f t="shared" si="4"/>
        <v>Scheme G TIER I</v>
      </c>
      <c r="AJ315" t="e">
        <v>#N/A</v>
      </c>
    </row>
    <row r="316" spans="1:36" hidden="1" x14ac:dyDescent="0.25">
      <c r="A316" s="75" t="s">
        <v>370</v>
      </c>
      <c r="B316" s="75" t="s">
        <v>310</v>
      </c>
      <c r="C316" s="75" t="s">
        <v>286</v>
      </c>
      <c r="D316" s="76">
        <v>44742</v>
      </c>
      <c r="E316" s="75" t="s">
        <v>246</v>
      </c>
      <c r="F316" s="75" t="s">
        <v>761</v>
      </c>
      <c r="G316" s="75" t="s">
        <v>758</v>
      </c>
      <c r="H316" s="75" t="s">
        <v>376</v>
      </c>
      <c r="I316" s="75" t="s">
        <v>376</v>
      </c>
      <c r="J316" s="75">
        <v>0</v>
      </c>
      <c r="K316" s="2" t="s">
        <v>98</v>
      </c>
      <c r="L316" s="2">
        <v>17500</v>
      </c>
      <c r="M316" s="55">
        <v>1760106.25</v>
      </c>
      <c r="N316" s="2">
        <v>1.0285721920010838E-3</v>
      </c>
      <c r="O316" s="2">
        <v>7.7499999999999999E-2</v>
      </c>
      <c r="P316" s="2" t="s">
        <v>411</v>
      </c>
      <c r="Q316" s="54">
        <v>1828750</v>
      </c>
      <c r="R316" s="2">
        <v>1828750</v>
      </c>
      <c r="S316" s="51">
        <v>0</v>
      </c>
      <c r="T316" s="51">
        <v>0</v>
      </c>
      <c r="U316" s="51">
        <v>46762</v>
      </c>
      <c r="V316" s="54">
        <v>5.5342465753424657</v>
      </c>
      <c r="W316" s="54">
        <v>4.2786408216458298</v>
      </c>
      <c r="X316" s="2">
        <v>6.8964999999999999E-2</v>
      </c>
      <c r="Y316" s="2">
        <v>7.6191782635841462E-2</v>
      </c>
      <c r="Z316" s="2">
        <v>0</v>
      </c>
      <c r="AA316" s="2">
        <v>0</v>
      </c>
      <c r="AB316" s="2" t="s">
        <v>376</v>
      </c>
      <c r="AC316" s="2" t="s">
        <v>376</v>
      </c>
      <c r="AD316" s="2" t="s">
        <v>376</v>
      </c>
      <c r="AE316" s="2" t="s">
        <v>376</v>
      </c>
      <c r="AF316" s="2" t="s">
        <v>376</v>
      </c>
      <c r="AG316" s="2">
        <v>0</v>
      </c>
      <c r="AH316" s="2">
        <v>0</v>
      </c>
      <c r="AI316" t="str">
        <f t="shared" si="4"/>
        <v>Scheme G TIER I</v>
      </c>
      <c r="AJ316" t="e">
        <v>#N/A</v>
      </c>
    </row>
    <row r="317" spans="1:36" hidden="1" x14ac:dyDescent="0.25">
      <c r="A317" s="75" t="s">
        <v>370</v>
      </c>
      <c r="B317" s="75" t="s">
        <v>310</v>
      </c>
      <c r="C317" s="75" t="s">
        <v>286</v>
      </c>
      <c r="D317" s="76">
        <v>44742</v>
      </c>
      <c r="E317" s="75" t="s">
        <v>261</v>
      </c>
      <c r="F317" s="75" t="s">
        <v>762</v>
      </c>
      <c r="G317" s="75" t="s">
        <v>758</v>
      </c>
      <c r="H317" s="75" t="s">
        <v>376</v>
      </c>
      <c r="I317" s="75" t="s">
        <v>376</v>
      </c>
      <c r="J317" s="75">
        <v>0</v>
      </c>
      <c r="K317" s="2" t="s">
        <v>98</v>
      </c>
      <c r="L317" s="2">
        <v>50000</v>
      </c>
      <c r="M317" s="55">
        <v>5145060</v>
      </c>
      <c r="N317" s="2">
        <v>3.0066739676522917E-3</v>
      </c>
      <c r="O317" s="2">
        <v>8.2599999999999993E-2</v>
      </c>
      <c r="P317" s="2" t="s">
        <v>411</v>
      </c>
      <c r="Q317" s="54">
        <v>5345125</v>
      </c>
      <c r="R317" s="2">
        <v>5345125</v>
      </c>
      <c r="S317" s="51">
        <v>0</v>
      </c>
      <c r="T317" s="51">
        <v>0</v>
      </c>
      <c r="U317" s="51">
        <v>46826</v>
      </c>
      <c r="V317" s="54">
        <v>5.7095890410958905</v>
      </c>
      <c r="W317" s="54">
        <v>4.4072185845667651</v>
      </c>
      <c r="X317" s="2">
        <v>6.9374000000000005E-2</v>
      </c>
      <c r="Y317" s="2">
        <v>7.6194193443536895E-2</v>
      </c>
      <c r="Z317" s="2">
        <v>0</v>
      </c>
      <c r="AA317" s="2">
        <v>0</v>
      </c>
      <c r="AB317" s="2" t="s">
        <v>376</v>
      </c>
      <c r="AC317" s="2" t="s">
        <v>376</v>
      </c>
      <c r="AD317" s="2" t="s">
        <v>376</v>
      </c>
      <c r="AE317" s="2" t="s">
        <v>376</v>
      </c>
      <c r="AF317" s="2" t="s">
        <v>376</v>
      </c>
      <c r="AG317" s="2">
        <v>0</v>
      </c>
      <c r="AH317" s="2">
        <v>0</v>
      </c>
      <c r="AI317" t="str">
        <f t="shared" si="4"/>
        <v>Scheme G TIER I</v>
      </c>
      <c r="AJ317" t="e">
        <v>#N/A</v>
      </c>
    </row>
    <row r="318" spans="1:36" hidden="1" x14ac:dyDescent="0.25">
      <c r="A318" s="75" t="s">
        <v>370</v>
      </c>
      <c r="B318" s="75" t="s">
        <v>310</v>
      </c>
      <c r="C318" s="75" t="s">
        <v>286</v>
      </c>
      <c r="D318" s="76">
        <v>44742</v>
      </c>
      <c r="E318" s="75" t="s">
        <v>260</v>
      </c>
      <c r="F318" s="75" t="s">
        <v>763</v>
      </c>
      <c r="G318" s="75" t="s">
        <v>746</v>
      </c>
      <c r="H318" s="75" t="s">
        <v>376</v>
      </c>
      <c r="I318" s="75" t="s">
        <v>376</v>
      </c>
      <c r="J318" s="75">
        <v>0</v>
      </c>
      <c r="K318" s="2" t="s">
        <v>98</v>
      </c>
      <c r="L318" s="2">
        <v>130000</v>
      </c>
      <c r="M318" s="55">
        <v>13393770</v>
      </c>
      <c r="N318" s="2">
        <v>7.8270612175022711E-3</v>
      </c>
      <c r="O318" s="2">
        <v>8.3199999999999996E-2</v>
      </c>
      <c r="P318" s="2" t="s">
        <v>411</v>
      </c>
      <c r="Q318" s="54">
        <v>14062100</v>
      </c>
      <c r="R318" s="2">
        <v>14062100</v>
      </c>
      <c r="S318" s="51">
        <v>0</v>
      </c>
      <c r="T318" s="51">
        <v>0</v>
      </c>
      <c r="U318" s="51">
        <v>47598</v>
      </c>
      <c r="V318" s="54">
        <v>7.8246575342465752</v>
      </c>
      <c r="W318" s="54">
        <v>5.6320798704522268</v>
      </c>
      <c r="X318" s="2">
        <v>7.0453000000000002E-2</v>
      </c>
      <c r="Y318" s="2">
        <v>7.7922621584960633E-2</v>
      </c>
      <c r="Z318" s="2">
        <v>0</v>
      </c>
      <c r="AA318" s="2">
        <v>0</v>
      </c>
      <c r="AB318" s="2" t="s">
        <v>376</v>
      </c>
      <c r="AC318" s="2" t="s">
        <v>376</v>
      </c>
      <c r="AD318" s="2" t="s">
        <v>376</v>
      </c>
      <c r="AE318" s="2" t="s">
        <v>376</v>
      </c>
      <c r="AF318" s="2" t="s">
        <v>376</v>
      </c>
      <c r="AG318" s="2">
        <v>0</v>
      </c>
      <c r="AH318" s="2">
        <v>0</v>
      </c>
      <c r="AI318" t="str">
        <f t="shared" si="4"/>
        <v>Scheme G TIER I</v>
      </c>
      <c r="AJ318" t="e">
        <v>#N/A</v>
      </c>
    </row>
    <row r="319" spans="1:36" hidden="1" x14ac:dyDescent="0.25">
      <c r="A319" s="75" t="s">
        <v>370</v>
      </c>
      <c r="B319" s="75" t="s">
        <v>310</v>
      </c>
      <c r="C319" s="75" t="s">
        <v>286</v>
      </c>
      <c r="D319" s="76">
        <v>44742</v>
      </c>
      <c r="E319" s="75" t="s">
        <v>295</v>
      </c>
      <c r="F319" s="75" t="s">
        <v>764</v>
      </c>
      <c r="G319" s="75" t="s">
        <v>758</v>
      </c>
      <c r="H319" s="75" t="s">
        <v>376</v>
      </c>
      <c r="I319" s="75" t="s">
        <v>376</v>
      </c>
      <c r="J319" s="75">
        <v>0</v>
      </c>
      <c r="K319" s="2" t="s">
        <v>98</v>
      </c>
      <c r="L319" s="2">
        <v>30000</v>
      </c>
      <c r="M319" s="55">
        <v>3120936</v>
      </c>
      <c r="N319" s="2">
        <v>1.8238148876609549E-3</v>
      </c>
      <c r="O319" s="2">
        <v>8.5000000000000006E-2</v>
      </c>
      <c r="P319" s="2" t="s">
        <v>411</v>
      </c>
      <c r="Q319" s="54">
        <v>3276300</v>
      </c>
      <c r="R319" s="2">
        <v>3276300</v>
      </c>
      <c r="S319" s="51">
        <v>0</v>
      </c>
      <c r="T319" s="51">
        <v>0</v>
      </c>
      <c r="U319" s="51">
        <v>47085</v>
      </c>
      <c r="V319" s="54">
        <v>6.419178082191781</v>
      </c>
      <c r="W319" s="54">
        <v>4.8801413907979176</v>
      </c>
      <c r="X319" s="2">
        <v>6.8288083999999999E-2</v>
      </c>
      <c r="Y319" s="2">
        <v>7.6894299749297929E-2</v>
      </c>
      <c r="Z319" s="2">
        <v>0</v>
      </c>
      <c r="AA319" s="2">
        <v>0</v>
      </c>
      <c r="AB319" s="2" t="s">
        <v>376</v>
      </c>
      <c r="AC319" s="2" t="s">
        <v>376</v>
      </c>
      <c r="AD319" s="2" t="s">
        <v>376</v>
      </c>
      <c r="AE319" s="2" t="s">
        <v>376</v>
      </c>
      <c r="AF319" s="2" t="s">
        <v>376</v>
      </c>
      <c r="AG319" s="2">
        <v>0</v>
      </c>
      <c r="AH319" s="2">
        <v>0</v>
      </c>
      <c r="AI319" t="str">
        <f t="shared" si="4"/>
        <v>Scheme G TIER I</v>
      </c>
      <c r="AJ319" t="e">
        <v>#N/A</v>
      </c>
    </row>
    <row r="320" spans="1:36" hidden="1" x14ac:dyDescent="0.25">
      <c r="A320" s="75" t="s">
        <v>370</v>
      </c>
      <c r="B320" s="75" t="s">
        <v>310</v>
      </c>
      <c r="C320" s="75" t="s">
        <v>286</v>
      </c>
      <c r="D320" s="76">
        <v>44742</v>
      </c>
      <c r="E320" s="75" t="s">
        <v>311</v>
      </c>
      <c r="F320" s="75" t="s">
        <v>765</v>
      </c>
      <c r="G320" s="75" t="s">
        <v>742</v>
      </c>
      <c r="H320" s="75" t="s">
        <v>376</v>
      </c>
      <c r="I320" s="75" t="s">
        <v>376</v>
      </c>
      <c r="J320" s="75">
        <v>0</v>
      </c>
      <c r="K320" s="2" t="s">
        <v>98</v>
      </c>
      <c r="L320" s="2">
        <v>400000</v>
      </c>
      <c r="M320" s="55">
        <v>41337320</v>
      </c>
      <c r="N320" s="2">
        <v>2.4156733631194277E-2</v>
      </c>
      <c r="O320" s="2">
        <v>8.3599999999999994E-2</v>
      </c>
      <c r="P320" s="2" t="s">
        <v>411</v>
      </c>
      <c r="Q320" s="54">
        <v>43411000</v>
      </c>
      <c r="R320" s="2">
        <v>43411000</v>
      </c>
      <c r="S320" s="51">
        <v>0</v>
      </c>
      <c r="T320" s="51">
        <v>0</v>
      </c>
      <c r="U320" s="51">
        <v>47099</v>
      </c>
      <c r="V320" s="54">
        <v>6.4575342465753423</v>
      </c>
      <c r="W320" s="54">
        <v>4.9300925464119558</v>
      </c>
      <c r="X320" s="2">
        <v>6.7999200999999995E-2</v>
      </c>
      <c r="Y320" s="2">
        <v>7.6913818829789579E-2</v>
      </c>
      <c r="Z320" s="2">
        <v>0</v>
      </c>
      <c r="AA320" s="2">
        <v>0</v>
      </c>
      <c r="AB320" s="2" t="s">
        <v>376</v>
      </c>
      <c r="AC320" s="2" t="s">
        <v>376</v>
      </c>
      <c r="AD320" s="2" t="s">
        <v>376</v>
      </c>
      <c r="AE320" s="2" t="s">
        <v>376</v>
      </c>
      <c r="AF320" s="2" t="s">
        <v>376</v>
      </c>
      <c r="AG320" s="2">
        <v>0</v>
      </c>
      <c r="AH320" s="2">
        <v>0</v>
      </c>
      <c r="AI320" t="str">
        <f t="shared" si="4"/>
        <v>Scheme G TIER I</v>
      </c>
      <c r="AJ320" t="e">
        <v>#N/A</v>
      </c>
    </row>
    <row r="321" spans="1:36" hidden="1" x14ac:dyDescent="0.25">
      <c r="A321" s="75" t="s">
        <v>370</v>
      </c>
      <c r="B321" s="75" t="s">
        <v>310</v>
      </c>
      <c r="C321" s="75" t="s">
        <v>286</v>
      </c>
      <c r="D321" s="76">
        <v>44742</v>
      </c>
      <c r="E321" s="75" t="s">
        <v>352</v>
      </c>
      <c r="F321" s="75" t="s">
        <v>766</v>
      </c>
      <c r="G321" s="75" t="s">
        <v>749</v>
      </c>
      <c r="H321" s="75" t="s">
        <v>376</v>
      </c>
      <c r="I321" s="75" t="s">
        <v>376</v>
      </c>
      <c r="J321" s="75">
        <v>0</v>
      </c>
      <c r="K321" s="2" t="s">
        <v>98</v>
      </c>
      <c r="L321" s="2">
        <v>30000</v>
      </c>
      <c r="M321" s="55">
        <v>2919336</v>
      </c>
      <c r="N321" s="2">
        <v>1.7060037305746036E-3</v>
      </c>
      <c r="O321" s="2">
        <v>7.2400000000000006E-2</v>
      </c>
      <c r="P321" s="2" t="s">
        <v>411</v>
      </c>
      <c r="Q321" s="54">
        <v>2890800</v>
      </c>
      <c r="R321" s="2">
        <v>2890800</v>
      </c>
      <c r="S321" s="51">
        <v>0</v>
      </c>
      <c r="T321" s="51">
        <v>0</v>
      </c>
      <c r="U321" s="51">
        <v>47386</v>
      </c>
      <c r="V321" s="54">
        <v>7.2438356164383562</v>
      </c>
      <c r="W321" s="54">
        <v>5.4174288010639904</v>
      </c>
      <c r="X321" s="2">
        <v>7.9002766000000002E-2</v>
      </c>
      <c r="Y321" s="2">
        <v>7.728947654886098E-2</v>
      </c>
      <c r="Z321" s="2">
        <v>0</v>
      </c>
      <c r="AA321" s="2">
        <v>0</v>
      </c>
      <c r="AB321" s="2" t="s">
        <v>376</v>
      </c>
      <c r="AC321" s="2" t="s">
        <v>376</v>
      </c>
      <c r="AD321" s="2" t="s">
        <v>376</v>
      </c>
      <c r="AE321" s="2" t="s">
        <v>376</v>
      </c>
      <c r="AF321" s="2" t="s">
        <v>376</v>
      </c>
      <c r="AG321" s="2">
        <v>0</v>
      </c>
      <c r="AH321" s="2">
        <v>0</v>
      </c>
      <c r="AI321" t="str">
        <f t="shared" si="4"/>
        <v>Scheme G TIER I</v>
      </c>
      <c r="AJ321" t="e">
        <v>#N/A</v>
      </c>
    </row>
    <row r="322" spans="1:36" hidden="1" x14ac:dyDescent="0.25">
      <c r="A322" s="75" t="s">
        <v>370</v>
      </c>
      <c r="B322" s="75" t="s">
        <v>310</v>
      </c>
      <c r="C322" s="75" t="s">
        <v>286</v>
      </c>
      <c r="D322" s="76">
        <v>44742</v>
      </c>
      <c r="E322" s="75" t="s">
        <v>353</v>
      </c>
      <c r="F322" s="75" t="s">
        <v>767</v>
      </c>
      <c r="G322" s="75" t="s">
        <v>758</v>
      </c>
      <c r="H322" s="75" t="s">
        <v>376</v>
      </c>
      <c r="I322" s="75" t="s">
        <v>376</v>
      </c>
      <c r="J322" s="75">
        <v>0</v>
      </c>
      <c r="K322" s="2" t="s">
        <v>98</v>
      </c>
      <c r="L322" s="2">
        <v>50000</v>
      </c>
      <c r="M322" s="55">
        <v>4622870</v>
      </c>
      <c r="N322" s="2">
        <v>2.7015161892846246E-3</v>
      </c>
      <c r="O322" s="2">
        <v>6.5000000000000002E-2</v>
      </c>
      <c r="P322" s="2" t="s">
        <v>411</v>
      </c>
      <c r="Q322" s="54">
        <v>4573500</v>
      </c>
      <c r="R322" s="2">
        <v>4573500</v>
      </c>
      <c r="S322" s="51">
        <v>0</v>
      </c>
      <c r="T322" s="51">
        <v>0</v>
      </c>
      <c r="U322" s="51">
        <v>47798</v>
      </c>
      <c r="V322" s="54">
        <v>8.3726027397260268</v>
      </c>
      <c r="W322" s="54">
        <v>6.1990146228755076</v>
      </c>
      <c r="X322" s="2">
        <v>7.9001283000000005E-2</v>
      </c>
      <c r="Y322" s="2">
        <v>7.7397177708851211E-2</v>
      </c>
      <c r="Z322" s="2">
        <v>0</v>
      </c>
      <c r="AA322" s="2">
        <v>0</v>
      </c>
      <c r="AB322" s="2" t="s">
        <v>376</v>
      </c>
      <c r="AC322" s="2" t="s">
        <v>376</v>
      </c>
      <c r="AD322" s="2" t="s">
        <v>376</v>
      </c>
      <c r="AE322" s="2" t="s">
        <v>376</v>
      </c>
      <c r="AF322" s="2" t="s">
        <v>376</v>
      </c>
      <c r="AG322" s="2">
        <v>0</v>
      </c>
      <c r="AH322" s="2">
        <v>0</v>
      </c>
      <c r="AI322" t="str">
        <f t="shared" si="4"/>
        <v>Scheme G TIER I</v>
      </c>
      <c r="AJ322" t="e">
        <v>#N/A</v>
      </c>
    </row>
    <row r="323" spans="1:36" hidden="1" x14ac:dyDescent="0.25">
      <c r="A323" s="75" t="s">
        <v>370</v>
      </c>
      <c r="B323" s="75" t="s">
        <v>310</v>
      </c>
      <c r="C323" s="75" t="s">
        <v>286</v>
      </c>
      <c r="D323" s="76">
        <v>44742</v>
      </c>
      <c r="E323" s="75" t="s">
        <v>259</v>
      </c>
      <c r="F323" s="75" t="s">
        <v>768</v>
      </c>
      <c r="G323" s="75" t="s">
        <v>733</v>
      </c>
      <c r="H323" s="75" t="s">
        <v>376</v>
      </c>
      <c r="I323" s="75" t="s">
        <v>376</v>
      </c>
      <c r="J323" s="75">
        <v>0</v>
      </c>
      <c r="K323" s="2" t="s">
        <v>146</v>
      </c>
      <c r="L323" s="2">
        <v>75100</v>
      </c>
      <c r="M323" s="55">
        <v>7073451.21</v>
      </c>
      <c r="N323" s="2">
        <v>4.1335886490275336E-3</v>
      </c>
      <c r="O323" s="2">
        <v>6.0100000000000001E-2</v>
      </c>
      <c r="P323" s="2" t="s">
        <v>411</v>
      </c>
      <c r="Q323" s="54">
        <v>7299550</v>
      </c>
      <c r="R323" s="2">
        <v>7299550</v>
      </c>
      <c r="S323" s="51">
        <v>0</v>
      </c>
      <c r="T323" s="51">
        <v>0</v>
      </c>
      <c r="U323" s="51">
        <v>46837</v>
      </c>
      <c r="V323" s="54">
        <v>5.7397260273972606</v>
      </c>
      <c r="W323" s="54">
        <v>4.6588470530455313</v>
      </c>
      <c r="X323" s="2">
        <v>6.6502000000000006E-2</v>
      </c>
      <c r="Y323" s="2">
        <v>7.2642865781717497E-2</v>
      </c>
      <c r="Z323" s="2">
        <v>0</v>
      </c>
      <c r="AA323" s="2">
        <v>0</v>
      </c>
      <c r="AB323" s="2" t="s">
        <v>376</v>
      </c>
      <c r="AC323" s="2" t="s">
        <v>376</v>
      </c>
      <c r="AD323" s="2" t="s">
        <v>376</v>
      </c>
      <c r="AE323" s="2" t="s">
        <v>376</v>
      </c>
      <c r="AF323" s="2" t="s">
        <v>376</v>
      </c>
      <c r="AG323" s="2">
        <v>0</v>
      </c>
      <c r="AH323" s="2">
        <v>0</v>
      </c>
      <c r="AI323" t="str">
        <f t="shared" ref="AI323:AI386" si="5">+B323&amp;" "&amp;C323</f>
        <v>Scheme G TIER I</v>
      </c>
      <c r="AJ323" t="e">
        <v>#N/A</v>
      </c>
    </row>
    <row r="324" spans="1:36" hidden="1" x14ac:dyDescent="0.25">
      <c r="A324" s="75" t="s">
        <v>370</v>
      </c>
      <c r="B324" s="75" t="s">
        <v>310</v>
      </c>
      <c r="C324" s="75" t="s">
        <v>286</v>
      </c>
      <c r="D324" s="76">
        <v>44742</v>
      </c>
      <c r="E324" s="75" t="s">
        <v>376</v>
      </c>
      <c r="F324" s="75" t="s">
        <v>400</v>
      </c>
      <c r="G324" s="75" t="s">
        <v>376</v>
      </c>
      <c r="H324" s="75" t="s">
        <v>376</v>
      </c>
      <c r="I324" s="75" t="s">
        <v>376</v>
      </c>
      <c r="J324" s="75">
        <v>0</v>
      </c>
      <c r="K324" s="2" t="s">
        <v>302</v>
      </c>
      <c r="L324" s="2">
        <v>0</v>
      </c>
      <c r="M324" s="55">
        <v>31638837.829999998</v>
      </c>
      <c r="N324" s="2">
        <v>1.8489127448510514E-2</v>
      </c>
      <c r="O324" s="2">
        <v>0</v>
      </c>
      <c r="P324" s="2" t="s">
        <v>376</v>
      </c>
      <c r="Q324" s="54">
        <v>0</v>
      </c>
      <c r="R324" s="2">
        <v>31638837.829999998</v>
      </c>
      <c r="S324" s="51">
        <v>0</v>
      </c>
      <c r="T324" s="51">
        <v>0</v>
      </c>
      <c r="U324" s="51">
        <v>0</v>
      </c>
      <c r="V324" s="54">
        <v>0</v>
      </c>
      <c r="W324" s="54">
        <v>0</v>
      </c>
      <c r="X324" s="2">
        <v>0</v>
      </c>
      <c r="Y324" s="2">
        <v>0</v>
      </c>
      <c r="Z324" s="2">
        <v>0</v>
      </c>
      <c r="AA324" s="2">
        <v>0</v>
      </c>
      <c r="AB324" s="2" t="s">
        <v>376</v>
      </c>
      <c r="AC324" s="2" t="s">
        <v>376</v>
      </c>
      <c r="AD324" s="2" t="s">
        <v>376</v>
      </c>
      <c r="AE324" s="2" t="s">
        <v>376</v>
      </c>
      <c r="AF324" s="2" t="s">
        <v>376</v>
      </c>
      <c r="AG324" s="2">
        <v>0</v>
      </c>
      <c r="AH324" s="2">
        <v>0</v>
      </c>
      <c r="AI324" t="str">
        <f t="shared" si="5"/>
        <v>Scheme G TIER I</v>
      </c>
      <c r="AJ324" t="e">
        <v>#N/A</v>
      </c>
    </row>
    <row r="325" spans="1:36" hidden="1" x14ac:dyDescent="0.25">
      <c r="A325" s="75" t="s">
        <v>370</v>
      </c>
      <c r="B325" s="75" t="s">
        <v>310</v>
      </c>
      <c r="C325" s="75" t="s">
        <v>286</v>
      </c>
      <c r="D325" s="76">
        <v>44742</v>
      </c>
      <c r="E325" s="75" t="s">
        <v>20</v>
      </c>
      <c r="F325" s="75" t="s">
        <v>769</v>
      </c>
      <c r="G325" s="75" t="s">
        <v>733</v>
      </c>
      <c r="H325" s="75" t="s">
        <v>376</v>
      </c>
      <c r="I325" s="75" t="s">
        <v>376</v>
      </c>
      <c r="J325" s="75">
        <v>0</v>
      </c>
      <c r="K325" s="2" t="s">
        <v>146</v>
      </c>
      <c r="L325" s="2">
        <v>1139900</v>
      </c>
      <c r="M325" s="55">
        <v>105820792.66</v>
      </c>
      <c r="N325" s="2">
        <v>6.1839633070781039E-2</v>
      </c>
      <c r="O325" s="2">
        <v>6.5700000000000008E-2</v>
      </c>
      <c r="P325" s="2" t="s">
        <v>411</v>
      </c>
      <c r="Q325" s="54">
        <v>110547990</v>
      </c>
      <c r="R325" s="2">
        <v>110547990</v>
      </c>
      <c r="S325" s="51">
        <v>0</v>
      </c>
      <c r="T325" s="51">
        <v>0</v>
      </c>
      <c r="U325" s="51">
        <v>48918</v>
      </c>
      <c r="V325" s="54">
        <v>11.441095890410958</v>
      </c>
      <c r="W325" s="54">
        <v>7.7446941332809809</v>
      </c>
      <c r="X325" s="2">
        <v>6.9144999999999998E-2</v>
      </c>
      <c r="Y325" s="2">
        <v>7.5143851300962863E-2</v>
      </c>
      <c r="Z325" s="2">
        <v>0</v>
      </c>
      <c r="AA325" s="2">
        <v>0</v>
      </c>
      <c r="AB325" s="2" t="s">
        <v>376</v>
      </c>
      <c r="AC325" s="2" t="s">
        <v>376</v>
      </c>
      <c r="AD325" s="2" t="s">
        <v>376</v>
      </c>
      <c r="AE325" s="2" t="s">
        <v>376</v>
      </c>
      <c r="AF325" s="2" t="s">
        <v>376</v>
      </c>
      <c r="AG325" s="2">
        <v>0</v>
      </c>
      <c r="AH325" s="2">
        <v>0</v>
      </c>
      <c r="AI325" t="str">
        <f t="shared" si="5"/>
        <v>Scheme G TIER I</v>
      </c>
      <c r="AJ325" t="e">
        <v>#N/A</v>
      </c>
    </row>
    <row r="326" spans="1:36" hidden="1" x14ac:dyDescent="0.25">
      <c r="A326" s="75" t="s">
        <v>370</v>
      </c>
      <c r="B326" s="75" t="s">
        <v>310</v>
      </c>
      <c r="C326" s="75" t="s">
        <v>286</v>
      </c>
      <c r="D326" s="76">
        <v>44742</v>
      </c>
      <c r="E326" s="75" t="s">
        <v>27</v>
      </c>
      <c r="F326" s="75" t="s">
        <v>770</v>
      </c>
      <c r="G326" s="75" t="s">
        <v>733</v>
      </c>
      <c r="H326" s="75" t="s">
        <v>376</v>
      </c>
      <c r="I326" s="75" t="s">
        <v>376</v>
      </c>
      <c r="J326" s="75">
        <v>0</v>
      </c>
      <c r="K326" s="2" t="s">
        <v>146</v>
      </c>
      <c r="L326" s="2">
        <v>620000</v>
      </c>
      <c r="M326" s="55">
        <v>59891814</v>
      </c>
      <c r="N326" s="2">
        <v>3.4999622556252614E-2</v>
      </c>
      <c r="O326" s="2">
        <v>6.7900000000000002E-2</v>
      </c>
      <c r="P326" s="2" t="s">
        <v>411</v>
      </c>
      <c r="Q326" s="54">
        <v>60174075.310000002</v>
      </c>
      <c r="R326" s="2">
        <v>60174075.310000002</v>
      </c>
      <c r="S326" s="51">
        <v>0</v>
      </c>
      <c r="T326" s="51">
        <v>0</v>
      </c>
      <c r="U326" s="51">
        <v>47478</v>
      </c>
      <c r="V326" s="54">
        <v>7.4958904109589044</v>
      </c>
      <c r="W326" s="54">
        <v>5.7447617926268677</v>
      </c>
      <c r="X326" s="2">
        <v>6.7305000000000004E-2</v>
      </c>
      <c r="Y326" s="2">
        <v>7.3890955388790411E-2</v>
      </c>
      <c r="Z326" s="2">
        <v>0</v>
      </c>
      <c r="AA326" s="2">
        <v>0</v>
      </c>
      <c r="AB326" s="2" t="s">
        <v>376</v>
      </c>
      <c r="AC326" s="2" t="s">
        <v>376</v>
      </c>
      <c r="AD326" s="2" t="s">
        <v>376</v>
      </c>
      <c r="AE326" s="2" t="s">
        <v>376</v>
      </c>
      <c r="AF326" s="2" t="s">
        <v>376</v>
      </c>
      <c r="AG326" s="2">
        <v>0</v>
      </c>
      <c r="AH326" s="2">
        <v>0</v>
      </c>
      <c r="AI326" t="str">
        <f t="shared" si="5"/>
        <v>Scheme G TIER I</v>
      </c>
      <c r="AJ326" t="e">
        <v>#N/A</v>
      </c>
    </row>
    <row r="327" spans="1:36" hidden="1" x14ac:dyDescent="0.25">
      <c r="A327" s="75" t="s">
        <v>370</v>
      </c>
      <c r="B327" s="75" t="s">
        <v>310</v>
      </c>
      <c r="C327" s="75" t="s">
        <v>286</v>
      </c>
      <c r="D327" s="76">
        <v>44742</v>
      </c>
      <c r="E327" s="75" t="s">
        <v>28</v>
      </c>
      <c r="F327" s="75" t="s">
        <v>771</v>
      </c>
      <c r="G327" s="75" t="s">
        <v>733</v>
      </c>
      <c r="H327" s="75" t="s">
        <v>376</v>
      </c>
      <c r="I327" s="75" t="s">
        <v>376</v>
      </c>
      <c r="J327" s="75">
        <v>0</v>
      </c>
      <c r="K327" s="2" t="s">
        <v>146</v>
      </c>
      <c r="L327" s="2">
        <v>60600</v>
      </c>
      <c r="M327" s="55">
        <v>6162323.0999999996</v>
      </c>
      <c r="N327" s="2">
        <v>3.6011429303122546E-3</v>
      </c>
      <c r="O327" s="2">
        <v>7.7300000000000008E-2</v>
      </c>
      <c r="P327" s="2" t="s">
        <v>411</v>
      </c>
      <c r="Q327" s="54">
        <v>6073976.4199999999</v>
      </c>
      <c r="R327" s="2">
        <v>6073976.4199999999</v>
      </c>
      <c r="S327" s="51">
        <v>0</v>
      </c>
      <c r="T327" s="51">
        <v>0</v>
      </c>
      <c r="U327" s="51">
        <v>49297</v>
      </c>
      <c r="V327" s="54">
        <v>12.479452054794521</v>
      </c>
      <c r="W327" s="54">
        <v>7.9398682646394541</v>
      </c>
      <c r="X327" s="2">
        <v>7.2104000000000001E-2</v>
      </c>
      <c r="Y327" s="2">
        <v>7.5184746660680216E-2</v>
      </c>
      <c r="Z327" s="2">
        <v>0</v>
      </c>
      <c r="AA327" s="2">
        <v>0</v>
      </c>
      <c r="AB327" s="2" t="s">
        <v>376</v>
      </c>
      <c r="AC327" s="2" t="s">
        <v>376</v>
      </c>
      <c r="AD327" s="2" t="s">
        <v>376</v>
      </c>
      <c r="AE327" s="2" t="s">
        <v>376</v>
      </c>
      <c r="AF327" s="2" t="s">
        <v>376</v>
      </c>
      <c r="AG327" s="2">
        <v>0</v>
      </c>
      <c r="AH327" s="2">
        <v>0</v>
      </c>
      <c r="AI327" t="str">
        <f t="shared" si="5"/>
        <v>Scheme G TIER I</v>
      </c>
      <c r="AJ327" t="e">
        <v>#N/A</v>
      </c>
    </row>
    <row r="328" spans="1:36" hidden="1" x14ac:dyDescent="0.25">
      <c r="A328" s="75" t="s">
        <v>370</v>
      </c>
      <c r="B328" s="75" t="s">
        <v>310</v>
      </c>
      <c r="C328" s="75" t="s">
        <v>286</v>
      </c>
      <c r="D328" s="76">
        <v>44742</v>
      </c>
      <c r="E328" s="75" t="s">
        <v>345</v>
      </c>
      <c r="F328" s="75" t="s">
        <v>772</v>
      </c>
      <c r="G328" s="75" t="s">
        <v>733</v>
      </c>
      <c r="H328" s="75" t="s">
        <v>376</v>
      </c>
      <c r="I328" s="75" t="s">
        <v>376</v>
      </c>
      <c r="J328" s="75">
        <v>0</v>
      </c>
      <c r="K328" s="2" t="s">
        <v>146</v>
      </c>
      <c r="L328" s="2">
        <v>380000</v>
      </c>
      <c r="M328" s="55">
        <v>37281762</v>
      </c>
      <c r="N328" s="2">
        <v>2.1786743648005744E-2</v>
      </c>
      <c r="O328" s="2">
        <v>6.7900000000000002E-2</v>
      </c>
      <c r="P328" s="2" t="s">
        <v>411</v>
      </c>
      <c r="Q328" s="54">
        <v>38019000</v>
      </c>
      <c r="R328" s="2">
        <v>38019000</v>
      </c>
      <c r="S328" s="51">
        <v>0</v>
      </c>
      <c r="T328" s="51">
        <v>0</v>
      </c>
      <c r="U328" s="51">
        <v>46522</v>
      </c>
      <c r="V328" s="54">
        <v>4.8767123287671232</v>
      </c>
      <c r="W328" s="54">
        <v>4.0428277159908577</v>
      </c>
      <c r="X328" s="2">
        <v>6.7768999999999996E-2</v>
      </c>
      <c r="Y328" s="2">
        <v>7.2544271737859337E-2</v>
      </c>
      <c r="Z328" s="2">
        <v>0</v>
      </c>
      <c r="AA328" s="2">
        <v>0</v>
      </c>
      <c r="AB328" s="2" t="s">
        <v>376</v>
      </c>
      <c r="AC328" s="2" t="s">
        <v>376</v>
      </c>
      <c r="AD328" s="2" t="s">
        <v>376</v>
      </c>
      <c r="AE328" s="2" t="s">
        <v>376</v>
      </c>
      <c r="AF328" s="2" t="s">
        <v>376</v>
      </c>
      <c r="AG328" s="2">
        <v>0</v>
      </c>
      <c r="AH328" s="2">
        <v>0</v>
      </c>
      <c r="AI328" t="str">
        <f t="shared" si="5"/>
        <v>Scheme G TIER I</v>
      </c>
      <c r="AJ328" t="e">
        <v>#N/A</v>
      </c>
    </row>
    <row r="329" spans="1:36" hidden="1" x14ac:dyDescent="0.25">
      <c r="A329" s="75" t="s">
        <v>370</v>
      </c>
      <c r="B329" s="75" t="s">
        <v>310</v>
      </c>
      <c r="C329" s="75" t="s">
        <v>286</v>
      </c>
      <c r="D329" s="76">
        <v>44742</v>
      </c>
      <c r="E329" s="75" t="s">
        <v>73</v>
      </c>
      <c r="F329" s="75" t="s">
        <v>773</v>
      </c>
      <c r="G329" s="75" t="s">
        <v>733</v>
      </c>
      <c r="H329" s="75" t="s">
        <v>376</v>
      </c>
      <c r="I329" s="75" t="s">
        <v>376</v>
      </c>
      <c r="J329" s="75">
        <v>0</v>
      </c>
      <c r="K329" s="2" t="s">
        <v>146</v>
      </c>
      <c r="L329" s="2">
        <v>1032000</v>
      </c>
      <c r="M329" s="55">
        <v>104308884</v>
      </c>
      <c r="N329" s="2">
        <v>6.0956102769970155E-2</v>
      </c>
      <c r="O329" s="2">
        <v>7.6100000000000001E-2</v>
      </c>
      <c r="P329" s="2" t="s">
        <v>411</v>
      </c>
      <c r="Q329" s="54">
        <v>110886866.59999999</v>
      </c>
      <c r="R329" s="2">
        <v>110886866.59999999</v>
      </c>
      <c r="S329" s="51">
        <v>0</v>
      </c>
      <c r="T329" s="51">
        <v>0</v>
      </c>
      <c r="U329" s="51">
        <v>47612</v>
      </c>
      <c r="V329" s="54">
        <v>7.8630136986301373</v>
      </c>
      <c r="W329" s="54">
        <v>5.7908824165044148</v>
      </c>
      <c r="X329" s="2">
        <v>6.8248000000000003E-2</v>
      </c>
      <c r="Y329" s="2">
        <v>7.4246755276218351E-2</v>
      </c>
      <c r="Z329" s="2">
        <v>0</v>
      </c>
      <c r="AA329" s="2">
        <v>0</v>
      </c>
      <c r="AB329" s="2" t="s">
        <v>376</v>
      </c>
      <c r="AC329" s="2" t="s">
        <v>376</v>
      </c>
      <c r="AD329" s="2" t="s">
        <v>376</v>
      </c>
      <c r="AE329" s="2" t="s">
        <v>376</v>
      </c>
      <c r="AF329" s="2" t="s">
        <v>376</v>
      </c>
      <c r="AG329" s="2">
        <v>0</v>
      </c>
      <c r="AH329" s="2">
        <v>0</v>
      </c>
      <c r="AI329" t="str">
        <f t="shared" si="5"/>
        <v>Scheme G TIER I</v>
      </c>
      <c r="AJ329" t="e">
        <v>#N/A</v>
      </c>
    </row>
    <row r="330" spans="1:36" hidden="1" x14ac:dyDescent="0.25">
      <c r="A330" s="75" t="s">
        <v>370</v>
      </c>
      <c r="B330" s="75" t="s">
        <v>310</v>
      </c>
      <c r="C330" s="75" t="s">
        <v>286</v>
      </c>
      <c r="D330" s="76">
        <v>44742</v>
      </c>
      <c r="E330" s="75" t="s">
        <v>71</v>
      </c>
      <c r="F330" s="75" t="s">
        <v>774</v>
      </c>
      <c r="G330" s="75" t="s">
        <v>733</v>
      </c>
      <c r="H330" s="75" t="s">
        <v>376</v>
      </c>
      <c r="I330" s="75" t="s">
        <v>376</v>
      </c>
      <c r="J330" s="75">
        <v>0</v>
      </c>
      <c r="K330" s="2" t="s">
        <v>146</v>
      </c>
      <c r="L330" s="2">
        <v>34400</v>
      </c>
      <c r="M330" s="55">
        <v>3446192</v>
      </c>
      <c r="N330" s="2">
        <v>2.013888229472851E-3</v>
      </c>
      <c r="O330" s="2">
        <v>6.3E-2</v>
      </c>
      <c r="P330" s="2" t="s">
        <v>411</v>
      </c>
      <c r="Q330" s="54">
        <v>3285225</v>
      </c>
      <c r="R330" s="2">
        <v>3285225</v>
      </c>
      <c r="S330" s="51">
        <v>0</v>
      </c>
      <c r="T330" s="51">
        <v>0</v>
      </c>
      <c r="U330" s="51">
        <v>45025</v>
      </c>
      <c r="V330" s="54">
        <v>0.77534246575342469</v>
      </c>
      <c r="W330" s="54">
        <v>0.73746602967096675</v>
      </c>
      <c r="X330" s="2">
        <v>7.3480000000000004E-2</v>
      </c>
      <c r="Y330" s="2">
        <v>6.043226090231462E-2</v>
      </c>
      <c r="Z330" s="2">
        <v>0</v>
      </c>
      <c r="AA330" s="2">
        <v>0</v>
      </c>
      <c r="AB330" s="2" t="s">
        <v>376</v>
      </c>
      <c r="AC330" s="2" t="s">
        <v>376</v>
      </c>
      <c r="AD330" s="2" t="s">
        <v>376</v>
      </c>
      <c r="AE330" s="2" t="s">
        <v>376</v>
      </c>
      <c r="AF330" s="2" t="s">
        <v>376</v>
      </c>
      <c r="AG330" s="2">
        <v>0</v>
      </c>
      <c r="AH330" s="2">
        <v>0</v>
      </c>
      <c r="AI330" t="str">
        <f t="shared" si="5"/>
        <v>Scheme G TIER I</v>
      </c>
      <c r="AJ330" t="e">
        <v>#N/A</v>
      </c>
    </row>
    <row r="331" spans="1:36" hidden="1" x14ac:dyDescent="0.25">
      <c r="A331" s="75" t="s">
        <v>370</v>
      </c>
      <c r="B331" s="75" t="s">
        <v>310</v>
      </c>
      <c r="C331" s="75" t="s">
        <v>286</v>
      </c>
      <c r="D331" s="76">
        <v>44742</v>
      </c>
      <c r="E331" s="75" t="s">
        <v>70</v>
      </c>
      <c r="F331" s="75" t="s">
        <v>775</v>
      </c>
      <c r="G331" s="75" t="s">
        <v>733</v>
      </c>
      <c r="H331" s="75" t="s">
        <v>376</v>
      </c>
      <c r="I331" s="75" t="s">
        <v>376</v>
      </c>
      <c r="J331" s="75">
        <v>0</v>
      </c>
      <c r="K331" s="2" t="s">
        <v>146</v>
      </c>
      <c r="L331" s="2">
        <v>203000</v>
      </c>
      <c r="M331" s="55">
        <v>20541367</v>
      </c>
      <c r="N331" s="2">
        <v>1.2003979238121975E-2</v>
      </c>
      <c r="O331" s="2">
        <v>7.5899999999999995E-2</v>
      </c>
      <c r="P331" s="2" t="s">
        <v>411</v>
      </c>
      <c r="Q331" s="54">
        <v>20534110</v>
      </c>
      <c r="R331" s="2">
        <v>20534110</v>
      </c>
      <c r="S331" s="51">
        <v>0</v>
      </c>
      <c r="T331" s="51">
        <v>0</v>
      </c>
      <c r="U331" s="51">
        <v>47197</v>
      </c>
      <c r="V331" s="54">
        <v>6.7260273972602738</v>
      </c>
      <c r="W331" s="54">
        <v>5.1017876219944256</v>
      </c>
      <c r="X331" s="2">
        <v>7.9487000000000002E-2</v>
      </c>
      <c r="Y331" s="2">
        <v>7.3593691773713985E-2</v>
      </c>
      <c r="Z331" s="2">
        <v>0</v>
      </c>
      <c r="AA331" s="2">
        <v>0</v>
      </c>
      <c r="AB331" s="2" t="s">
        <v>376</v>
      </c>
      <c r="AC331" s="2" t="s">
        <v>376</v>
      </c>
      <c r="AD331" s="2" t="s">
        <v>376</v>
      </c>
      <c r="AE331" s="2" t="s">
        <v>376</v>
      </c>
      <c r="AF331" s="2" t="s">
        <v>376</v>
      </c>
      <c r="AG331" s="2">
        <v>0</v>
      </c>
      <c r="AH331" s="2">
        <v>0</v>
      </c>
      <c r="AI331" t="str">
        <f t="shared" si="5"/>
        <v>Scheme G TIER I</v>
      </c>
      <c r="AJ331" t="e">
        <v>#N/A</v>
      </c>
    </row>
    <row r="332" spans="1:36" hidden="1" x14ac:dyDescent="0.25">
      <c r="A332" s="75" t="s">
        <v>370</v>
      </c>
      <c r="B332" s="75" t="s">
        <v>310</v>
      </c>
      <c r="C332" s="75" t="s">
        <v>286</v>
      </c>
      <c r="D332" s="76">
        <v>44742</v>
      </c>
      <c r="E332" s="75" t="s">
        <v>77</v>
      </c>
      <c r="F332" s="75" t="s">
        <v>776</v>
      </c>
      <c r="G332" s="75" t="s">
        <v>733</v>
      </c>
      <c r="H332" s="75" t="s">
        <v>376</v>
      </c>
      <c r="I332" s="75" t="s">
        <v>376</v>
      </c>
      <c r="J332" s="75">
        <v>0</v>
      </c>
      <c r="K332" s="2" t="s">
        <v>146</v>
      </c>
      <c r="L332" s="2">
        <v>1153600</v>
      </c>
      <c r="M332" s="55">
        <v>121750597.92</v>
      </c>
      <c r="N332" s="2">
        <v>7.1148704448959835E-2</v>
      </c>
      <c r="O332" s="2">
        <v>8.2799999999999999E-2</v>
      </c>
      <c r="P332" s="2" t="s">
        <v>411</v>
      </c>
      <c r="Q332" s="54">
        <v>126036841.8</v>
      </c>
      <c r="R332" s="2">
        <v>126036841.8</v>
      </c>
      <c r="S332" s="51">
        <v>0</v>
      </c>
      <c r="T332" s="51">
        <v>0</v>
      </c>
      <c r="U332" s="51">
        <v>48259</v>
      </c>
      <c r="V332" s="54">
        <v>9.6356164383561644</v>
      </c>
      <c r="W332" s="54">
        <v>6.4649477338069854</v>
      </c>
      <c r="X332" s="2">
        <v>6.8956999999999991E-2</v>
      </c>
      <c r="Y332" s="2">
        <v>7.4609326276456348E-2</v>
      </c>
      <c r="Z332" s="2">
        <v>0</v>
      </c>
      <c r="AA332" s="2">
        <v>0</v>
      </c>
      <c r="AB332" s="2" t="s">
        <v>376</v>
      </c>
      <c r="AC332" s="2" t="s">
        <v>376</v>
      </c>
      <c r="AD332" s="2" t="s">
        <v>376</v>
      </c>
      <c r="AE332" s="2" t="s">
        <v>376</v>
      </c>
      <c r="AF332" s="2" t="s">
        <v>376</v>
      </c>
      <c r="AG332" s="2">
        <v>0</v>
      </c>
      <c r="AH332" s="2">
        <v>0</v>
      </c>
      <c r="AI332" t="str">
        <f t="shared" si="5"/>
        <v>Scheme G TIER I</v>
      </c>
      <c r="AJ332" t="e">
        <v>#N/A</v>
      </c>
    </row>
    <row r="333" spans="1:36" hidden="1" x14ac:dyDescent="0.25">
      <c r="A333" s="75" t="s">
        <v>370</v>
      </c>
      <c r="B333" s="75" t="s">
        <v>310</v>
      </c>
      <c r="C333" s="75" t="s">
        <v>286</v>
      </c>
      <c r="D333" s="76">
        <v>44742</v>
      </c>
      <c r="E333" s="75" t="s">
        <v>72</v>
      </c>
      <c r="F333" s="75" t="s">
        <v>777</v>
      </c>
      <c r="G333" s="75" t="s">
        <v>733</v>
      </c>
      <c r="H333" s="75" t="s">
        <v>376</v>
      </c>
      <c r="I333" s="75" t="s">
        <v>376</v>
      </c>
      <c r="J333" s="75">
        <v>0</v>
      </c>
      <c r="K333" s="2" t="s">
        <v>146</v>
      </c>
      <c r="L333" s="2">
        <v>163000</v>
      </c>
      <c r="M333" s="55">
        <v>16748233.699999999</v>
      </c>
      <c r="N333" s="2">
        <v>9.7873451951866093E-3</v>
      </c>
      <c r="O333" s="2">
        <v>7.8799999999999995E-2</v>
      </c>
      <c r="P333" s="2" t="s">
        <v>411</v>
      </c>
      <c r="Q333" s="54">
        <v>17744848.050000001</v>
      </c>
      <c r="R333" s="2">
        <v>17744848.050000001</v>
      </c>
      <c r="S333" s="51">
        <v>0</v>
      </c>
      <c r="T333" s="51">
        <v>0</v>
      </c>
      <c r="U333" s="51">
        <v>47561</v>
      </c>
      <c r="V333" s="54">
        <v>7.7232876712328764</v>
      </c>
      <c r="W333" s="54">
        <v>5.624460133787009</v>
      </c>
      <c r="X333" s="2">
        <v>6.7634E-2</v>
      </c>
      <c r="Y333" s="2">
        <v>7.4029186751957368E-2</v>
      </c>
      <c r="Z333" s="2">
        <v>0</v>
      </c>
      <c r="AA333" s="2">
        <v>0</v>
      </c>
      <c r="AB333" s="2" t="s">
        <v>376</v>
      </c>
      <c r="AC333" s="2" t="s">
        <v>376</v>
      </c>
      <c r="AD333" s="2" t="s">
        <v>376</v>
      </c>
      <c r="AE333" s="2" t="s">
        <v>376</v>
      </c>
      <c r="AF333" s="2" t="s">
        <v>376</v>
      </c>
      <c r="AG333" s="2">
        <v>0</v>
      </c>
      <c r="AH333" s="2">
        <v>0</v>
      </c>
      <c r="AI333" t="str">
        <f t="shared" si="5"/>
        <v>Scheme G TIER I</v>
      </c>
      <c r="AJ333" t="e">
        <v>#N/A</v>
      </c>
    </row>
    <row r="334" spans="1:36" hidden="1" x14ac:dyDescent="0.25">
      <c r="A334" s="75" t="s">
        <v>370</v>
      </c>
      <c r="B334" s="75" t="s">
        <v>310</v>
      </c>
      <c r="C334" s="75" t="s">
        <v>286</v>
      </c>
      <c r="D334" s="76">
        <v>44742</v>
      </c>
      <c r="E334" s="75" t="s">
        <v>81</v>
      </c>
      <c r="F334" s="75" t="s">
        <v>778</v>
      </c>
      <c r="G334" s="75" t="s">
        <v>733</v>
      </c>
      <c r="H334" s="75" t="s">
        <v>376</v>
      </c>
      <c r="I334" s="75" t="s">
        <v>376</v>
      </c>
      <c r="J334" s="75">
        <v>0</v>
      </c>
      <c r="K334" s="2" t="s">
        <v>146</v>
      </c>
      <c r="L334" s="2">
        <v>222400</v>
      </c>
      <c r="M334" s="55">
        <v>23516620.48</v>
      </c>
      <c r="N334" s="2">
        <v>1.3742660067010829E-2</v>
      </c>
      <c r="O334" s="2">
        <v>8.3299999999999999E-2</v>
      </c>
      <c r="P334" s="2" t="s">
        <v>411</v>
      </c>
      <c r="Q334" s="54">
        <v>24397558.18</v>
      </c>
      <c r="R334" s="2">
        <v>24397558.18</v>
      </c>
      <c r="S334" s="51">
        <v>0</v>
      </c>
      <c r="T334" s="51">
        <v>0</v>
      </c>
      <c r="U334" s="51">
        <v>49833</v>
      </c>
      <c r="V334" s="54">
        <v>13.947945205479453</v>
      </c>
      <c r="W334" s="54">
        <v>8.2938147233066868</v>
      </c>
      <c r="X334" s="2">
        <v>7.6365999999999989E-2</v>
      </c>
      <c r="Y334" s="2">
        <v>7.6520086394539027E-2</v>
      </c>
      <c r="Z334" s="2">
        <v>0</v>
      </c>
      <c r="AA334" s="2">
        <v>0</v>
      </c>
      <c r="AB334" s="2" t="s">
        <v>376</v>
      </c>
      <c r="AC334" s="2" t="s">
        <v>376</v>
      </c>
      <c r="AD334" s="2" t="s">
        <v>376</v>
      </c>
      <c r="AE334" s="2" t="s">
        <v>376</v>
      </c>
      <c r="AF334" s="2" t="s">
        <v>376</v>
      </c>
      <c r="AG334" s="2">
        <v>0</v>
      </c>
      <c r="AH334" s="2">
        <v>0</v>
      </c>
      <c r="AI334" t="str">
        <f t="shared" si="5"/>
        <v>Scheme G TIER I</v>
      </c>
      <c r="AJ334" t="e">
        <v>#N/A</v>
      </c>
    </row>
    <row r="335" spans="1:36" hidden="1" x14ac:dyDescent="0.25">
      <c r="A335" s="75" t="s">
        <v>370</v>
      </c>
      <c r="B335" s="75" t="s">
        <v>310</v>
      </c>
      <c r="C335" s="75" t="s">
        <v>286</v>
      </c>
      <c r="D335" s="76">
        <v>44742</v>
      </c>
      <c r="E335" s="75" t="s">
        <v>85</v>
      </c>
      <c r="F335" s="75" t="s">
        <v>779</v>
      </c>
      <c r="G335" s="75" t="s">
        <v>733</v>
      </c>
      <c r="H335" s="75" t="s">
        <v>376</v>
      </c>
      <c r="I335" s="75" t="s">
        <v>376</v>
      </c>
      <c r="J335" s="75">
        <v>0</v>
      </c>
      <c r="K335" s="2" t="s">
        <v>146</v>
      </c>
      <c r="L335" s="2">
        <v>184700</v>
      </c>
      <c r="M335" s="55">
        <v>17205082.050000001</v>
      </c>
      <c r="N335" s="2">
        <v>1.0054318571806107E-2</v>
      </c>
      <c r="O335" s="2">
        <v>7.0599999999999996E-2</v>
      </c>
      <c r="P335" s="2" t="s">
        <v>411</v>
      </c>
      <c r="Q335" s="54">
        <v>18151528.48</v>
      </c>
      <c r="R335" s="2">
        <v>18151528.48</v>
      </c>
      <c r="S335" s="51">
        <v>0</v>
      </c>
      <c r="T335" s="51">
        <v>0</v>
      </c>
      <c r="U335" s="51">
        <v>53610</v>
      </c>
      <c r="V335" s="54">
        <v>24.295890410958904</v>
      </c>
      <c r="W335" s="54">
        <v>10.920964908806011</v>
      </c>
      <c r="X335" s="2">
        <v>7.4550999999999992E-2</v>
      </c>
      <c r="Y335" s="2">
        <v>7.6852820663440347E-2</v>
      </c>
      <c r="Z335" s="2">
        <v>0</v>
      </c>
      <c r="AA335" s="2">
        <v>0</v>
      </c>
      <c r="AB335" s="2" t="s">
        <v>376</v>
      </c>
      <c r="AC335" s="2" t="s">
        <v>376</v>
      </c>
      <c r="AD335" s="2" t="s">
        <v>376</v>
      </c>
      <c r="AE335" s="2" t="s">
        <v>376</v>
      </c>
      <c r="AF335" s="2" t="s">
        <v>376</v>
      </c>
      <c r="AG335" s="2">
        <v>0</v>
      </c>
      <c r="AH335" s="2">
        <v>0</v>
      </c>
      <c r="AI335" t="str">
        <f t="shared" si="5"/>
        <v>Scheme G TIER I</v>
      </c>
      <c r="AJ335" t="e">
        <v>#N/A</v>
      </c>
    </row>
    <row r="336" spans="1:36" hidden="1" x14ac:dyDescent="0.25">
      <c r="A336" s="75" t="s">
        <v>370</v>
      </c>
      <c r="B336" s="75" t="s">
        <v>310</v>
      </c>
      <c r="C336" s="75" t="s">
        <v>286</v>
      </c>
      <c r="D336" s="76">
        <v>44742</v>
      </c>
      <c r="E336" s="75" t="s">
        <v>92</v>
      </c>
      <c r="F336" s="75" t="s">
        <v>780</v>
      </c>
      <c r="G336" s="75" t="s">
        <v>733</v>
      </c>
      <c r="H336" s="75" t="s">
        <v>376</v>
      </c>
      <c r="I336" s="75" t="s">
        <v>376</v>
      </c>
      <c r="J336" s="75">
        <v>0</v>
      </c>
      <c r="K336" s="2" t="s">
        <v>146</v>
      </c>
      <c r="L336" s="2">
        <v>74600</v>
      </c>
      <c r="M336" s="55">
        <v>7370450.1600000001</v>
      </c>
      <c r="N336" s="2">
        <v>4.3071491150638999E-3</v>
      </c>
      <c r="O336" s="2">
        <v>7.400000000000001E-2</v>
      </c>
      <c r="P336" s="2" t="s">
        <v>411</v>
      </c>
      <c r="Q336" s="54">
        <v>7528893.8799999999</v>
      </c>
      <c r="R336" s="2">
        <v>7528893.8799999999</v>
      </c>
      <c r="S336" s="51">
        <v>0</v>
      </c>
      <c r="T336" s="51">
        <v>0</v>
      </c>
      <c r="U336" s="51">
        <v>49561</v>
      </c>
      <c r="V336" s="54">
        <v>13.202739726027398</v>
      </c>
      <c r="W336" s="54">
        <v>8.1136492494994563</v>
      </c>
      <c r="X336" s="2">
        <v>7.4230999999999991E-2</v>
      </c>
      <c r="Y336" s="2">
        <v>7.5432713187556455E-2</v>
      </c>
      <c r="Z336" s="2">
        <v>0</v>
      </c>
      <c r="AA336" s="2">
        <v>0</v>
      </c>
      <c r="AB336" s="2" t="s">
        <v>376</v>
      </c>
      <c r="AC336" s="2" t="s">
        <v>376</v>
      </c>
      <c r="AD336" s="2" t="s">
        <v>376</v>
      </c>
      <c r="AE336" s="2" t="s">
        <v>376</v>
      </c>
      <c r="AF336" s="2" t="s">
        <v>376</v>
      </c>
      <c r="AG336" s="2">
        <v>0</v>
      </c>
      <c r="AH336" s="2">
        <v>0</v>
      </c>
      <c r="AI336" t="str">
        <f t="shared" si="5"/>
        <v>Scheme G TIER I</v>
      </c>
      <c r="AJ336" t="e">
        <v>#N/A</v>
      </c>
    </row>
    <row r="337" spans="1:36" hidden="1" x14ac:dyDescent="0.25">
      <c r="A337" s="75" t="s">
        <v>370</v>
      </c>
      <c r="B337" s="75" t="s">
        <v>310</v>
      </c>
      <c r="C337" s="75" t="s">
        <v>286</v>
      </c>
      <c r="D337" s="76">
        <v>44742</v>
      </c>
      <c r="E337" s="75" t="s">
        <v>99</v>
      </c>
      <c r="F337" s="75" t="s">
        <v>781</v>
      </c>
      <c r="G337" s="75" t="s">
        <v>733</v>
      </c>
      <c r="H337" s="75" t="s">
        <v>376</v>
      </c>
      <c r="I337" s="75" t="s">
        <v>376</v>
      </c>
      <c r="J337" s="75">
        <v>0</v>
      </c>
      <c r="K337" s="2" t="s">
        <v>146</v>
      </c>
      <c r="L337" s="2">
        <v>55000</v>
      </c>
      <c r="M337" s="55">
        <v>5588957</v>
      </c>
      <c r="N337" s="2">
        <v>3.2660788247810615E-3</v>
      </c>
      <c r="O337" s="2">
        <v>7.6799999999999993E-2</v>
      </c>
      <c r="P337" s="2" t="s">
        <v>411</v>
      </c>
      <c r="Q337" s="54">
        <v>5452150</v>
      </c>
      <c r="R337" s="2">
        <v>5452150</v>
      </c>
      <c r="S337" s="51">
        <v>0</v>
      </c>
      <c r="T337" s="51">
        <v>0</v>
      </c>
      <c r="U337" s="51">
        <v>45275</v>
      </c>
      <c r="V337" s="54">
        <v>1.4602739726027398</v>
      </c>
      <c r="W337" s="54">
        <v>1.3598650155457448</v>
      </c>
      <c r="X337" s="2">
        <v>7.8792000000000001E-2</v>
      </c>
      <c r="Y337" s="2">
        <v>6.4962520965860374E-2</v>
      </c>
      <c r="Z337" s="2">
        <v>0</v>
      </c>
      <c r="AA337" s="2">
        <v>0</v>
      </c>
      <c r="AB337" s="2" t="s">
        <v>376</v>
      </c>
      <c r="AC337" s="2" t="s">
        <v>376</v>
      </c>
      <c r="AD337" s="2" t="s">
        <v>376</v>
      </c>
      <c r="AE337" s="2" t="s">
        <v>376</v>
      </c>
      <c r="AF337" s="2" t="s">
        <v>376</v>
      </c>
      <c r="AG337" s="2">
        <v>0</v>
      </c>
      <c r="AH337" s="2">
        <v>0</v>
      </c>
      <c r="AI337" t="str">
        <f t="shared" si="5"/>
        <v>Scheme G TIER I</v>
      </c>
      <c r="AJ337" t="e">
        <v>#N/A</v>
      </c>
    </row>
    <row r="338" spans="1:36" hidden="1" x14ac:dyDescent="0.25">
      <c r="A338" s="75" t="s">
        <v>370</v>
      </c>
      <c r="B338" s="75" t="s">
        <v>310</v>
      </c>
      <c r="C338" s="75" t="s">
        <v>286</v>
      </c>
      <c r="D338" s="76">
        <v>44742</v>
      </c>
      <c r="E338" s="75" t="s">
        <v>102</v>
      </c>
      <c r="F338" s="75" t="s">
        <v>782</v>
      </c>
      <c r="G338" s="75" t="s">
        <v>733</v>
      </c>
      <c r="H338" s="75" t="s">
        <v>376</v>
      </c>
      <c r="I338" s="75" t="s">
        <v>376</v>
      </c>
      <c r="J338" s="75">
        <v>0</v>
      </c>
      <c r="K338" s="2" t="s">
        <v>146</v>
      </c>
      <c r="L338" s="2">
        <v>600000</v>
      </c>
      <c r="M338" s="55">
        <v>59786160</v>
      </c>
      <c r="N338" s="2">
        <v>3.4937880393599831E-2</v>
      </c>
      <c r="O338" s="2">
        <v>7.4999999999999997E-2</v>
      </c>
      <c r="P338" s="2" t="s">
        <v>411</v>
      </c>
      <c r="Q338" s="54">
        <v>61074582.670000002</v>
      </c>
      <c r="R338" s="2">
        <v>61074582.670000002</v>
      </c>
      <c r="S338" s="51">
        <v>0</v>
      </c>
      <c r="T338" s="51">
        <v>0</v>
      </c>
      <c r="U338" s="51">
        <v>49166</v>
      </c>
      <c r="V338" s="54">
        <v>12.12054794520548</v>
      </c>
      <c r="W338" s="54">
        <v>7.6373851996395627</v>
      </c>
      <c r="X338" s="2">
        <v>7.6443999999999998E-2</v>
      </c>
      <c r="Y338" s="2">
        <v>7.5438713556293141E-2</v>
      </c>
      <c r="Z338" s="2">
        <v>0</v>
      </c>
      <c r="AA338" s="2">
        <v>0</v>
      </c>
      <c r="AB338" s="2" t="s">
        <v>376</v>
      </c>
      <c r="AC338" s="2" t="s">
        <v>376</v>
      </c>
      <c r="AD338" s="2" t="s">
        <v>376</v>
      </c>
      <c r="AE338" s="2" t="s">
        <v>376</v>
      </c>
      <c r="AF338" s="2" t="s">
        <v>376</v>
      </c>
      <c r="AG338" s="2">
        <v>0</v>
      </c>
      <c r="AH338" s="2">
        <v>0</v>
      </c>
      <c r="AI338" t="str">
        <f t="shared" si="5"/>
        <v>Scheme G TIER I</v>
      </c>
      <c r="AJ338" t="e">
        <v>#N/A</v>
      </c>
    </row>
    <row r="339" spans="1:36" hidden="1" x14ac:dyDescent="0.25">
      <c r="A339" s="75" t="s">
        <v>370</v>
      </c>
      <c r="B339" s="75" t="s">
        <v>310</v>
      </c>
      <c r="C339" s="75" t="s">
        <v>286</v>
      </c>
      <c r="D339" s="76">
        <v>44742</v>
      </c>
      <c r="E339" s="75" t="s">
        <v>111</v>
      </c>
      <c r="F339" s="75" t="s">
        <v>783</v>
      </c>
      <c r="G339" s="75" t="s">
        <v>733</v>
      </c>
      <c r="H339" s="75" t="s">
        <v>376</v>
      </c>
      <c r="I339" s="75" t="s">
        <v>376</v>
      </c>
      <c r="J339" s="75">
        <v>0</v>
      </c>
      <c r="K339" s="2" t="s">
        <v>146</v>
      </c>
      <c r="L339" s="2">
        <v>32000</v>
      </c>
      <c r="M339" s="55">
        <v>3384720</v>
      </c>
      <c r="N339" s="2">
        <v>1.977965176653346E-3</v>
      </c>
      <c r="O339" s="2">
        <v>8.3199999999999996E-2</v>
      </c>
      <c r="P339" s="2" t="s">
        <v>411</v>
      </c>
      <c r="Q339" s="54">
        <v>3472000</v>
      </c>
      <c r="R339" s="2">
        <v>3472000</v>
      </c>
      <c r="S339" s="51">
        <v>0</v>
      </c>
      <c r="T339" s="51">
        <v>0</v>
      </c>
      <c r="U339" s="51">
        <v>48428</v>
      </c>
      <c r="V339" s="54">
        <v>10.098630136986301</v>
      </c>
      <c r="W339" s="54">
        <v>6.6435366541304655</v>
      </c>
      <c r="X339" s="2">
        <v>7.3763999999999996E-2</v>
      </c>
      <c r="Y339" s="2">
        <v>7.4928105107181481E-2</v>
      </c>
      <c r="Z339" s="2">
        <v>0</v>
      </c>
      <c r="AA339" s="2">
        <v>0</v>
      </c>
      <c r="AB339" s="2" t="s">
        <v>376</v>
      </c>
      <c r="AC339" s="2" t="s">
        <v>376</v>
      </c>
      <c r="AD339" s="2" t="s">
        <v>376</v>
      </c>
      <c r="AE339" s="2" t="s">
        <v>376</v>
      </c>
      <c r="AF339" s="2" t="s">
        <v>376</v>
      </c>
      <c r="AG339" s="2">
        <v>0</v>
      </c>
      <c r="AH339" s="2">
        <v>0</v>
      </c>
      <c r="AI339" t="str">
        <f t="shared" si="5"/>
        <v>Scheme G TIER I</v>
      </c>
      <c r="AJ339" t="e">
        <v>#N/A</v>
      </c>
    </row>
    <row r="340" spans="1:36" hidden="1" x14ac:dyDescent="0.25">
      <c r="A340" s="75" t="s">
        <v>370</v>
      </c>
      <c r="B340" s="75" t="s">
        <v>310</v>
      </c>
      <c r="C340" s="75" t="s">
        <v>286</v>
      </c>
      <c r="D340" s="76">
        <v>44742</v>
      </c>
      <c r="E340" s="75" t="s">
        <v>115</v>
      </c>
      <c r="F340" s="75" t="s">
        <v>784</v>
      </c>
      <c r="G340" s="75" t="s">
        <v>733</v>
      </c>
      <c r="H340" s="75" t="s">
        <v>376</v>
      </c>
      <c r="I340" s="75" t="s">
        <v>376</v>
      </c>
      <c r="J340" s="75">
        <v>0</v>
      </c>
      <c r="K340" s="2" t="s">
        <v>146</v>
      </c>
      <c r="L340" s="2">
        <v>59000</v>
      </c>
      <c r="M340" s="55">
        <v>6582181.5999999996</v>
      </c>
      <c r="N340" s="2">
        <v>3.8465001510341779E-3</v>
      </c>
      <c r="O340" s="2">
        <v>8.8300000000000003E-2</v>
      </c>
      <c r="P340" s="2" t="s">
        <v>411</v>
      </c>
      <c r="Q340" s="54">
        <v>6682222</v>
      </c>
      <c r="R340" s="2">
        <v>6682222</v>
      </c>
      <c r="S340" s="51">
        <v>0</v>
      </c>
      <c r="T340" s="51">
        <v>0</v>
      </c>
      <c r="U340" s="51">
        <v>51847</v>
      </c>
      <c r="V340" s="54">
        <v>19.465753424657535</v>
      </c>
      <c r="W340" s="54">
        <v>9.7095162076939676</v>
      </c>
      <c r="X340" s="2">
        <v>7.2805999999999996E-2</v>
      </c>
      <c r="Y340" s="2">
        <v>7.6750973124765448E-2</v>
      </c>
      <c r="Z340" s="2">
        <v>0</v>
      </c>
      <c r="AA340" s="2">
        <v>0</v>
      </c>
      <c r="AB340" s="2" t="s">
        <v>376</v>
      </c>
      <c r="AC340" s="2" t="s">
        <v>376</v>
      </c>
      <c r="AD340" s="2" t="s">
        <v>376</v>
      </c>
      <c r="AE340" s="2" t="s">
        <v>376</v>
      </c>
      <c r="AF340" s="2" t="s">
        <v>376</v>
      </c>
      <c r="AG340" s="2">
        <v>0</v>
      </c>
      <c r="AH340" s="2">
        <v>0</v>
      </c>
      <c r="AI340" t="str">
        <f t="shared" si="5"/>
        <v>Scheme G TIER I</v>
      </c>
      <c r="AJ340" t="e">
        <v>#N/A</v>
      </c>
    </row>
    <row r="341" spans="1:36" hidden="1" x14ac:dyDescent="0.25">
      <c r="A341" s="75" t="s">
        <v>370</v>
      </c>
      <c r="B341" s="75" t="s">
        <v>310</v>
      </c>
      <c r="C341" s="75" t="s">
        <v>286</v>
      </c>
      <c r="D341" s="76">
        <v>44742</v>
      </c>
      <c r="E341" s="75" t="s">
        <v>120</v>
      </c>
      <c r="F341" s="75" t="s">
        <v>785</v>
      </c>
      <c r="G341" s="75" t="s">
        <v>733</v>
      </c>
      <c r="H341" s="75" t="s">
        <v>376</v>
      </c>
      <c r="I341" s="75" t="s">
        <v>376</v>
      </c>
      <c r="J341" s="75">
        <v>0</v>
      </c>
      <c r="K341" s="2" t="s">
        <v>146</v>
      </c>
      <c r="L341" s="2">
        <v>163000</v>
      </c>
      <c r="M341" s="55">
        <v>16294735.1</v>
      </c>
      <c r="N341" s="2">
        <v>9.522329347949306E-3</v>
      </c>
      <c r="O341" s="2">
        <v>7.7199999999999991E-2</v>
      </c>
      <c r="P341" s="2" t="s">
        <v>411</v>
      </c>
      <c r="Q341" s="54">
        <v>16258400</v>
      </c>
      <c r="R341" s="2">
        <v>16258400</v>
      </c>
      <c r="S341" s="51">
        <v>0</v>
      </c>
      <c r="T341" s="51">
        <v>0</v>
      </c>
      <c r="U341" s="51">
        <v>56913</v>
      </c>
      <c r="V341" s="54">
        <v>33.345205479452055</v>
      </c>
      <c r="W341" s="54">
        <v>11.756774833053582</v>
      </c>
      <c r="X341" s="2">
        <v>7.5235999999999997E-2</v>
      </c>
      <c r="Y341" s="2">
        <v>7.7213076675248155E-2</v>
      </c>
      <c r="Z341" s="2">
        <v>0</v>
      </c>
      <c r="AA341" s="2">
        <v>0</v>
      </c>
      <c r="AB341" s="2" t="s">
        <v>376</v>
      </c>
      <c r="AC341" s="2" t="s">
        <v>376</v>
      </c>
      <c r="AD341" s="2" t="s">
        <v>376</v>
      </c>
      <c r="AE341" s="2" t="s">
        <v>376</v>
      </c>
      <c r="AF341" s="2" t="s">
        <v>376</v>
      </c>
      <c r="AG341" s="2">
        <v>0</v>
      </c>
      <c r="AH341" s="2">
        <v>0</v>
      </c>
      <c r="AI341" t="str">
        <f t="shared" si="5"/>
        <v>Scheme G TIER I</v>
      </c>
      <c r="AJ341" t="e">
        <v>#N/A</v>
      </c>
    </row>
    <row r="342" spans="1:36" hidden="1" x14ac:dyDescent="0.25">
      <c r="A342" s="75" t="s">
        <v>370</v>
      </c>
      <c r="B342" s="75" t="s">
        <v>310</v>
      </c>
      <c r="C342" s="75" t="s">
        <v>286</v>
      </c>
      <c r="D342" s="76">
        <v>44742</v>
      </c>
      <c r="E342" s="75" t="s">
        <v>121</v>
      </c>
      <c r="F342" s="75" t="s">
        <v>786</v>
      </c>
      <c r="G342" s="75" t="s">
        <v>733</v>
      </c>
      <c r="H342" s="75" t="s">
        <v>376</v>
      </c>
      <c r="I342" s="75" t="s">
        <v>376</v>
      </c>
      <c r="J342" s="75">
        <v>0</v>
      </c>
      <c r="K342" s="2" t="s">
        <v>146</v>
      </c>
      <c r="L342" s="2">
        <v>305500</v>
      </c>
      <c r="M342" s="55">
        <v>32271370.300000001</v>
      </c>
      <c r="N342" s="2">
        <v>1.8858767241096766E-2</v>
      </c>
      <c r="O342" s="2">
        <v>8.1699999999999995E-2</v>
      </c>
      <c r="P342" s="2" t="s">
        <v>411</v>
      </c>
      <c r="Q342" s="54">
        <v>32368427.5</v>
      </c>
      <c r="R342" s="2">
        <v>32368427.5</v>
      </c>
      <c r="S342" s="51">
        <v>0</v>
      </c>
      <c r="T342" s="51">
        <v>0</v>
      </c>
      <c r="U342" s="51">
        <v>52932</v>
      </c>
      <c r="V342" s="54">
        <v>22.438356164383563</v>
      </c>
      <c r="W342" s="54">
        <v>10.455159183886547</v>
      </c>
      <c r="X342" s="2">
        <v>7.6704999999999995E-2</v>
      </c>
      <c r="Y342" s="2">
        <v>7.640051691571105E-2</v>
      </c>
      <c r="Z342" s="2">
        <v>0</v>
      </c>
      <c r="AA342" s="2">
        <v>0</v>
      </c>
      <c r="AB342" s="2" t="s">
        <v>376</v>
      </c>
      <c r="AC342" s="2" t="s">
        <v>376</v>
      </c>
      <c r="AD342" s="2" t="s">
        <v>376</v>
      </c>
      <c r="AE342" s="2" t="s">
        <v>376</v>
      </c>
      <c r="AF342" s="2" t="s">
        <v>376</v>
      </c>
      <c r="AG342" s="2">
        <v>0</v>
      </c>
      <c r="AH342" s="2">
        <v>0</v>
      </c>
      <c r="AI342" t="str">
        <f t="shared" si="5"/>
        <v>Scheme G TIER I</v>
      </c>
      <c r="AJ342" t="e">
        <v>#N/A</v>
      </c>
    </row>
    <row r="343" spans="1:36" hidden="1" x14ac:dyDescent="0.25">
      <c r="A343" s="75" t="s">
        <v>370</v>
      </c>
      <c r="B343" s="75" t="s">
        <v>310</v>
      </c>
      <c r="C343" s="75" t="s">
        <v>286</v>
      </c>
      <c r="D343" s="76">
        <v>44742</v>
      </c>
      <c r="E343" s="75" t="s">
        <v>126</v>
      </c>
      <c r="F343" s="75" t="s">
        <v>787</v>
      </c>
      <c r="G343" s="75" t="s">
        <v>733</v>
      </c>
      <c r="H343" s="75" t="s">
        <v>376</v>
      </c>
      <c r="I343" s="75" t="s">
        <v>376</v>
      </c>
      <c r="J343" s="75">
        <v>0</v>
      </c>
      <c r="K343" s="2" t="s">
        <v>146</v>
      </c>
      <c r="L343" s="2">
        <v>28300</v>
      </c>
      <c r="M343" s="55">
        <v>2818784.71</v>
      </c>
      <c r="N343" s="2">
        <v>1.647243493365153E-3</v>
      </c>
      <c r="O343" s="2">
        <v>7.6200000000000004E-2</v>
      </c>
      <c r="P343" s="2" t="s">
        <v>411</v>
      </c>
      <c r="Q343" s="54">
        <v>2963457.77</v>
      </c>
      <c r="R343" s="2">
        <v>2963457.77</v>
      </c>
      <c r="S343" s="51">
        <v>0</v>
      </c>
      <c r="T343" s="51">
        <v>0</v>
      </c>
      <c r="U343" s="51">
        <v>51028</v>
      </c>
      <c r="V343" s="54">
        <v>17.221917808219178</v>
      </c>
      <c r="W343" s="54">
        <v>9.2809467674639716</v>
      </c>
      <c r="X343" s="2">
        <v>7.0777000000000007E-2</v>
      </c>
      <c r="Y343" s="2">
        <v>7.6599918373225523E-2</v>
      </c>
      <c r="Z343" s="2">
        <v>0</v>
      </c>
      <c r="AA343" s="2">
        <v>0</v>
      </c>
      <c r="AB343" s="2" t="s">
        <v>376</v>
      </c>
      <c r="AC343" s="2" t="s">
        <v>376</v>
      </c>
      <c r="AD343" s="2" t="s">
        <v>376</v>
      </c>
      <c r="AE343" s="2" t="s">
        <v>376</v>
      </c>
      <c r="AF343" s="2" t="s">
        <v>376</v>
      </c>
      <c r="AG343" s="2">
        <v>0</v>
      </c>
      <c r="AH343" s="2">
        <v>0</v>
      </c>
      <c r="AI343" t="str">
        <f t="shared" si="5"/>
        <v>Scheme G TIER I</v>
      </c>
      <c r="AJ343" t="e">
        <v>#N/A</v>
      </c>
    </row>
    <row r="344" spans="1:36" hidden="1" x14ac:dyDescent="0.25">
      <c r="A344" s="75" t="s">
        <v>370</v>
      </c>
      <c r="B344" s="75" t="s">
        <v>310</v>
      </c>
      <c r="C344" s="75" t="s">
        <v>286</v>
      </c>
      <c r="D344" s="76">
        <v>44742</v>
      </c>
      <c r="E344" s="75" t="s">
        <v>139</v>
      </c>
      <c r="F344" s="75" t="s">
        <v>788</v>
      </c>
      <c r="G344" s="75" t="s">
        <v>733</v>
      </c>
      <c r="H344" s="75" t="s">
        <v>376</v>
      </c>
      <c r="I344" s="75" t="s">
        <v>376</v>
      </c>
      <c r="J344" s="75">
        <v>0</v>
      </c>
      <c r="K344" s="2" t="s">
        <v>146</v>
      </c>
      <c r="L344" s="2">
        <v>170000</v>
      </c>
      <c r="M344" s="55">
        <v>17087278</v>
      </c>
      <c r="N344" s="2">
        <v>9.9854761539491695E-3</v>
      </c>
      <c r="O344" s="2">
        <v>7.690000000000001E-2</v>
      </c>
      <c r="P344" s="2" t="s">
        <v>411</v>
      </c>
      <c r="Q344" s="54">
        <v>18077900</v>
      </c>
      <c r="R344" s="2">
        <v>18077900</v>
      </c>
      <c r="S344" s="51">
        <v>0</v>
      </c>
      <c r="T344" s="51">
        <v>0</v>
      </c>
      <c r="U344" s="51">
        <v>52399</v>
      </c>
      <c r="V344" s="54">
        <v>20.978082191780821</v>
      </c>
      <c r="W344" s="54">
        <v>10.330086142194112</v>
      </c>
      <c r="X344" s="2">
        <v>7.129400000000001E-2</v>
      </c>
      <c r="Y344" s="2">
        <v>7.6400324136208328E-2</v>
      </c>
      <c r="Z344" s="2">
        <v>0</v>
      </c>
      <c r="AA344" s="2">
        <v>0</v>
      </c>
      <c r="AB344" s="2" t="s">
        <v>376</v>
      </c>
      <c r="AC344" s="2" t="s">
        <v>376</v>
      </c>
      <c r="AD344" s="2" t="s">
        <v>376</v>
      </c>
      <c r="AE344" s="2" t="s">
        <v>376</v>
      </c>
      <c r="AF344" s="2" t="s">
        <v>376</v>
      </c>
      <c r="AG344" s="2">
        <v>0</v>
      </c>
      <c r="AH344" s="2">
        <v>0</v>
      </c>
      <c r="AI344" t="str">
        <f t="shared" si="5"/>
        <v>Scheme G TIER I</v>
      </c>
      <c r="AJ344" t="e">
        <v>#N/A</v>
      </c>
    </row>
    <row r="345" spans="1:36" hidden="1" x14ac:dyDescent="0.25">
      <c r="A345" s="75" t="s">
        <v>370</v>
      </c>
      <c r="B345" s="75" t="s">
        <v>310</v>
      </c>
      <c r="C345" s="75" t="s">
        <v>286</v>
      </c>
      <c r="D345" s="76">
        <v>44742</v>
      </c>
      <c r="E345" s="75" t="s">
        <v>147</v>
      </c>
      <c r="F345" s="75" t="s">
        <v>789</v>
      </c>
      <c r="G345" s="75" t="s">
        <v>733</v>
      </c>
      <c r="H345" s="75" t="s">
        <v>376</v>
      </c>
      <c r="I345" s="75" t="s">
        <v>376</v>
      </c>
      <c r="J345" s="75">
        <v>0</v>
      </c>
      <c r="K345" s="2" t="s">
        <v>146</v>
      </c>
      <c r="L345" s="2">
        <v>306000</v>
      </c>
      <c r="M345" s="55">
        <v>31592602.800000001</v>
      </c>
      <c r="N345" s="2">
        <v>1.8462108587487591E-2</v>
      </c>
      <c r="O345" s="2">
        <v>7.9500000000000001E-2</v>
      </c>
      <c r="P345" s="2" t="s">
        <v>411</v>
      </c>
      <c r="Q345" s="54">
        <v>33180663.370000001</v>
      </c>
      <c r="R345" s="2">
        <v>33180663.370000001</v>
      </c>
      <c r="S345" s="51">
        <v>0</v>
      </c>
      <c r="T345" s="51">
        <v>0</v>
      </c>
      <c r="U345" s="51">
        <v>48454</v>
      </c>
      <c r="V345" s="54">
        <v>10.169863013698631</v>
      </c>
      <c r="W345" s="54">
        <v>6.7807771488596247</v>
      </c>
      <c r="X345" s="2">
        <v>6.7817000000000002E-2</v>
      </c>
      <c r="Y345" s="2">
        <v>7.4862873112643058E-2</v>
      </c>
      <c r="Z345" s="2">
        <v>0</v>
      </c>
      <c r="AA345" s="2">
        <v>0</v>
      </c>
      <c r="AB345" s="2" t="s">
        <v>376</v>
      </c>
      <c r="AC345" s="2" t="s">
        <v>376</v>
      </c>
      <c r="AD345" s="2" t="s">
        <v>376</v>
      </c>
      <c r="AE345" s="2" t="s">
        <v>376</v>
      </c>
      <c r="AF345" s="2" t="s">
        <v>376</v>
      </c>
      <c r="AG345" s="2">
        <v>0</v>
      </c>
      <c r="AH345" s="2">
        <v>0</v>
      </c>
      <c r="AI345" t="str">
        <f t="shared" si="5"/>
        <v>Scheme G TIER I</v>
      </c>
      <c r="AJ345" t="e">
        <v>#N/A</v>
      </c>
    </row>
    <row r="346" spans="1:36" hidden="1" x14ac:dyDescent="0.25">
      <c r="A346" s="75" t="s">
        <v>370</v>
      </c>
      <c r="B346" s="75" t="s">
        <v>310</v>
      </c>
      <c r="C346" s="75" t="s">
        <v>286</v>
      </c>
      <c r="D346" s="76">
        <v>44742</v>
      </c>
      <c r="E346" s="75" t="s">
        <v>163</v>
      </c>
      <c r="F346" s="75" t="s">
        <v>790</v>
      </c>
      <c r="G346" s="75" t="s">
        <v>733</v>
      </c>
      <c r="H346" s="75" t="s">
        <v>376</v>
      </c>
      <c r="I346" s="75" t="s">
        <v>376</v>
      </c>
      <c r="J346" s="75">
        <v>0</v>
      </c>
      <c r="K346" s="2" t="s">
        <v>146</v>
      </c>
      <c r="L346" s="2">
        <v>316100</v>
      </c>
      <c r="M346" s="55">
        <v>32874431.609999999</v>
      </c>
      <c r="N346" s="2">
        <v>1.9211184655407831E-2</v>
      </c>
      <c r="O346" s="2">
        <v>8.2400000000000001E-2</v>
      </c>
      <c r="P346" s="2" t="s">
        <v>411</v>
      </c>
      <c r="Q346" s="54">
        <v>34333086.200000003</v>
      </c>
      <c r="R346" s="2">
        <v>34333086.200000003</v>
      </c>
      <c r="S346" s="51">
        <v>0</v>
      </c>
      <c r="T346" s="51">
        <v>0</v>
      </c>
      <c r="U346" s="51">
        <v>46433</v>
      </c>
      <c r="V346" s="54">
        <v>4.6328767123287671</v>
      </c>
      <c r="W346" s="54">
        <v>3.70832742464964</v>
      </c>
      <c r="X346" s="2">
        <v>6.1711000000000002E-2</v>
      </c>
      <c r="Y346" s="2">
        <v>7.2041572874008794E-2</v>
      </c>
      <c r="Z346" s="2">
        <v>0</v>
      </c>
      <c r="AA346" s="2">
        <v>0</v>
      </c>
      <c r="AB346" s="2" t="s">
        <v>376</v>
      </c>
      <c r="AC346" s="2" t="s">
        <v>376</v>
      </c>
      <c r="AD346" s="2" t="s">
        <v>376</v>
      </c>
      <c r="AE346" s="2" t="s">
        <v>376</v>
      </c>
      <c r="AF346" s="2" t="s">
        <v>376</v>
      </c>
      <c r="AG346" s="2">
        <v>0</v>
      </c>
      <c r="AH346" s="2">
        <v>0</v>
      </c>
      <c r="AI346" t="str">
        <f t="shared" si="5"/>
        <v>Scheme G TIER I</v>
      </c>
      <c r="AJ346" t="e">
        <v>#N/A</v>
      </c>
    </row>
    <row r="347" spans="1:36" hidden="1" x14ac:dyDescent="0.25">
      <c r="A347" s="75" t="s">
        <v>370</v>
      </c>
      <c r="B347" s="75" t="s">
        <v>310</v>
      </c>
      <c r="C347" s="75" t="s">
        <v>286</v>
      </c>
      <c r="D347" s="76">
        <v>44742</v>
      </c>
      <c r="E347" s="75" t="s">
        <v>174</v>
      </c>
      <c r="F347" s="75" t="s">
        <v>791</v>
      </c>
      <c r="G347" s="75" t="s">
        <v>733</v>
      </c>
      <c r="H347" s="75" t="s">
        <v>376</v>
      </c>
      <c r="I347" s="75" t="s">
        <v>376</v>
      </c>
      <c r="J347" s="75">
        <v>0</v>
      </c>
      <c r="K347" s="2" t="s">
        <v>146</v>
      </c>
      <c r="L347" s="2">
        <v>640000</v>
      </c>
      <c r="M347" s="55">
        <v>63647936</v>
      </c>
      <c r="N347" s="2">
        <v>3.7194627908323542E-2</v>
      </c>
      <c r="O347" s="2">
        <v>7.17E-2</v>
      </c>
      <c r="P347" s="2" t="s">
        <v>411</v>
      </c>
      <c r="Q347" s="54">
        <v>65513351.350000001</v>
      </c>
      <c r="R347" s="2">
        <v>65513351.350000001</v>
      </c>
      <c r="S347" s="51">
        <v>0</v>
      </c>
      <c r="T347" s="51">
        <v>0</v>
      </c>
      <c r="U347" s="51">
        <v>46760</v>
      </c>
      <c r="V347" s="54">
        <v>5.5287671232876709</v>
      </c>
      <c r="W347" s="54">
        <v>4.3403687552231407</v>
      </c>
      <c r="X347" s="2">
        <v>6.1388000000000005E-2</v>
      </c>
      <c r="Y347" s="2">
        <v>7.2921849232039315E-2</v>
      </c>
      <c r="Z347" s="2">
        <v>0</v>
      </c>
      <c r="AA347" s="2">
        <v>0</v>
      </c>
      <c r="AB347" s="2" t="s">
        <v>376</v>
      </c>
      <c r="AC347" s="2" t="s">
        <v>376</v>
      </c>
      <c r="AD347" s="2" t="s">
        <v>376</v>
      </c>
      <c r="AE347" s="2" t="s">
        <v>376</v>
      </c>
      <c r="AF347" s="2" t="s">
        <v>376</v>
      </c>
      <c r="AG347" s="2">
        <v>0</v>
      </c>
      <c r="AH347" s="2">
        <v>0</v>
      </c>
      <c r="AI347" t="str">
        <f t="shared" si="5"/>
        <v>Scheme G TIER I</v>
      </c>
      <c r="AJ347" t="e">
        <v>#N/A</v>
      </c>
    </row>
    <row r="348" spans="1:36" hidden="1" x14ac:dyDescent="0.25">
      <c r="A348" s="75" t="s">
        <v>370</v>
      </c>
      <c r="B348" s="75" t="s">
        <v>310</v>
      </c>
      <c r="C348" s="75" t="s">
        <v>286</v>
      </c>
      <c r="D348" s="76">
        <v>44742</v>
      </c>
      <c r="E348" s="75" t="s">
        <v>229</v>
      </c>
      <c r="F348" s="75" t="s">
        <v>792</v>
      </c>
      <c r="G348" s="75" t="s">
        <v>733</v>
      </c>
      <c r="H348" s="75" t="s">
        <v>376</v>
      </c>
      <c r="I348" s="75" t="s">
        <v>376</v>
      </c>
      <c r="J348" s="75">
        <v>0</v>
      </c>
      <c r="K348" s="2" t="s">
        <v>146</v>
      </c>
      <c r="L348" s="2">
        <v>140000</v>
      </c>
      <c r="M348" s="55">
        <v>12649000</v>
      </c>
      <c r="N348" s="2">
        <v>7.3918319741332148E-3</v>
      </c>
      <c r="O348" s="2">
        <v>5.7699999999999994E-2</v>
      </c>
      <c r="P348" s="2" t="s">
        <v>411</v>
      </c>
      <c r="Q348" s="54">
        <v>13784800</v>
      </c>
      <c r="R348" s="2">
        <v>13784800</v>
      </c>
      <c r="S348" s="51">
        <v>0</v>
      </c>
      <c r="T348" s="51">
        <v>0</v>
      </c>
      <c r="U348" s="51">
        <v>47698</v>
      </c>
      <c r="V348" s="54">
        <v>8.0986301369863014</v>
      </c>
      <c r="W348" s="54">
        <v>6.0959984833948324</v>
      </c>
      <c r="X348" s="2">
        <v>5.9142000000000007E-2</v>
      </c>
      <c r="Y348" s="2">
        <v>7.3734429735596005E-2</v>
      </c>
      <c r="Z348" s="2">
        <v>0</v>
      </c>
      <c r="AA348" s="2">
        <v>0</v>
      </c>
      <c r="AB348" s="2" t="s">
        <v>376</v>
      </c>
      <c r="AC348" s="2" t="s">
        <v>376</v>
      </c>
      <c r="AD348" s="2" t="s">
        <v>376</v>
      </c>
      <c r="AE348" s="2" t="s">
        <v>376</v>
      </c>
      <c r="AF348" s="2" t="s">
        <v>376</v>
      </c>
      <c r="AG348" s="2">
        <v>0</v>
      </c>
      <c r="AH348" s="2">
        <v>0</v>
      </c>
      <c r="AI348" t="str">
        <f t="shared" si="5"/>
        <v>Scheme G TIER I</v>
      </c>
      <c r="AJ348" t="e">
        <v>#N/A</v>
      </c>
    </row>
    <row r="349" spans="1:36" hidden="1" x14ac:dyDescent="0.25">
      <c r="A349" s="75" t="s">
        <v>370</v>
      </c>
      <c r="B349" s="75" t="s">
        <v>310</v>
      </c>
      <c r="C349" s="75" t="s">
        <v>286</v>
      </c>
      <c r="D349" s="76">
        <v>44742</v>
      </c>
      <c r="E349" s="75" t="s">
        <v>228</v>
      </c>
      <c r="F349" s="75" t="s">
        <v>793</v>
      </c>
      <c r="G349" s="75" t="s">
        <v>733</v>
      </c>
      <c r="H349" s="75" t="s">
        <v>376</v>
      </c>
      <c r="I349" s="75" t="s">
        <v>376</v>
      </c>
      <c r="J349" s="75">
        <v>0</v>
      </c>
      <c r="K349" s="2" t="s">
        <v>146</v>
      </c>
      <c r="L349" s="2">
        <v>425400</v>
      </c>
      <c r="M349" s="55">
        <v>38030887.619999997</v>
      </c>
      <c r="N349" s="2">
        <v>2.2224518231811447E-2</v>
      </c>
      <c r="O349" s="2">
        <v>6.2199999999999998E-2</v>
      </c>
      <c r="P349" s="2" t="s">
        <v>411</v>
      </c>
      <c r="Q349" s="54">
        <v>41819580</v>
      </c>
      <c r="R349" s="2">
        <v>41819580</v>
      </c>
      <c r="S349" s="51">
        <v>0</v>
      </c>
      <c r="T349" s="51">
        <v>0</v>
      </c>
      <c r="U349" s="51">
        <v>49384</v>
      </c>
      <c r="V349" s="54">
        <v>12.717808219178082</v>
      </c>
      <c r="W349" s="54">
        <v>8.2447026255563127</v>
      </c>
      <c r="X349" s="2">
        <v>6.3920000000000005E-2</v>
      </c>
      <c r="Y349" s="2">
        <v>7.5283116301179953E-2</v>
      </c>
      <c r="Z349" s="2">
        <v>0</v>
      </c>
      <c r="AA349" s="2">
        <v>0</v>
      </c>
      <c r="AB349" s="2" t="s">
        <v>376</v>
      </c>
      <c r="AC349" s="2" t="s">
        <v>376</v>
      </c>
      <c r="AD349" s="2" t="s">
        <v>376</v>
      </c>
      <c r="AE349" s="2" t="s">
        <v>376</v>
      </c>
      <c r="AF349" s="2" t="s">
        <v>376</v>
      </c>
      <c r="AG349" s="2">
        <v>0</v>
      </c>
      <c r="AH349" s="2">
        <v>0</v>
      </c>
      <c r="AI349" t="str">
        <f t="shared" si="5"/>
        <v>Scheme G TIER I</v>
      </c>
      <c r="AJ349" t="e">
        <v>#N/A</v>
      </c>
    </row>
    <row r="350" spans="1:36" hidden="1" x14ac:dyDescent="0.25">
      <c r="A350" s="75" t="s">
        <v>370</v>
      </c>
      <c r="B350" s="75" t="s">
        <v>310</v>
      </c>
      <c r="C350" s="75" t="s">
        <v>286</v>
      </c>
      <c r="D350" s="76">
        <v>44742</v>
      </c>
      <c r="E350" s="75" t="s">
        <v>233</v>
      </c>
      <c r="F350" s="75" t="s">
        <v>794</v>
      </c>
      <c r="G350" s="75" t="s">
        <v>733</v>
      </c>
      <c r="H350" s="75" t="s">
        <v>376</v>
      </c>
      <c r="I350" s="75" t="s">
        <v>376</v>
      </c>
      <c r="J350" s="75">
        <v>0</v>
      </c>
      <c r="K350" s="2" t="s">
        <v>146</v>
      </c>
      <c r="L350" s="2">
        <v>300000</v>
      </c>
      <c r="M350" s="55">
        <v>26237430</v>
      </c>
      <c r="N350" s="2">
        <v>1.5332648746389599E-2</v>
      </c>
      <c r="O350" s="2">
        <v>6.6199999999999995E-2</v>
      </c>
      <c r="P350" s="2" t="s">
        <v>411</v>
      </c>
      <c r="Q350" s="54">
        <v>30447000</v>
      </c>
      <c r="R350" s="2">
        <v>30447000</v>
      </c>
      <c r="S350" s="51">
        <v>0</v>
      </c>
      <c r="T350" s="51">
        <v>0</v>
      </c>
      <c r="U350" s="51">
        <v>55485</v>
      </c>
      <c r="V350" s="54">
        <v>29.432876712328767</v>
      </c>
      <c r="W350" s="54">
        <v>11.791263680414318</v>
      </c>
      <c r="X350" s="2">
        <v>6.5065999999999999E-2</v>
      </c>
      <c r="Y350" s="2">
        <v>7.7025907433629859E-2</v>
      </c>
      <c r="Z350" s="2">
        <v>0</v>
      </c>
      <c r="AA350" s="2">
        <v>0</v>
      </c>
      <c r="AB350" s="2" t="s">
        <v>376</v>
      </c>
      <c r="AC350" s="2" t="s">
        <v>376</v>
      </c>
      <c r="AD350" s="2" t="s">
        <v>376</v>
      </c>
      <c r="AE350" s="2" t="s">
        <v>376</v>
      </c>
      <c r="AF350" s="2" t="s">
        <v>376</v>
      </c>
      <c r="AG350" s="2">
        <v>0</v>
      </c>
      <c r="AH350" s="2">
        <v>0</v>
      </c>
      <c r="AI350" t="str">
        <f t="shared" si="5"/>
        <v>Scheme G TIER I</v>
      </c>
      <c r="AJ350" t="e">
        <v>#N/A</v>
      </c>
    </row>
    <row r="351" spans="1:36" hidden="1" x14ac:dyDescent="0.25">
      <c r="A351" s="75" t="s">
        <v>370</v>
      </c>
      <c r="B351" s="75" t="s">
        <v>310</v>
      </c>
      <c r="C351" s="75" t="s">
        <v>286</v>
      </c>
      <c r="D351" s="76">
        <v>44742</v>
      </c>
      <c r="E351" s="75" t="s">
        <v>234</v>
      </c>
      <c r="F351" s="75" t="s">
        <v>795</v>
      </c>
      <c r="G351" s="75" t="s">
        <v>733</v>
      </c>
      <c r="H351" s="75" t="s">
        <v>376</v>
      </c>
      <c r="I351" s="75" t="s">
        <v>376</v>
      </c>
      <c r="J351" s="75">
        <v>0</v>
      </c>
      <c r="K351" s="2" t="s">
        <v>146</v>
      </c>
      <c r="L351" s="2">
        <v>74000</v>
      </c>
      <c r="M351" s="55">
        <v>7851977.2000000002</v>
      </c>
      <c r="N351" s="2">
        <v>4.5885442427958728E-3</v>
      </c>
      <c r="O351" s="2">
        <v>8.5999999999999993E-2</v>
      </c>
      <c r="P351" s="2" t="s">
        <v>411</v>
      </c>
      <c r="Q351" s="54">
        <v>8203773.1799999997</v>
      </c>
      <c r="R351" s="2">
        <v>8203773.1799999997</v>
      </c>
      <c r="S351" s="51">
        <v>0</v>
      </c>
      <c r="T351" s="51">
        <v>0</v>
      </c>
      <c r="U351" s="51">
        <v>46906</v>
      </c>
      <c r="V351" s="54">
        <v>5.9287671232876713</v>
      </c>
      <c r="W351" s="54">
        <v>4.6048214652835728</v>
      </c>
      <c r="X351" s="2">
        <v>6.1675000000000008E-2</v>
      </c>
      <c r="Y351" s="2">
        <v>7.3088299302178417E-2</v>
      </c>
      <c r="Z351" s="2">
        <v>0</v>
      </c>
      <c r="AA351" s="2">
        <v>0</v>
      </c>
      <c r="AB351" s="2" t="s">
        <v>376</v>
      </c>
      <c r="AC351" s="2" t="s">
        <v>376</v>
      </c>
      <c r="AD351" s="2" t="s">
        <v>376</v>
      </c>
      <c r="AE351" s="2" t="s">
        <v>376</v>
      </c>
      <c r="AF351" s="2" t="s">
        <v>376</v>
      </c>
      <c r="AG351" s="2">
        <v>0</v>
      </c>
      <c r="AH351" s="2">
        <v>0</v>
      </c>
      <c r="AI351" t="str">
        <f t="shared" si="5"/>
        <v>Scheme G TIER I</v>
      </c>
      <c r="AJ351" t="e">
        <v>#N/A</v>
      </c>
    </row>
    <row r="352" spans="1:36" hidden="1" x14ac:dyDescent="0.25">
      <c r="A352" s="75" t="s">
        <v>370</v>
      </c>
      <c r="B352" s="75" t="s">
        <v>310</v>
      </c>
      <c r="C352" s="75" t="s">
        <v>286</v>
      </c>
      <c r="D352" s="76">
        <v>44742</v>
      </c>
      <c r="E352" s="75" t="s">
        <v>378</v>
      </c>
      <c r="F352" s="75" t="s">
        <v>379</v>
      </c>
      <c r="G352" s="75" t="s">
        <v>380</v>
      </c>
      <c r="H352" s="75" t="s">
        <v>381</v>
      </c>
      <c r="I352" s="75" t="s">
        <v>382</v>
      </c>
      <c r="J352" s="75">
        <v>0</v>
      </c>
      <c r="K352" s="2" t="s">
        <v>303</v>
      </c>
      <c r="L352" s="2">
        <v>113372.387</v>
      </c>
      <c r="M352" s="55">
        <v>128678566.22</v>
      </c>
      <c r="N352" s="2">
        <v>7.5197275687454671E-2</v>
      </c>
      <c r="O352" s="2">
        <v>0</v>
      </c>
      <c r="P352" s="2" t="s">
        <v>376</v>
      </c>
      <c r="Q352" s="54">
        <v>128685000</v>
      </c>
      <c r="R352" s="2">
        <v>128685000</v>
      </c>
      <c r="S352" s="51">
        <v>0</v>
      </c>
      <c r="T352" s="51">
        <v>0</v>
      </c>
      <c r="U352" s="51">
        <v>0</v>
      </c>
      <c r="V352" s="54">
        <v>0</v>
      </c>
      <c r="W352" s="54">
        <v>0</v>
      </c>
      <c r="X352" s="2">
        <v>0</v>
      </c>
      <c r="Y352" s="2">
        <v>0</v>
      </c>
      <c r="Z352" s="2">
        <v>0</v>
      </c>
      <c r="AA352" s="2">
        <v>0</v>
      </c>
      <c r="AB352" s="2" t="s">
        <v>376</v>
      </c>
      <c r="AC352" s="2" t="s">
        <v>376</v>
      </c>
      <c r="AD352" s="2" t="s">
        <v>376</v>
      </c>
      <c r="AE352" s="2" t="s">
        <v>376</v>
      </c>
      <c r="AF352" s="2" t="s">
        <v>376</v>
      </c>
      <c r="AG352" s="2">
        <v>0</v>
      </c>
      <c r="AH352" s="2">
        <v>0</v>
      </c>
      <c r="AI352" t="str">
        <f t="shared" si="5"/>
        <v>Scheme G TIER I</v>
      </c>
      <c r="AJ352" t="e">
        <v>#N/A</v>
      </c>
    </row>
    <row r="353" spans="1:36" hidden="1" x14ac:dyDescent="0.25">
      <c r="A353" s="75" t="s">
        <v>370</v>
      </c>
      <c r="B353" s="75" t="s">
        <v>310</v>
      </c>
      <c r="C353" s="75" t="s">
        <v>289</v>
      </c>
      <c r="D353" s="76">
        <v>44742</v>
      </c>
      <c r="E353" s="75" t="s">
        <v>104</v>
      </c>
      <c r="F353" s="75" t="s">
        <v>747</v>
      </c>
      <c r="G353" s="75" t="s">
        <v>742</v>
      </c>
      <c r="H353" s="75" t="s">
        <v>376</v>
      </c>
      <c r="I353" s="75" t="s">
        <v>376</v>
      </c>
      <c r="J353" s="75">
        <v>0</v>
      </c>
      <c r="K353" s="2" t="s">
        <v>98</v>
      </c>
      <c r="L353" s="2">
        <v>10000</v>
      </c>
      <c r="M353" s="55">
        <v>1016353</v>
      </c>
      <c r="N353" s="2">
        <v>6.0735360537479167E-3</v>
      </c>
      <c r="O353" s="2">
        <v>8.0500000000000002E-2</v>
      </c>
      <c r="P353" s="2" t="s">
        <v>411</v>
      </c>
      <c r="Q353" s="54">
        <v>961900</v>
      </c>
      <c r="R353" s="2">
        <v>961900</v>
      </c>
      <c r="S353" s="51">
        <v>0</v>
      </c>
      <c r="T353" s="51">
        <v>0</v>
      </c>
      <c r="U353" s="51">
        <v>46861</v>
      </c>
      <c r="V353" s="54">
        <v>5.8054794520547945</v>
      </c>
      <c r="W353" s="54">
        <v>4.5118421642898277</v>
      </c>
      <c r="X353" s="2">
        <v>8.2015999999999992E-2</v>
      </c>
      <c r="Y353" s="2">
        <v>7.6912542999712952E-2</v>
      </c>
      <c r="Z353" s="2">
        <v>0</v>
      </c>
      <c r="AA353" s="2">
        <v>0</v>
      </c>
      <c r="AB353" s="2" t="s">
        <v>376</v>
      </c>
      <c r="AC353" s="2" t="s">
        <v>376</v>
      </c>
      <c r="AD353" s="2" t="s">
        <v>376</v>
      </c>
      <c r="AE353" s="2" t="s">
        <v>376</v>
      </c>
      <c r="AF353" s="2" t="s">
        <v>376</v>
      </c>
      <c r="AG353" s="2">
        <v>0</v>
      </c>
      <c r="AH353" s="2">
        <v>0</v>
      </c>
      <c r="AI353" t="str">
        <f t="shared" si="5"/>
        <v>Scheme G TIER II</v>
      </c>
      <c r="AJ353" t="e">
        <v>#N/A</v>
      </c>
    </row>
    <row r="354" spans="1:36" hidden="1" x14ac:dyDescent="0.25">
      <c r="A354" s="75" t="s">
        <v>370</v>
      </c>
      <c r="B354" s="75" t="s">
        <v>310</v>
      </c>
      <c r="C354" s="75" t="s">
        <v>289</v>
      </c>
      <c r="D354" s="76">
        <v>44742</v>
      </c>
      <c r="E354" s="75" t="s">
        <v>76</v>
      </c>
      <c r="F354" s="75" t="s">
        <v>745</v>
      </c>
      <c r="G354" s="75" t="s">
        <v>746</v>
      </c>
      <c r="H354" s="75" t="s">
        <v>376</v>
      </c>
      <c r="I354" s="75" t="s">
        <v>376</v>
      </c>
      <c r="J354" s="75">
        <v>0</v>
      </c>
      <c r="K354" s="2" t="s">
        <v>98</v>
      </c>
      <c r="L354" s="2">
        <v>15000</v>
      </c>
      <c r="M354" s="55">
        <v>1534677</v>
      </c>
      <c r="N354" s="2">
        <v>9.1709436488677572E-3</v>
      </c>
      <c r="O354" s="2">
        <v>8.1300000000000011E-2</v>
      </c>
      <c r="P354" s="2" t="s">
        <v>411</v>
      </c>
      <c r="Q354" s="54">
        <v>1527349</v>
      </c>
      <c r="R354" s="2">
        <v>1527349</v>
      </c>
      <c r="S354" s="51">
        <v>0</v>
      </c>
      <c r="T354" s="51">
        <v>0</v>
      </c>
      <c r="U354" s="51">
        <v>46833</v>
      </c>
      <c r="V354" s="54">
        <v>5.7287671232876711</v>
      </c>
      <c r="W354" s="54">
        <v>4.4365992904262406</v>
      </c>
      <c r="X354" s="2">
        <v>7.5118999999999991E-2</v>
      </c>
      <c r="Y354" s="2">
        <v>7.6200829335329595E-2</v>
      </c>
      <c r="Z354" s="2">
        <v>0</v>
      </c>
      <c r="AA354" s="2">
        <v>0</v>
      </c>
      <c r="AB354" s="2" t="s">
        <v>376</v>
      </c>
      <c r="AC354" s="2" t="s">
        <v>376</v>
      </c>
      <c r="AD354" s="2" t="s">
        <v>376</v>
      </c>
      <c r="AE354" s="2" t="s">
        <v>376</v>
      </c>
      <c r="AF354" s="2" t="s">
        <v>376</v>
      </c>
      <c r="AG354" s="2">
        <v>0</v>
      </c>
      <c r="AH354" s="2">
        <v>0</v>
      </c>
      <c r="AI354" t="str">
        <f t="shared" si="5"/>
        <v>Scheme G TIER II</v>
      </c>
      <c r="AJ354" t="e">
        <v>#N/A</v>
      </c>
    </row>
    <row r="355" spans="1:36" hidden="1" x14ac:dyDescent="0.25">
      <c r="A355" s="75" t="s">
        <v>370</v>
      </c>
      <c r="B355" s="75" t="s">
        <v>310</v>
      </c>
      <c r="C355" s="75" t="s">
        <v>289</v>
      </c>
      <c r="D355" s="76">
        <v>44742</v>
      </c>
      <c r="E355" s="75" t="s">
        <v>77</v>
      </c>
      <c r="F355" s="75" t="s">
        <v>776</v>
      </c>
      <c r="G355" s="75" t="s">
        <v>733</v>
      </c>
      <c r="H355" s="75" t="s">
        <v>376</v>
      </c>
      <c r="I355" s="75" t="s">
        <v>376</v>
      </c>
      <c r="J355" s="75">
        <v>0</v>
      </c>
      <c r="K355" s="2" t="s">
        <v>146</v>
      </c>
      <c r="L355" s="2">
        <v>76900</v>
      </c>
      <c r="M355" s="55">
        <v>8116002.9299999997</v>
      </c>
      <c r="N355" s="2">
        <v>4.8499720478690701E-2</v>
      </c>
      <c r="O355" s="2">
        <v>8.2799999999999999E-2</v>
      </c>
      <c r="P355" s="2" t="s">
        <v>411</v>
      </c>
      <c r="Q355" s="54">
        <v>8069220.3300000001</v>
      </c>
      <c r="R355" s="2">
        <v>8069220.3300000001</v>
      </c>
      <c r="S355" s="51">
        <v>0</v>
      </c>
      <c r="T355" s="51">
        <v>0</v>
      </c>
      <c r="U355" s="51">
        <v>48259</v>
      </c>
      <c r="V355" s="54">
        <v>9.6356164383561644</v>
      </c>
      <c r="W355" s="54">
        <v>6.4649477338069854</v>
      </c>
      <c r="X355" s="2">
        <v>6.8956999999999991E-2</v>
      </c>
      <c r="Y355" s="2">
        <v>7.4609326276456348E-2</v>
      </c>
      <c r="Z355" s="2">
        <v>0</v>
      </c>
      <c r="AA355" s="2">
        <v>0</v>
      </c>
      <c r="AB355" s="2" t="s">
        <v>376</v>
      </c>
      <c r="AC355" s="2" t="s">
        <v>376</v>
      </c>
      <c r="AD355" s="2" t="s">
        <v>376</v>
      </c>
      <c r="AE355" s="2" t="s">
        <v>376</v>
      </c>
      <c r="AF355" s="2" t="s">
        <v>376</v>
      </c>
      <c r="AG355" s="2">
        <v>0</v>
      </c>
      <c r="AH355" s="2">
        <v>0</v>
      </c>
      <c r="AI355" t="str">
        <f t="shared" si="5"/>
        <v>Scheme G TIER II</v>
      </c>
      <c r="AJ355" t="e">
        <v>#N/A</v>
      </c>
    </row>
    <row r="356" spans="1:36" hidden="1" x14ac:dyDescent="0.25">
      <c r="A356" s="75" t="s">
        <v>370</v>
      </c>
      <c r="B356" s="75" t="s">
        <v>310</v>
      </c>
      <c r="C356" s="75" t="s">
        <v>289</v>
      </c>
      <c r="D356" s="76">
        <v>44742</v>
      </c>
      <c r="E356" s="75" t="s">
        <v>74</v>
      </c>
      <c r="F356" s="75" t="s">
        <v>741</v>
      </c>
      <c r="G356" s="75" t="s">
        <v>742</v>
      </c>
      <c r="H356" s="75" t="s">
        <v>376</v>
      </c>
      <c r="I356" s="75" t="s">
        <v>376</v>
      </c>
      <c r="J356" s="75">
        <v>0</v>
      </c>
      <c r="K356" s="2" t="s">
        <v>98</v>
      </c>
      <c r="L356" s="2">
        <v>3500</v>
      </c>
      <c r="M356" s="55">
        <v>364373.1</v>
      </c>
      <c r="N356" s="2">
        <v>2.1774257171139309E-3</v>
      </c>
      <c r="O356" s="2">
        <v>8.6899999999999991E-2</v>
      </c>
      <c r="P356" s="2" t="s">
        <v>411</v>
      </c>
      <c r="Q356" s="54">
        <v>369614.85</v>
      </c>
      <c r="R356" s="2">
        <v>369614.85</v>
      </c>
      <c r="S356" s="51">
        <v>0</v>
      </c>
      <c r="T356" s="51">
        <v>0</v>
      </c>
      <c r="U356" s="51">
        <v>46077</v>
      </c>
      <c r="V356" s="54">
        <v>3.6575342465753424</v>
      </c>
      <c r="W356" s="54">
        <v>3.0153854762555596</v>
      </c>
      <c r="X356" s="2">
        <v>7.7499999999999999E-2</v>
      </c>
      <c r="Y356" s="2">
        <v>7.3807831327437567E-2</v>
      </c>
      <c r="Z356" s="2">
        <v>0</v>
      </c>
      <c r="AA356" s="2">
        <v>0</v>
      </c>
      <c r="AB356" s="2" t="s">
        <v>376</v>
      </c>
      <c r="AC356" s="2" t="s">
        <v>376</v>
      </c>
      <c r="AD356" s="2" t="s">
        <v>376</v>
      </c>
      <c r="AE356" s="2" t="s">
        <v>376</v>
      </c>
      <c r="AF356" s="2" t="s">
        <v>376</v>
      </c>
      <c r="AG356" s="2">
        <v>0</v>
      </c>
      <c r="AH356" s="2">
        <v>0</v>
      </c>
      <c r="AI356" t="str">
        <f t="shared" si="5"/>
        <v>Scheme G TIER II</v>
      </c>
      <c r="AJ356" t="e">
        <v>#N/A</v>
      </c>
    </row>
    <row r="357" spans="1:36" hidden="1" x14ac:dyDescent="0.25">
      <c r="A357" s="75" t="s">
        <v>370</v>
      </c>
      <c r="B357" s="75" t="s">
        <v>310</v>
      </c>
      <c r="C357" s="75" t="s">
        <v>289</v>
      </c>
      <c r="D357" s="76">
        <v>44742</v>
      </c>
      <c r="E357" s="75" t="s">
        <v>369</v>
      </c>
      <c r="F357" s="75" t="s">
        <v>740</v>
      </c>
      <c r="G357" s="75" t="s">
        <v>733</v>
      </c>
      <c r="H357" s="75" t="s">
        <v>376</v>
      </c>
      <c r="I357" s="75" t="s">
        <v>376</v>
      </c>
      <c r="J357" s="75">
        <v>0</v>
      </c>
      <c r="K357" s="2" t="s">
        <v>146</v>
      </c>
      <c r="L357" s="2">
        <v>20000</v>
      </c>
      <c r="M357" s="55">
        <v>1985202</v>
      </c>
      <c r="N357" s="2">
        <v>1.1863197059459138E-2</v>
      </c>
      <c r="O357" s="2">
        <v>7.5399999999999995E-2</v>
      </c>
      <c r="P357" s="2" t="s">
        <v>411</v>
      </c>
      <c r="Q357" s="54">
        <v>1972800</v>
      </c>
      <c r="R357" s="2">
        <v>1972800</v>
      </c>
      <c r="S357" s="51">
        <v>0</v>
      </c>
      <c r="T357" s="51">
        <v>0</v>
      </c>
      <c r="U357" s="51">
        <v>49818</v>
      </c>
      <c r="V357" s="54">
        <v>13.906849315068493</v>
      </c>
      <c r="W357" s="54">
        <v>8.4349581801973912</v>
      </c>
      <c r="X357" s="2">
        <v>7.685830166666667E-2</v>
      </c>
      <c r="Y357" s="2">
        <v>7.625912569077857E-2</v>
      </c>
      <c r="Z357" s="2">
        <v>0</v>
      </c>
      <c r="AA357" s="2">
        <v>0</v>
      </c>
      <c r="AB357" s="2" t="s">
        <v>376</v>
      </c>
      <c r="AC357" s="2" t="s">
        <v>376</v>
      </c>
      <c r="AD357" s="2" t="s">
        <v>376</v>
      </c>
      <c r="AE357" s="2" t="s">
        <v>376</v>
      </c>
      <c r="AF357" s="2" t="s">
        <v>376</v>
      </c>
      <c r="AG357" s="2">
        <v>0</v>
      </c>
      <c r="AH357" s="2">
        <v>0</v>
      </c>
      <c r="AI357" t="str">
        <f t="shared" si="5"/>
        <v>Scheme G TIER II</v>
      </c>
      <c r="AJ357" t="e">
        <v>#N/A</v>
      </c>
    </row>
    <row r="358" spans="1:36" hidden="1" x14ac:dyDescent="0.25">
      <c r="A358" s="75" t="s">
        <v>370</v>
      </c>
      <c r="B358" s="75" t="s">
        <v>310</v>
      </c>
      <c r="C358" s="75" t="s">
        <v>289</v>
      </c>
      <c r="D358" s="76">
        <v>44742</v>
      </c>
      <c r="E358" s="75" t="s">
        <v>72</v>
      </c>
      <c r="F358" s="75" t="s">
        <v>777</v>
      </c>
      <c r="G358" s="75" t="s">
        <v>733</v>
      </c>
      <c r="H358" s="75" t="s">
        <v>376</v>
      </c>
      <c r="I358" s="75" t="s">
        <v>376</v>
      </c>
      <c r="J358" s="75">
        <v>0</v>
      </c>
      <c r="K358" s="2" t="s">
        <v>146</v>
      </c>
      <c r="L358" s="2">
        <v>46200</v>
      </c>
      <c r="M358" s="55">
        <v>4747045.38</v>
      </c>
      <c r="N358" s="2">
        <v>2.8367458219936855E-2</v>
      </c>
      <c r="O358" s="2">
        <v>7.8799999999999995E-2</v>
      </c>
      <c r="P358" s="2" t="s">
        <v>411</v>
      </c>
      <c r="Q358" s="54">
        <v>5024387</v>
      </c>
      <c r="R358" s="2">
        <v>5024387</v>
      </c>
      <c r="S358" s="51">
        <v>0</v>
      </c>
      <c r="T358" s="51">
        <v>0</v>
      </c>
      <c r="U358" s="51">
        <v>47561</v>
      </c>
      <c r="V358" s="54">
        <v>7.7232876712328764</v>
      </c>
      <c r="W358" s="54">
        <v>5.624460133787009</v>
      </c>
      <c r="X358" s="2">
        <v>6.7634E-2</v>
      </c>
      <c r="Y358" s="2">
        <v>7.4029186751957368E-2</v>
      </c>
      <c r="Z358" s="2">
        <v>0</v>
      </c>
      <c r="AA358" s="2">
        <v>0</v>
      </c>
      <c r="AB358" s="2" t="s">
        <v>376</v>
      </c>
      <c r="AC358" s="2" t="s">
        <v>376</v>
      </c>
      <c r="AD358" s="2" t="s">
        <v>376</v>
      </c>
      <c r="AE358" s="2" t="s">
        <v>376</v>
      </c>
      <c r="AF358" s="2" t="s">
        <v>376</v>
      </c>
      <c r="AG358" s="2">
        <v>0</v>
      </c>
      <c r="AH358" s="2">
        <v>0</v>
      </c>
      <c r="AI358" t="str">
        <f t="shared" si="5"/>
        <v>Scheme G TIER II</v>
      </c>
      <c r="AJ358" t="e">
        <v>#N/A</v>
      </c>
    </row>
    <row r="359" spans="1:36" hidden="1" x14ac:dyDescent="0.25">
      <c r="A359" s="75" t="s">
        <v>370</v>
      </c>
      <c r="B359" s="75" t="s">
        <v>310</v>
      </c>
      <c r="C359" s="75" t="s">
        <v>289</v>
      </c>
      <c r="D359" s="76">
        <v>44742</v>
      </c>
      <c r="E359" s="75" t="s">
        <v>81</v>
      </c>
      <c r="F359" s="75" t="s">
        <v>778</v>
      </c>
      <c r="G359" s="75" t="s">
        <v>733</v>
      </c>
      <c r="H359" s="75" t="s">
        <v>376</v>
      </c>
      <c r="I359" s="75" t="s">
        <v>376</v>
      </c>
      <c r="J359" s="75">
        <v>0</v>
      </c>
      <c r="K359" s="2" t="s">
        <v>146</v>
      </c>
      <c r="L359" s="2">
        <v>38000</v>
      </c>
      <c r="M359" s="55">
        <v>4018127.6</v>
      </c>
      <c r="N359" s="2">
        <v>2.4011581455615903E-2</v>
      </c>
      <c r="O359" s="2">
        <v>8.3299999999999999E-2</v>
      </c>
      <c r="P359" s="2" t="s">
        <v>411</v>
      </c>
      <c r="Q359" s="54">
        <v>4184060.4</v>
      </c>
      <c r="R359" s="2">
        <v>4184060.4</v>
      </c>
      <c r="S359" s="51">
        <v>0</v>
      </c>
      <c r="T359" s="51">
        <v>0</v>
      </c>
      <c r="U359" s="51">
        <v>49833</v>
      </c>
      <c r="V359" s="54">
        <v>13.947945205479453</v>
      </c>
      <c r="W359" s="54">
        <v>8.2938147233066868</v>
      </c>
      <c r="X359" s="2">
        <v>7.6365999999999989E-2</v>
      </c>
      <c r="Y359" s="2">
        <v>7.6520086394539027E-2</v>
      </c>
      <c r="Z359" s="2">
        <v>0</v>
      </c>
      <c r="AA359" s="2">
        <v>0</v>
      </c>
      <c r="AB359" s="2" t="s">
        <v>376</v>
      </c>
      <c r="AC359" s="2" t="s">
        <v>376</v>
      </c>
      <c r="AD359" s="2" t="s">
        <v>376</v>
      </c>
      <c r="AE359" s="2" t="s">
        <v>376</v>
      </c>
      <c r="AF359" s="2" t="s">
        <v>376</v>
      </c>
      <c r="AG359" s="2">
        <v>0</v>
      </c>
      <c r="AH359" s="2">
        <v>0</v>
      </c>
      <c r="AI359" t="str">
        <f t="shared" si="5"/>
        <v>Scheme G TIER II</v>
      </c>
      <c r="AJ359" t="e">
        <v>#N/A</v>
      </c>
    </row>
    <row r="360" spans="1:36" hidden="1" x14ac:dyDescent="0.25">
      <c r="A360" s="75" t="s">
        <v>370</v>
      </c>
      <c r="B360" s="75" t="s">
        <v>310</v>
      </c>
      <c r="C360" s="75" t="s">
        <v>289</v>
      </c>
      <c r="D360" s="76">
        <v>44742</v>
      </c>
      <c r="E360" s="75" t="s">
        <v>334</v>
      </c>
      <c r="F360" s="75" t="s">
        <v>736</v>
      </c>
      <c r="G360" s="75" t="s">
        <v>733</v>
      </c>
      <c r="H360" s="75" t="s">
        <v>376</v>
      </c>
      <c r="I360" s="75" t="s">
        <v>376</v>
      </c>
      <c r="J360" s="75">
        <v>0</v>
      </c>
      <c r="K360" s="2" t="s">
        <v>146</v>
      </c>
      <c r="L360" s="2">
        <v>150000</v>
      </c>
      <c r="M360" s="55">
        <v>14086185</v>
      </c>
      <c r="N360" s="2">
        <v>8.4176415534035029E-2</v>
      </c>
      <c r="O360" s="2">
        <v>6.54E-2</v>
      </c>
      <c r="P360" s="2" t="s">
        <v>411</v>
      </c>
      <c r="Q360" s="54">
        <v>14115000</v>
      </c>
      <c r="R360" s="2">
        <v>14115000</v>
      </c>
      <c r="S360" s="51">
        <v>0</v>
      </c>
      <c r="T360" s="51">
        <v>0</v>
      </c>
      <c r="U360" s="51">
        <v>48230</v>
      </c>
      <c r="V360" s="54">
        <v>9.5561643835616437</v>
      </c>
      <c r="W360" s="54">
        <v>6.6962533558873405</v>
      </c>
      <c r="X360" s="2">
        <v>6.9278000000000006E-2</v>
      </c>
      <c r="Y360" s="2">
        <v>7.4419716107336178E-2</v>
      </c>
      <c r="Z360" s="2">
        <v>0</v>
      </c>
      <c r="AA360" s="2">
        <v>0</v>
      </c>
      <c r="AB360" s="2" t="s">
        <v>376</v>
      </c>
      <c r="AC360" s="2" t="s">
        <v>376</v>
      </c>
      <c r="AD360" s="2" t="s">
        <v>376</v>
      </c>
      <c r="AE360" s="2" t="s">
        <v>376</v>
      </c>
      <c r="AF360" s="2" t="s">
        <v>376</v>
      </c>
      <c r="AG360" s="2">
        <v>0</v>
      </c>
      <c r="AH360" s="2">
        <v>0</v>
      </c>
      <c r="AI360" t="str">
        <f t="shared" si="5"/>
        <v>Scheme G TIER II</v>
      </c>
      <c r="AJ360" t="e">
        <v>#N/A</v>
      </c>
    </row>
    <row r="361" spans="1:36" hidden="1" x14ac:dyDescent="0.25">
      <c r="A361" s="75" t="s">
        <v>370</v>
      </c>
      <c r="B361" s="75" t="s">
        <v>310</v>
      </c>
      <c r="C361" s="75" t="s">
        <v>289</v>
      </c>
      <c r="D361" s="76">
        <v>44742</v>
      </c>
      <c r="E361" s="75" t="s">
        <v>279</v>
      </c>
      <c r="F361" s="75" t="s">
        <v>735</v>
      </c>
      <c r="G361" s="75" t="s">
        <v>733</v>
      </c>
      <c r="H361" s="75" t="s">
        <v>376</v>
      </c>
      <c r="I361" s="75" t="s">
        <v>376</v>
      </c>
      <c r="J361" s="75">
        <v>0</v>
      </c>
      <c r="K361" s="2" t="s">
        <v>146</v>
      </c>
      <c r="L361" s="2">
        <v>160000</v>
      </c>
      <c r="M361" s="55">
        <v>14794880</v>
      </c>
      <c r="N361" s="2">
        <v>8.8411444735120553E-2</v>
      </c>
      <c r="O361" s="2">
        <v>6.6699999999999995E-2</v>
      </c>
      <c r="P361" s="2" t="s">
        <v>411</v>
      </c>
      <c r="Q361" s="54">
        <v>15183601.09</v>
      </c>
      <c r="R361" s="2">
        <v>15183601.09</v>
      </c>
      <c r="S361" s="51">
        <v>0</v>
      </c>
      <c r="T361" s="51">
        <v>0</v>
      </c>
      <c r="U361" s="51">
        <v>49658</v>
      </c>
      <c r="V361" s="54">
        <v>13.468493150684932</v>
      </c>
      <c r="W361" s="54">
        <v>8.5436742774146666</v>
      </c>
      <c r="X361" s="2">
        <v>6.8235039499999997E-2</v>
      </c>
      <c r="Y361" s="2">
        <v>7.5715192911743778E-2</v>
      </c>
      <c r="Z361" s="2">
        <v>0</v>
      </c>
      <c r="AA361" s="2">
        <v>0</v>
      </c>
      <c r="AB361" s="2" t="s">
        <v>376</v>
      </c>
      <c r="AC361" s="2" t="s">
        <v>376</v>
      </c>
      <c r="AD361" s="2" t="s">
        <v>376</v>
      </c>
      <c r="AE361" s="2" t="s">
        <v>376</v>
      </c>
      <c r="AF361" s="2" t="s">
        <v>376</v>
      </c>
      <c r="AG361" s="2">
        <v>0</v>
      </c>
      <c r="AH361" s="2">
        <v>0</v>
      </c>
      <c r="AI361" t="str">
        <f t="shared" si="5"/>
        <v>Scheme G TIER II</v>
      </c>
      <c r="AJ361" t="e">
        <v>#N/A</v>
      </c>
    </row>
    <row r="362" spans="1:36" hidden="1" x14ac:dyDescent="0.25">
      <c r="A362" s="75" t="s">
        <v>370</v>
      </c>
      <c r="B362" s="75" t="s">
        <v>310</v>
      </c>
      <c r="C362" s="75" t="s">
        <v>289</v>
      </c>
      <c r="D362" s="76">
        <v>44742</v>
      </c>
      <c r="E362" s="75" t="s">
        <v>278</v>
      </c>
      <c r="F362" s="75" t="s">
        <v>734</v>
      </c>
      <c r="G362" s="75" t="s">
        <v>733</v>
      </c>
      <c r="H362" s="75" t="s">
        <v>376</v>
      </c>
      <c r="I362" s="75" t="s">
        <v>376</v>
      </c>
      <c r="J362" s="75">
        <v>0</v>
      </c>
      <c r="K362" s="2" t="s">
        <v>146</v>
      </c>
      <c r="L362" s="2">
        <v>3500</v>
      </c>
      <c r="M362" s="55">
        <v>323434.65000000002</v>
      </c>
      <c r="N362" s="2">
        <v>1.9327851718904149E-3</v>
      </c>
      <c r="O362" s="2">
        <v>6.6400000000000001E-2</v>
      </c>
      <c r="P362" s="2" t="s">
        <v>411</v>
      </c>
      <c r="Q362" s="54">
        <v>322560</v>
      </c>
      <c r="R362" s="2">
        <v>322560</v>
      </c>
      <c r="S362" s="51">
        <v>0</v>
      </c>
      <c r="T362" s="51">
        <v>0</v>
      </c>
      <c r="U362" s="51">
        <v>49476</v>
      </c>
      <c r="V362" s="54">
        <v>12.96986301369863</v>
      </c>
      <c r="W362" s="54">
        <v>8.3646175538387872</v>
      </c>
      <c r="X362" s="2">
        <v>6.7644418999999997E-2</v>
      </c>
      <c r="Y362" s="2">
        <v>7.5687145414372048E-2</v>
      </c>
      <c r="Z362" s="2">
        <v>0</v>
      </c>
      <c r="AA362" s="2">
        <v>0</v>
      </c>
      <c r="AB362" s="2" t="s">
        <v>376</v>
      </c>
      <c r="AC362" s="2" t="s">
        <v>376</v>
      </c>
      <c r="AD362" s="2" t="s">
        <v>376</v>
      </c>
      <c r="AE362" s="2" t="s">
        <v>376</v>
      </c>
      <c r="AF362" s="2" t="s">
        <v>376</v>
      </c>
      <c r="AG362" s="2">
        <v>0</v>
      </c>
      <c r="AH362" s="2">
        <v>0</v>
      </c>
      <c r="AI362" t="str">
        <f t="shared" si="5"/>
        <v>Scheme G TIER II</v>
      </c>
      <c r="AJ362" t="e">
        <v>#N/A</v>
      </c>
    </row>
    <row r="363" spans="1:36" hidden="1" x14ac:dyDescent="0.25">
      <c r="A363" s="75" t="s">
        <v>370</v>
      </c>
      <c r="B363" s="75" t="s">
        <v>310</v>
      </c>
      <c r="C363" s="75" t="s">
        <v>289</v>
      </c>
      <c r="D363" s="76">
        <v>44742</v>
      </c>
      <c r="E363" s="75" t="s">
        <v>99</v>
      </c>
      <c r="F363" s="75" t="s">
        <v>781</v>
      </c>
      <c r="G363" s="75" t="s">
        <v>733</v>
      </c>
      <c r="H363" s="75" t="s">
        <v>376</v>
      </c>
      <c r="I363" s="75" t="s">
        <v>376</v>
      </c>
      <c r="J363" s="75">
        <v>0</v>
      </c>
      <c r="K363" s="2" t="s">
        <v>146</v>
      </c>
      <c r="L363" s="2">
        <v>5000</v>
      </c>
      <c r="M363" s="55">
        <v>508087</v>
      </c>
      <c r="N363" s="2">
        <v>3.0362331915590526E-3</v>
      </c>
      <c r="O363" s="2">
        <v>7.6799999999999993E-2</v>
      </c>
      <c r="P363" s="2" t="s">
        <v>411</v>
      </c>
      <c r="Q363" s="54">
        <v>495650</v>
      </c>
      <c r="R363" s="2">
        <v>495650</v>
      </c>
      <c r="S363" s="51">
        <v>0</v>
      </c>
      <c r="T363" s="51">
        <v>0</v>
      </c>
      <c r="U363" s="51">
        <v>45275</v>
      </c>
      <c r="V363" s="54">
        <v>1.4602739726027398</v>
      </c>
      <c r="W363" s="54">
        <v>1.3598650155457448</v>
      </c>
      <c r="X363" s="2">
        <v>7.8792000000000001E-2</v>
      </c>
      <c r="Y363" s="2">
        <v>6.4962520965860374E-2</v>
      </c>
      <c r="Z363" s="2">
        <v>0</v>
      </c>
      <c r="AA363" s="2">
        <v>0</v>
      </c>
      <c r="AB363" s="2" t="s">
        <v>376</v>
      </c>
      <c r="AC363" s="2" t="s">
        <v>376</v>
      </c>
      <c r="AD363" s="2" t="s">
        <v>376</v>
      </c>
      <c r="AE363" s="2" t="s">
        <v>376</v>
      </c>
      <c r="AF363" s="2" t="s">
        <v>376</v>
      </c>
      <c r="AG363" s="2">
        <v>0</v>
      </c>
      <c r="AH363" s="2">
        <v>0</v>
      </c>
      <c r="AI363" t="str">
        <f t="shared" si="5"/>
        <v>Scheme G TIER II</v>
      </c>
      <c r="AJ363" t="e">
        <v>#N/A</v>
      </c>
    </row>
    <row r="364" spans="1:36" hidden="1" x14ac:dyDescent="0.25">
      <c r="A364" s="75" t="s">
        <v>370</v>
      </c>
      <c r="B364" s="75" t="s">
        <v>310</v>
      </c>
      <c r="C364" s="75" t="s">
        <v>289</v>
      </c>
      <c r="D364" s="76">
        <v>44742</v>
      </c>
      <c r="E364" s="75" t="s">
        <v>259</v>
      </c>
      <c r="F364" s="75" t="s">
        <v>768</v>
      </c>
      <c r="G364" s="75" t="s">
        <v>733</v>
      </c>
      <c r="H364" s="75" t="s">
        <v>376</v>
      </c>
      <c r="I364" s="75" t="s">
        <v>376</v>
      </c>
      <c r="J364" s="75">
        <v>0</v>
      </c>
      <c r="K364" s="2" t="s">
        <v>146</v>
      </c>
      <c r="L364" s="2">
        <v>21000</v>
      </c>
      <c r="M364" s="55">
        <v>1977929.1</v>
      </c>
      <c r="N364" s="2">
        <v>1.1819735564914129E-2</v>
      </c>
      <c r="O364" s="2">
        <v>6.0100000000000001E-2</v>
      </c>
      <c r="P364" s="2" t="s">
        <v>411</v>
      </c>
      <c r="Q364" s="54">
        <v>2014200</v>
      </c>
      <c r="R364" s="2">
        <v>2014200</v>
      </c>
      <c r="S364" s="51">
        <v>0</v>
      </c>
      <c r="T364" s="51">
        <v>0</v>
      </c>
      <c r="U364" s="51">
        <v>46837</v>
      </c>
      <c r="V364" s="54">
        <v>5.7397260273972606</v>
      </c>
      <c r="W364" s="54">
        <v>4.6588470530455313</v>
      </c>
      <c r="X364" s="2">
        <v>6.6502000000000006E-2</v>
      </c>
      <c r="Y364" s="2">
        <v>7.2642865781717497E-2</v>
      </c>
      <c r="Z364" s="2">
        <v>0</v>
      </c>
      <c r="AA364" s="2">
        <v>0</v>
      </c>
      <c r="AB364" s="2" t="s">
        <v>376</v>
      </c>
      <c r="AC364" s="2" t="s">
        <v>376</v>
      </c>
      <c r="AD364" s="2" t="s">
        <v>376</v>
      </c>
      <c r="AE364" s="2" t="s">
        <v>376</v>
      </c>
      <c r="AF364" s="2" t="s">
        <v>376</v>
      </c>
      <c r="AG364" s="2">
        <v>0</v>
      </c>
      <c r="AH364" s="2">
        <v>0</v>
      </c>
      <c r="AI364" t="str">
        <f t="shared" si="5"/>
        <v>Scheme G TIER II</v>
      </c>
      <c r="AJ364" t="e">
        <v>#N/A</v>
      </c>
    </row>
    <row r="365" spans="1:36" hidden="1" x14ac:dyDescent="0.25">
      <c r="A365" s="75" t="s">
        <v>370</v>
      </c>
      <c r="B365" s="75" t="s">
        <v>310</v>
      </c>
      <c r="C365" s="75" t="s">
        <v>289</v>
      </c>
      <c r="D365" s="76">
        <v>44742</v>
      </c>
      <c r="E365" s="75" t="s">
        <v>111</v>
      </c>
      <c r="F365" s="75" t="s">
        <v>783</v>
      </c>
      <c r="G365" s="75" t="s">
        <v>733</v>
      </c>
      <c r="H365" s="75" t="s">
        <v>376</v>
      </c>
      <c r="I365" s="75" t="s">
        <v>376</v>
      </c>
      <c r="J365" s="75">
        <v>0</v>
      </c>
      <c r="K365" s="2" t="s">
        <v>146</v>
      </c>
      <c r="L365" s="2">
        <v>56000</v>
      </c>
      <c r="M365" s="55">
        <v>5923260</v>
      </c>
      <c r="N365" s="2">
        <v>3.5396297512500959E-2</v>
      </c>
      <c r="O365" s="2">
        <v>8.3199999999999996E-2</v>
      </c>
      <c r="P365" s="2" t="s">
        <v>411</v>
      </c>
      <c r="Q365" s="54">
        <v>6211760</v>
      </c>
      <c r="R365" s="2">
        <v>6211760</v>
      </c>
      <c r="S365" s="51">
        <v>0</v>
      </c>
      <c r="T365" s="51">
        <v>0</v>
      </c>
      <c r="U365" s="51">
        <v>48428</v>
      </c>
      <c r="V365" s="54">
        <v>10.098630136986301</v>
      </c>
      <c r="W365" s="54">
        <v>6.6435366541304655</v>
      </c>
      <c r="X365" s="2">
        <v>7.3763999999999996E-2</v>
      </c>
      <c r="Y365" s="2">
        <v>7.4928105107181481E-2</v>
      </c>
      <c r="Z365" s="2">
        <v>0</v>
      </c>
      <c r="AA365" s="2">
        <v>0</v>
      </c>
      <c r="AB365" s="2" t="s">
        <v>376</v>
      </c>
      <c r="AC365" s="2" t="s">
        <v>376</v>
      </c>
      <c r="AD365" s="2" t="s">
        <v>376</v>
      </c>
      <c r="AE365" s="2" t="s">
        <v>376</v>
      </c>
      <c r="AF365" s="2" t="s">
        <v>376</v>
      </c>
      <c r="AG365" s="2">
        <v>0</v>
      </c>
      <c r="AH365" s="2">
        <v>0</v>
      </c>
      <c r="AI365" t="str">
        <f t="shared" si="5"/>
        <v>Scheme G TIER II</v>
      </c>
      <c r="AJ365" t="e">
        <v>#N/A</v>
      </c>
    </row>
    <row r="366" spans="1:36" hidden="1" x14ac:dyDescent="0.25">
      <c r="A366" s="75" t="s">
        <v>370</v>
      </c>
      <c r="B366" s="75" t="s">
        <v>310</v>
      </c>
      <c r="C366" s="75" t="s">
        <v>289</v>
      </c>
      <c r="D366" s="76">
        <v>44742</v>
      </c>
      <c r="E366" s="75" t="s">
        <v>228</v>
      </c>
      <c r="F366" s="75" t="s">
        <v>793</v>
      </c>
      <c r="G366" s="75" t="s">
        <v>733</v>
      </c>
      <c r="H366" s="75" t="s">
        <v>376</v>
      </c>
      <c r="I366" s="75" t="s">
        <v>376</v>
      </c>
      <c r="J366" s="75">
        <v>0</v>
      </c>
      <c r="K366" s="2" t="s">
        <v>146</v>
      </c>
      <c r="L366" s="2">
        <v>74600</v>
      </c>
      <c r="M366" s="55">
        <v>6669262.3799999999</v>
      </c>
      <c r="N366" s="2">
        <v>3.9854268661414526E-2</v>
      </c>
      <c r="O366" s="2">
        <v>6.2199999999999998E-2</v>
      </c>
      <c r="P366" s="2" t="s">
        <v>411</v>
      </c>
      <c r="Q366" s="54">
        <v>7416134</v>
      </c>
      <c r="R366" s="2">
        <v>7416134</v>
      </c>
      <c r="S366" s="51">
        <v>0</v>
      </c>
      <c r="T366" s="51">
        <v>0</v>
      </c>
      <c r="U366" s="51">
        <v>49384</v>
      </c>
      <c r="V366" s="54">
        <v>12.717808219178082</v>
      </c>
      <c r="W366" s="54">
        <v>8.2447026255563127</v>
      </c>
      <c r="X366" s="2">
        <v>6.3920000000000005E-2</v>
      </c>
      <c r="Y366" s="2">
        <v>7.5283116301179953E-2</v>
      </c>
      <c r="Z366" s="2">
        <v>0</v>
      </c>
      <c r="AA366" s="2">
        <v>0</v>
      </c>
      <c r="AB366" s="2" t="s">
        <v>376</v>
      </c>
      <c r="AC366" s="2" t="s">
        <v>376</v>
      </c>
      <c r="AD366" s="2" t="s">
        <v>376</v>
      </c>
      <c r="AE366" s="2" t="s">
        <v>376</v>
      </c>
      <c r="AF366" s="2" t="s">
        <v>376</v>
      </c>
      <c r="AG366" s="2">
        <v>0</v>
      </c>
      <c r="AH366" s="2">
        <v>0</v>
      </c>
      <c r="AI366" t="str">
        <f t="shared" si="5"/>
        <v>Scheme G TIER II</v>
      </c>
      <c r="AJ366" t="e">
        <v>#N/A</v>
      </c>
    </row>
    <row r="367" spans="1:36" hidden="1" x14ac:dyDescent="0.25">
      <c r="A367" s="75" t="s">
        <v>370</v>
      </c>
      <c r="B367" s="75" t="s">
        <v>310</v>
      </c>
      <c r="C367" s="75" t="s">
        <v>289</v>
      </c>
      <c r="D367" s="76">
        <v>44742</v>
      </c>
      <c r="E367" s="75" t="s">
        <v>120</v>
      </c>
      <c r="F367" s="75" t="s">
        <v>785</v>
      </c>
      <c r="G367" s="75" t="s">
        <v>733</v>
      </c>
      <c r="H367" s="75" t="s">
        <v>376</v>
      </c>
      <c r="I367" s="75" t="s">
        <v>376</v>
      </c>
      <c r="J367" s="75">
        <v>0</v>
      </c>
      <c r="K367" s="2" t="s">
        <v>146</v>
      </c>
      <c r="L367" s="2">
        <v>7000</v>
      </c>
      <c r="M367" s="55">
        <v>699773.9</v>
      </c>
      <c r="N367" s="2">
        <v>4.1817183706072489E-3</v>
      </c>
      <c r="O367" s="2">
        <v>7.7199999999999991E-2</v>
      </c>
      <c r="P367" s="2" t="s">
        <v>411</v>
      </c>
      <c r="Q367" s="54">
        <v>698600</v>
      </c>
      <c r="R367" s="2">
        <v>698600</v>
      </c>
      <c r="S367" s="51">
        <v>0</v>
      </c>
      <c r="T367" s="51">
        <v>0</v>
      </c>
      <c r="U367" s="51">
        <v>56913</v>
      </c>
      <c r="V367" s="54">
        <v>33.345205479452055</v>
      </c>
      <c r="W367" s="54">
        <v>11.756774833053582</v>
      </c>
      <c r="X367" s="2">
        <v>7.5235999999999997E-2</v>
      </c>
      <c r="Y367" s="2">
        <v>7.7213076675248155E-2</v>
      </c>
      <c r="Z367" s="2">
        <v>0</v>
      </c>
      <c r="AA367" s="2">
        <v>0</v>
      </c>
      <c r="AB367" s="2" t="s">
        <v>376</v>
      </c>
      <c r="AC367" s="2" t="s">
        <v>376</v>
      </c>
      <c r="AD367" s="2" t="s">
        <v>376</v>
      </c>
      <c r="AE367" s="2" t="s">
        <v>376</v>
      </c>
      <c r="AF367" s="2" t="s">
        <v>376</v>
      </c>
      <c r="AG367" s="2">
        <v>0</v>
      </c>
      <c r="AH367" s="2">
        <v>0</v>
      </c>
      <c r="AI367" t="str">
        <f t="shared" si="5"/>
        <v>Scheme G TIER II</v>
      </c>
      <c r="AJ367" t="e">
        <v>#N/A</v>
      </c>
    </row>
    <row r="368" spans="1:36" hidden="1" x14ac:dyDescent="0.25">
      <c r="A368" s="75" t="s">
        <v>370</v>
      </c>
      <c r="B368" s="75" t="s">
        <v>310</v>
      </c>
      <c r="C368" s="75" t="s">
        <v>289</v>
      </c>
      <c r="D368" s="76">
        <v>44742</v>
      </c>
      <c r="E368" s="75" t="s">
        <v>229</v>
      </c>
      <c r="F368" s="75" t="s">
        <v>792</v>
      </c>
      <c r="G368" s="75" t="s">
        <v>733</v>
      </c>
      <c r="H368" s="75" t="s">
        <v>376</v>
      </c>
      <c r="I368" s="75" t="s">
        <v>376</v>
      </c>
      <c r="J368" s="75">
        <v>0</v>
      </c>
      <c r="K368" s="2" t="s">
        <v>146</v>
      </c>
      <c r="L368" s="2">
        <v>30000</v>
      </c>
      <c r="M368" s="55">
        <v>2710500</v>
      </c>
      <c r="N368" s="2">
        <v>1.619744269331987E-2</v>
      </c>
      <c r="O368" s="2">
        <v>5.7699999999999994E-2</v>
      </c>
      <c r="P368" s="2" t="s">
        <v>411</v>
      </c>
      <c r="Q368" s="54">
        <v>2968200</v>
      </c>
      <c r="R368" s="2">
        <v>2968200</v>
      </c>
      <c r="S368" s="51">
        <v>0</v>
      </c>
      <c r="T368" s="51">
        <v>0</v>
      </c>
      <c r="U368" s="51">
        <v>47698</v>
      </c>
      <c r="V368" s="54">
        <v>8.0986301369863014</v>
      </c>
      <c r="W368" s="54">
        <v>6.0959984833948324</v>
      </c>
      <c r="X368" s="2">
        <v>5.9142000000000007E-2</v>
      </c>
      <c r="Y368" s="2">
        <v>7.3734429735596005E-2</v>
      </c>
      <c r="Z368" s="2">
        <v>0</v>
      </c>
      <c r="AA368" s="2">
        <v>0</v>
      </c>
      <c r="AB368" s="2" t="s">
        <v>376</v>
      </c>
      <c r="AC368" s="2" t="s">
        <v>376</v>
      </c>
      <c r="AD368" s="2" t="s">
        <v>376</v>
      </c>
      <c r="AE368" s="2" t="s">
        <v>376</v>
      </c>
      <c r="AF368" s="2" t="s">
        <v>376</v>
      </c>
      <c r="AG368" s="2">
        <v>0</v>
      </c>
      <c r="AH368" s="2">
        <v>0</v>
      </c>
      <c r="AI368" t="str">
        <f t="shared" si="5"/>
        <v>Scheme G TIER II</v>
      </c>
      <c r="AJ368" t="e">
        <v>#N/A</v>
      </c>
    </row>
    <row r="369" spans="1:36" hidden="1" x14ac:dyDescent="0.25">
      <c r="A369" s="75" t="s">
        <v>370</v>
      </c>
      <c r="B369" s="75" t="s">
        <v>310</v>
      </c>
      <c r="C369" s="75" t="s">
        <v>289</v>
      </c>
      <c r="D369" s="76">
        <v>44742</v>
      </c>
      <c r="E369" s="75" t="s">
        <v>174</v>
      </c>
      <c r="F369" s="75" t="s">
        <v>791</v>
      </c>
      <c r="G369" s="75" t="s">
        <v>733</v>
      </c>
      <c r="H369" s="75" t="s">
        <v>376</v>
      </c>
      <c r="I369" s="75" t="s">
        <v>376</v>
      </c>
      <c r="J369" s="75">
        <v>0</v>
      </c>
      <c r="K369" s="2" t="s">
        <v>146</v>
      </c>
      <c r="L369" s="2">
        <v>160000</v>
      </c>
      <c r="M369" s="55">
        <v>15911984</v>
      </c>
      <c r="N369" s="2">
        <v>9.5087049982299457E-2</v>
      </c>
      <c r="O369" s="2">
        <v>7.17E-2</v>
      </c>
      <c r="P369" s="2" t="s">
        <v>411</v>
      </c>
      <c r="Q369" s="54">
        <v>16718175</v>
      </c>
      <c r="R369" s="2">
        <v>16718175</v>
      </c>
      <c r="S369" s="51">
        <v>0</v>
      </c>
      <c r="T369" s="51">
        <v>0</v>
      </c>
      <c r="U369" s="51">
        <v>46760</v>
      </c>
      <c r="V369" s="54">
        <v>5.5287671232876709</v>
      </c>
      <c r="W369" s="54">
        <v>4.3403687552231407</v>
      </c>
      <c r="X369" s="2">
        <v>6.1388000000000005E-2</v>
      </c>
      <c r="Y369" s="2">
        <v>7.2921849232039315E-2</v>
      </c>
      <c r="Z369" s="2">
        <v>0</v>
      </c>
      <c r="AA369" s="2">
        <v>0</v>
      </c>
      <c r="AB369" s="2" t="s">
        <v>376</v>
      </c>
      <c r="AC369" s="2" t="s">
        <v>376</v>
      </c>
      <c r="AD369" s="2" t="s">
        <v>376</v>
      </c>
      <c r="AE369" s="2" t="s">
        <v>376</v>
      </c>
      <c r="AF369" s="2" t="s">
        <v>376</v>
      </c>
      <c r="AG369" s="2">
        <v>0</v>
      </c>
      <c r="AH369" s="2">
        <v>0</v>
      </c>
      <c r="AI369" t="str">
        <f t="shared" si="5"/>
        <v>Scheme G TIER II</v>
      </c>
      <c r="AJ369" t="e">
        <v>#N/A</v>
      </c>
    </row>
    <row r="370" spans="1:36" hidden="1" x14ac:dyDescent="0.25">
      <c r="A370" s="75" t="s">
        <v>370</v>
      </c>
      <c r="B370" s="75" t="s">
        <v>310</v>
      </c>
      <c r="C370" s="75" t="s">
        <v>289</v>
      </c>
      <c r="D370" s="76">
        <v>44742</v>
      </c>
      <c r="E370" s="75" t="s">
        <v>121</v>
      </c>
      <c r="F370" s="75" t="s">
        <v>786</v>
      </c>
      <c r="G370" s="75" t="s">
        <v>733</v>
      </c>
      <c r="H370" s="75" t="s">
        <v>376</v>
      </c>
      <c r="I370" s="75" t="s">
        <v>376</v>
      </c>
      <c r="J370" s="75">
        <v>0</v>
      </c>
      <c r="K370" s="2" t="s">
        <v>146</v>
      </c>
      <c r="L370" s="2">
        <v>33000</v>
      </c>
      <c r="M370" s="55">
        <v>3485941.8</v>
      </c>
      <c r="N370" s="2">
        <v>2.083133832789091E-2</v>
      </c>
      <c r="O370" s="2">
        <v>8.1699999999999995E-2</v>
      </c>
      <c r="P370" s="2" t="s">
        <v>411</v>
      </c>
      <c r="Q370" s="54">
        <v>3466610</v>
      </c>
      <c r="R370" s="2">
        <v>3466610</v>
      </c>
      <c r="S370" s="51">
        <v>0</v>
      </c>
      <c r="T370" s="51">
        <v>0</v>
      </c>
      <c r="U370" s="51">
        <v>52932</v>
      </c>
      <c r="V370" s="54">
        <v>22.438356164383563</v>
      </c>
      <c r="W370" s="54">
        <v>10.455159183886547</v>
      </c>
      <c r="X370" s="2">
        <v>7.6704999999999995E-2</v>
      </c>
      <c r="Y370" s="2">
        <v>7.640051691571105E-2</v>
      </c>
      <c r="Z370" s="2">
        <v>0</v>
      </c>
      <c r="AA370" s="2">
        <v>0</v>
      </c>
      <c r="AB370" s="2" t="s">
        <v>376</v>
      </c>
      <c r="AC370" s="2" t="s">
        <v>376</v>
      </c>
      <c r="AD370" s="2" t="s">
        <v>376</v>
      </c>
      <c r="AE370" s="2" t="s">
        <v>376</v>
      </c>
      <c r="AF370" s="2" t="s">
        <v>376</v>
      </c>
      <c r="AG370" s="2">
        <v>0</v>
      </c>
      <c r="AH370" s="2">
        <v>0</v>
      </c>
      <c r="AI370" t="str">
        <f t="shared" si="5"/>
        <v>Scheme G TIER II</v>
      </c>
      <c r="AJ370" t="e">
        <v>#N/A</v>
      </c>
    </row>
    <row r="371" spans="1:36" hidden="1" x14ac:dyDescent="0.25">
      <c r="A371" s="75" t="s">
        <v>370</v>
      </c>
      <c r="B371" s="75" t="s">
        <v>310</v>
      </c>
      <c r="C371" s="75" t="s">
        <v>289</v>
      </c>
      <c r="D371" s="76">
        <v>44742</v>
      </c>
      <c r="E371" s="75" t="s">
        <v>163</v>
      </c>
      <c r="F371" s="75" t="s">
        <v>790</v>
      </c>
      <c r="G371" s="75" t="s">
        <v>733</v>
      </c>
      <c r="H371" s="75" t="s">
        <v>376</v>
      </c>
      <c r="I371" s="75" t="s">
        <v>376</v>
      </c>
      <c r="J371" s="75">
        <v>0</v>
      </c>
      <c r="K371" s="2" t="s">
        <v>146</v>
      </c>
      <c r="L371" s="2">
        <v>69900</v>
      </c>
      <c r="M371" s="55">
        <v>7269606.9900000002</v>
      </c>
      <c r="N371" s="2">
        <v>4.3441816131150175E-2</v>
      </c>
      <c r="O371" s="2">
        <v>8.2400000000000001E-2</v>
      </c>
      <c r="P371" s="2" t="s">
        <v>411</v>
      </c>
      <c r="Q371" s="54">
        <v>7622303</v>
      </c>
      <c r="R371" s="2">
        <v>7622303</v>
      </c>
      <c r="S371" s="51">
        <v>0</v>
      </c>
      <c r="T371" s="51">
        <v>0</v>
      </c>
      <c r="U371" s="51">
        <v>46433</v>
      </c>
      <c r="V371" s="54">
        <v>4.6328767123287671</v>
      </c>
      <c r="W371" s="54">
        <v>3.70832742464964</v>
      </c>
      <c r="X371" s="2">
        <v>6.1711000000000002E-2</v>
      </c>
      <c r="Y371" s="2">
        <v>7.2041572874008794E-2</v>
      </c>
      <c r="Z371" s="2">
        <v>0</v>
      </c>
      <c r="AA371" s="2">
        <v>0</v>
      </c>
      <c r="AB371" s="2" t="s">
        <v>376</v>
      </c>
      <c r="AC371" s="2" t="s">
        <v>376</v>
      </c>
      <c r="AD371" s="2" t="s">
        <v>376</v>
      </c>
      <c r="AE371" s="2" t="s">
        <v>376</v>
      </c>
      <c r="AF371" s="2" t="s">
        <v>376</v>
      </c>
      <c r="AG371" s="2">
        <v>0</v>
      </c>
      <c r="AH371" s="2">
        <v>0</v>
      </c>
      <c r="AI371" t="str">
        <f t="shared" si="5"/>
        <v>Scheme G TIER II</v>
      </c>
      <c r="AJ371" t="e">
        <v>#N/A</v>
      </c>
    </row>
    <row r="372" spans="1:36" hidden="1" x14ac:dyDescent="0.25">
      <c r="A372" s="75" t="s">
        <v>370</v>
      </c>
      <c r="B372" s="75" t="s">
        <v>310</v>
      </c>
      <c r="C372" s="75" t="s">
        <v>289</v>
      </c>
      <c r="D372" s="76">
        <v>44742</v>
      </c>
      <c r="E372" s="75" t="s">
        <v>126</v>
      </c>
      <c r="F372" s="75" t="s">
        <v>787</v>
      </c>
      <c r="G372" s="75" t="s">
        <v>733</v>
      </c>
      <c r="H372" s="75" t="s">
        <v>376</v>
      </c>
      <c r="I372" s="75" t="s">
        <v>376</v>
      </c>
      <c r="J372" s="75">
        <v>0</v>
      </c>
      <c r="K372" s="2" t="s">
        <v>146</v>
      </c>
      <c r="L372" s="2">
        <v>10000</v>
      </c>
      <c r="M372" s="55">
        <v>996037</v>
      </c>
      <c r="N372" s="2">
        <v>5.9521314251710913E-3</v>
      </c>
      <c r="O372" s="2">
        <v>7.6200000000000004E-2</v>
      </c>
      <c r="P372" s="2" t="s">
        <v>411</v>
      </c>
      <c r="Q372" s="54">
        <v>1048000</v>
      </c>
      <c r="R372" s="2">
        <v>1048000</v>
      </c>
      <c r="S372" s="51">
        <v>0</v>
      </c>
      <c r="T372" s="51">
        <v>0</v>
      </c>
      <c r="U372" s="51">
        <v>51028</v>
      </c>
      <c r="V372" s="54">
        <v>17.221917808219178</v>
      </c>
      <c r="W372" s="54">
        <v>9.2809467674639716</v>
      </c>
      <c r="X372" s="2">
        <v>7.0777000000000007E-2</v>
      </c>
      <c r="Y372" s="2">
        <v>7.6599918373225523E-2</v>
      </c>
      <c r="Z372" s="2">
        <v>0</v>
      </c>
      <c r="AA372" s="2">
        <v>0</v>
      </c>
      <c r="AB372" s="2" t="s">
        <v>376</v>
      </c>
      <c r="AC372" s="2" t="s">
        <v>376</v>
      </c>
      <c r="AD372" s="2" t="s">
        <v>376</v>
      </c>
      <c r="AE372" s="2" t="s">
        <v>376</v>
      </c>
      <c r="AF372" s="2" t="s">
        <v>376</v>
      </c>
      <c r="AG372" s="2">
        <v>0</v>
      </c>
      <c r="AH372" s="2">
        <v>0</v>
      </c>
      <c r="AI372" t="str">
        <f t="shared" si="5"/>
        <v>Scheme G TIER II</v>
      </c>
      <c r="AJ372" t="e">
        <v>#N/A</v>
      </c>
    </row>
    <row r="373" spans="1:36" hidden="1" x14ac:dyDescent="0.25">
      <c r="A373" s="75" t="s">
        <v>370</v>
      </c>
      <c r="B373" s="75" t="s">
        <v>310</v>
      </c>
      <c r="C373" s="75" t="s">
        <v>289</v>
      </c>
      <c r="D373" s="76">
        <v>44742</v>
      </c>
      <c r="E373" s="75" t="s">
        <v>141</v>
      </c>
      <c r="F373" s="75" t="s">
        <v>796</v>
      </c>
      <c r="G373" s="75" t="s">
        <v>733</v>
      </c>
      <c r="H373" s="75" t="s">
        <v>376</v>
      </c>
      <c r="I373" s="75" t="s">
        <v>376</v>
      </c>
      <c r="J373" s="75">
        <v>0</v>
      </c>
      <c r="K373" s="2" t="s">
        <v>146</v>
      </c>
      <c r="L373" s="2">
        <v>41400</v>
      </c>
      <c r="M373" s="55">
        <v>4393657.8</v>
      </c>
      <c r="N373" s="2">
        <v>2.6255679922360393E-2</v>
      </c>
      <c r="O373" s="2">
        <v>8.3000000000000004E-2</v>
      </c>
      <c r="P373" s="2" t="s">
        <v>411</v>
      </c>
      <c r="Q373" s="54">
        <v>4727378.22</v>
      </c>
      <c r="R373" s="2">
        <v>4727378.22</v>
      </c>
      <c r="S373" s="51">
        <v>0</v>
      </c>
      <c r="T373" s="51">
        <v>0</v>
      </c>
      <c r="U373" s="51">
        <v>51319</v>
      </c>
      <c r="V373" s="54">
        <v>18.019178082191782</v>
      </c>
      <c r="W373" s="54">
        <v>9.1693210453411123</v>
      </c>
      <c r="X373" s="2">
        <v>7.0000000000000007E-2</v>
      </c>
      <c r="Y373" s="2">
        <v>7.6667991008957326E-2</v>
      </c>
      <c r="Z373" s="2">
        <v>0</v>
      </c>
      <c r="AA373" s="2">
        <v>0</v>
      </c>
      <c r="AB373" s="2" t="s">
        <v>376</v>
      </c>
      <c r="AC373" s="2" t="s">
        <v>376</v>
      </c>
      <c r="AD373" s="2" t="s">
        <v>376</v>
      </c>
      <c r="AE373" s="2" t="s">
        <v>376</v>
      </c>
      <c r="AF373" s="2" t="s">
        <v>376</v>
      </c>
      <c r="AG373" s="2">
        <v>0</v>
      </c>
      <c r="AH373" s="2">
        <v>0</v>
      </c>
      <c r="AI373" t="str">
        <f t="shared" si="5"/>
        <v>Scheme G TIER II</v>
      </c>
      <c r="AJ373" t="e">
        <v>#N/A</v>
      </c>
    </row>
    <row r="374" spans="1:36" hidden="1" x14ac:dyDescent="0.25">
      <c r="A374" s="75" t="s">
        <v>370</v>
      </c>
      <c r="B374" s="75" t="s">
        <v>310</v>
      </c>
      <c r="C374" s="75" t="s">
        <v>289</v>
      </c>
      <c r="D374" s="76">
        <v>44742</v>
      </c>
      <c r="E374" s="75" t="s">
        <v>139</v>
      </c>
      <c r="F374" s="75" t="s">
        <v>788</v>
      </c>
      <c r="G374" s="75" t="s">
        <v>733</v>
      </c>
      <c r="H374" s="75" t="s">
        <v>376</v>
      </c>
      <c r="I374" s="75" t="s">
        <v>376</v>
      </c>
      <c r="J374" s="75">
        <v>0</v>
      </c>
      <c r="K374" s="2" t="s">
        <v>146</v>
      </c>
      <c r="L374" s="2">
        <v>10000</v>
      </c>
      <c r="M374" s="55">
        <v>1005134</v>
      </c>
      <c r="N374" s="2">
        <v>6.0064934012571012E-3</v>
      </c>
      <c r="O374" s="2">
        <v>7.690000000000001E-2</v>
      </c>
      <c r="P374" s="2" t="s">
        <v>411</v>
      </c>
      <c r="Q374" s="54">
        <v>1063700</v>
      </c>
      <c r="R374" s="2">
        <v>1063700</v>
      </c>
      <c r="S374" s="51">
        <v>0</v>
      </c>
      <c r="T374" s="51">
        <v>0</v>
      </c>
      <c r="U374" s="51">
        <v>52399</v>
      </c>
      <c r="V374" s="54">
        <v>20.978082191780821</v>
      </c>
      <c r="W374" s="54">
        <v>10.330086142194112</v>
      </c>
      <c r="X374" s="2">
        <v>7.129400000000001E-2</v>
      </c>
      <c r="Y374" s="2">
        <v>7.6400324136208328E-2</v>
      </c>
      <c r="Z374" s="2">
        <v>0</v>
      </c>
      <c r="AA374" s="2">
        <v>0</v>
      </c>
      <c r="AB374" s="2" t="s">
        <v>376</v>
      </c>
      <c r="AC374" s="2" t="s">
        <v>376</v>
      </c>
      <c r="AD374" s="2" t="s">
        <v>376</v>
      </c>
      <c r="AE374" s="2" t="s">
        <v>376</v>
      </c>
      <c r="AF374" s="2" t="s">
        <v>376</v>
      </c>
      <c r="AG374" s="2">
        <v>0</v>
      </c>
      <c r="AH374" s="2">
        <v>0</v>
      </c>
      <c r="AI374" t="str">
        <f t="shared" si="5"/>
        <v>Scheme G TIER II</v>
      </c>
      <c r="AJ374" t="e">
        <v>#N/A</v>
      </c>
    </row>
    <row r="375" spans="1:36" hidden="1" x14ac:dyDescent="0.25">
      <c r="A375" s="75" t="s">
        <v>370</v>
      </c>
      <c r="B375" s="75" t="s">
        <v>310</v>
      </c>
      <c r="C375" s="75" t="s">
        <v>289</v>
      </c>
      <c r="D375" s="76">
        <v>44742</v>
      </c>
      <c r="E375" s="75" t="s">
        <v>378</v>
      </c>
      <c r="F375" s="75" t="s">
        <v>379</v>
      </c>
      <c r="G375" s="75" t="s">
        <v>380</v>
      </c>
      <c r="H375" s="75" t="s">
        <v>381</v>
      </c>
      <c r="I375" s="75" t="s">
        <v>382</v>
      </c>
      <c r="J375" s="75">
        <v>0</v>
      </c>
      <c r="K375" s="2" t="s">
        <v>303</v>
      </c>
      <c r="L375" s="2">
        <v>12392.245000000001</v>
      </c>
      <c r="M375" s="55">
        <v>14065297.210000001</v>
      </c>
      <c r="N375" s="2">
        <v>8.4051593995014523E-2</v>
      </c>
      <c r="O375" s="2">
        <v>0</v>
      </c>
      <c r="P375" s="2" t="s">
        <v>376</v>
      </c>
      <c r="Q375" s="54">
        <v>14066000</v>
      </c>
      <c r="R375" s="2">
        <v>14066000</v>
      </c>
      <c r="S375" s="51">
        <v>0</v>
      </c>
      <c r="T375" s="51">
        <v>0</v>
      </c>
      <c r="U375" s="51">
        <v>0</v>
      </c>
      <c r="V375" s="54">
        <v>0</v>
      </c>
      <c r="W375" s="54">
        <v>0</v>
      </c>
      <c r="X375" s="2">
        <v>0</v>
      </c>
      <c r="Y375" s="2">
        <v>0</v>
      </c>
      <c r="Z375" s="2">
        <v>0</v>
      </c>
      <c r="AA375" s="2">
        <v>0</v>
      </c>
      <c r="AB375" s="2" t="s">
        <v>376</v>
      </c>
      <c r="AC375" s="2" t="s">
        <v>376</v>
      </c>
      <c r="AD375" s="2" t="s">
        <v>376</v>
      </c>
      <c r="AE375" s="2" t="s">
        <v>376</v>
      </c>
      <c r="AF375" s="2" t="s">
        <v>376</v>
      </c>
      <c r="AG375" s="2">
        <v>0</v>
      </c>
      <c r="AH375" s="2">
        <v>0</v>
      </c>
      <c r="AI375" t="str">
        <f t="shared" si="5"/>
        <v>Scheme G TIER II</v>
      </c>
      <c r="AJ375" t="e">
        <v>#N/A</v>
      </c>
    </row>
    <row r="376" spans="1:36" hidden="1" x14ac:dyDescent="0.25">
      <c r="A376" s="75" t="s">
        <v>370</v>
      </c>
      <c r="B376" s="75" t="s">
        <v>310</v>
      </c>
      <c r="C376" s="75" t="s">
        <v>289</v>
      </c>
      <c r="D376" s="76">
        <v>44742</v>
      </c>
      <c r="E376" s="75" t="s">
        <v>376</v>
      </c>
      <c r="F376" s="75" t="s">
        <v>400</v>
      </c>
      <c r="G376" s="75" t="s">
        <v>376</v>
      </c>
      <c r="H376" s="75" t="s">
        <v>376</v>
      </c>
      <c r="I376" s="75" t="s">
        <v>376</v>
      </c>
      <c r="J376" s="75">
        <v>0</v>
      </c>
      <c r="K376" s="2" t="s">
        <v>302</v>
      </c>
      <c r="L376" s="2">
        <v>0</v>
      </c>
      <c r="M376" s="55">
        <v>-174831.1</v>
      </c>
      <c r="N376" s="2">
        <v>-1.0447580606013928E-3</v>
      </c>
      <c r="O376" s="2">
        <v>0</v>
      </c>
      <c r="P376" s="2" t="s">
        <v>376</v>
      </c>
      <c r="Q376" s="54">
        <v>0</v>
      </c>
      <c r="R376" s="2">
        <v>-174831.1</v>
      </c>
      <c r="S376" s="51">
        <v>0</v>
      </c>
      <c r="T376" s="51">
        <v>0</v>
      </c>
      <c r="U376" s="51">
        <v>0</v>
      </c>
      <c r="V376" s="54">
        <v>0</v>
      </c>
      <c r="W376" s="54">
        <v>0</v>
      </c>
      <c r="X376" s="2">
        <v>0</v>
      </c>
      <c r="Y376" s="2">
        <v>0</v>
      </c>
      <c r="Z376" s="2">
        <v>0</v>
      </c>
      <c r="AA376" s="2">
        <v>0</v>
      </c>
      <c r="AB376" s="2" t="s">
        <v>376</v>
      </c>
      <c r="AC376" s="2" t="s">
        <v>376</v>
      </c>
      <c r="AD376" s="2" t="s">
        <v>376</v>
      </c>
      <c r="AE376" s="2" t="s">
        <v>376</v>
      </c>
      <c r="AF376" s="2" t="s">
        <v>376</v>
      </c>
      <c r="AG376" s="2">
        <v>0</v>
      </c>
      <c r="AH376" s="2">
        <v>0</v>
      </c>
      <c r="AI376" t="str">
        <f t="shared" si="5"/>
        <v>Scheme G TIER II</v>
      </c>
      <c r="AJ376" t="e">
        <v>#N/A</v>
      </c>
    </row>
    <row r="377" spans="1:36" hidden="1" x14ac:dyDescent="0.25">
      <c r="A377" s="75" t="s">
        <v>370</v>
      </c>
      <c r="B377" s="75" t="s">
        <v>310</v>
      </c>
      <c r="C377" s="75" t="s">
        <v>289</v>
      </c>
      <c r="D377" s="76">
        <v>44742</v>
      </c>
      <c r="E377" s="75" t="s">
        <v>352</v>
      </c>
      <c r="F377" s="75" t="s">
        <v>766</v>
      </c>
      <c r="G377" s="75" t="s">
        <v>749</v>
      </c>
      <c r="H377" s="75" t="s">
        <v>376</v>
      </c>
      <c r="I377" s="75" t="s">
        <v>376</v>
      </c>
      <c r="J377" s="75">
        <v>0</v>
      </c>
      <c r="K377" s="2" t="s">
        <v>98</v>
      </c>
      <c r="L377" s="2">
        <v>30000</v>
      </c>
      <c r="M377" s="55">
        <v>2919336</v>
      </c>
      <c r="N377" s="2">
        <v>1.7445407696936231E-2</v>
      </c>
      <c r="O377" s="2">
        <v>7.2400000000000006E-2</v>
      </c>
      <c r="P377" s="2" t="s">
        <v>411</v>
      </c>
      <c r="Q377" s="54">
        <v>2890800</v>
      </c>
      <c r="R377" s="2">
        <v>2890800</v>
      </c>
      <c r="S377" s="51">
        <v>0</v>
      </c>
      <c r="T377" s="51">
        <v>0</v>
      </c>
      <c r="U377" s="51">
        <v>47386</v>
      </c>
      <c r="V377" s="54">
        <v>7.2438356164383562</v>
      </c>
      <c r="W377" s="54">
        <v>5.4174288010639904</v>
      </c>
      <c r="X377" s="2">
        <v>7.9002766000000002E-2</v>
      </c>
      <c r="Y377" s="2">
        <v>7.728947654886098E-2</v>
      </c>
      <c r="Z377" s="2">
        <v>0</v>
      </c>
      <c r="AA377" s="2">
        <v>0</v>
      </c>
      <c r="AB377" s="2" t="s">
        <v>376</v>
      </c>
      <c r="AC377" s="2" t="s">
        <v>376</v>
      </c>
      <c r="AD377" s="2" t="s">
        <v>376</v>
      </c>
      <c r="AE377" s="2" t="s">
        <v>376</v>
      </c>
      <c r="AF377" s="2" t="s">
        <v>376</v>
      </c>
      <c r="AG377" s="2">
        <v>0</v>
      </c>
      <c r="AH377" s="2">
        <v>0</v>
      </c>
      <c r="AI377" t="str">
        <f t="shared" si="5"/>
        <v>Scheme G TIER II</v>
      </c>
      <c r="AJ377" t="e">
        <v>#N/A</v>
      </c>
    </row>
    <row r="378" spans="1:36" hidden="1" x14ac:dyDescent="0.25">
      <c r="A378" s="75" t="s">
        <v>370</v>
      </c>
      <c r="B378" s="75" t="s">
        <v>310</v>
      </c>
      <c r="C378" s="75" t="s">
        <v>289</v>
      </c>
      <c r="D378" s="76">
        <v>44742</v>
      </c>
      <c r="E378" s="75" t="s">
        <v>20</v>
      </c>
      <c r="F378" s="75" t="s">
        <v>769</v>
      </c>
      <c r="G378" s="75" t="s">
        <v>733</v>
      </c>
      <c r="H378" s="75" t="s">
        <v>376</v>
      </c>
      <c r="I378" s="75" t="s">
        <v>376</v>
      </c>
      <c r="J378" s="75">
        <v>0</v>
      </c>
      <c r="K378" s="2" t="s">
        <v>146</v>
      </c>
      <c r="L378" s="2">
        <v>186000</v>
      </c>
      <c r="M378" s="55">
        <v>17267012.399999999</v>
      </c>
      <c r="N378" s="2">
        <v>0.1031844470886713</v>
      </c>
      <c r="O378" s="2">
        <v>6.5700000000000008E-2</v>
      </c>
      <c r="P378" s="2" t="s">
        <v>411</v>
      </c>
      <c r="Q378" s="54">
        <v>18610000</v>
      </c>
      <c r="R378" s="2">
        <v>18610000</v>
      </c>
      <c r="S378" s="51">
        <v>0</v>
      </c>
      <c r="T378" s="51">
        <v>0</v>
      </c>
      <c r="U378" s="51">
        <v>48918</v>
      </c>
      <c r="V378" s="54">
        <v>11.441095890410958</v>
      </c>
      <c r="W378" s="54">
        <v>7.7446941332809809</v>
      </c>
      <c r="X378" s="2">
        <v>6.9144999999999998E-2</v>
      </c>
      <c r="Y378" s="2">
        <v>7.5143851300962863E-2</v>
      </c>
      <c r="Z378" s="2">
        <v>0</v>
      </c>
      <c r="AA378" s="2">
        <v>0</v>
      </c>
      <c r="AB378" s="2" t="s">
        <v>376</v>
      </c>
      <c r="AC378" s="2" t="s">
        <v>376</v>
      </c>
      <c r="AD378" s="2" t="s">
        <v>376</v>
      </c>
      <c r="AE378" s="2" t="s">
        <v>376</v>
      </c>
      <c r="AF378" s="2" t="s">
        <v>376</v>
      </c>
      <c r="AG378" s="2">
        <v>0</v>
      </c>
      <c r="AH378" s="2">
        <v>0</v>
      </c>
      <c r="AI378" t="str">
        <f t="shared" si="5"/>
        <v>Scheme G TIER II</v>
      </c>
      <c r="AJ378" t="e">
        <v>#N/A</v>
      </c>
    </row>
    <row r="379" spans="1:36" hidden="1" x14ac:dyDescent="0.25">
      <c r="A379" s="75" t="s">
        <v>370</v>
      </c>
      <c r="B379" s="75" t="s">
        <v>310</v>
      </c>
      <c r="C379" s="75" t="s">
        <v>289</v>
      </c>
      <c r="D379" s="76">
        <v>44742</v>
      </c>
      <c r="E379" s="75" t="s">
        <v>213</v>
      </c>
      <c r="F379" s="75" t="s">
        <v>760</v>
      </c>
      <c r="G379" s="75" t="s">
        <v>749</v>
      </c>
      <c r="H379" s="75" t="s">
        <v>376</v>
      </c>
      <c r="I379" s="75" t="s">
        <v>376</v>
      </c>
      <c r="J379" s="75">
        <v>0</v>
      </c>
      <c r="K379" s="2" t="s">
        <v>98</v>
      </c>
      <c r="L379" s="2">
        <v>10000</v>
      </c>
      <c r="M379" s="55">
        <v>1040437</v>
      </c>
      <c r="N379" s="2">
        <v>6.2174575478729554E-3</v>
      </c>
      <c r="O379" s="2">
        <v>8.6699999999999999E-2</v>
      </c>
      <c r="P379" s="2" t="s">
        <v>411</v>
      </c>
      <c r="Q379" s="54">
        <v>1091800</v>
      </c>
      <c r="R379" s="2">
        <v>1091800</v>
      </c>
      <c r="S379" s="51">
        <v>0</v>
      </c>
      <c r="T379" s="51">
        <v>0</v>
      </c>
      <c r="U379" s="51">
        <v>46077</v>
      </c>
      <c r="V379" s="54">
        <v>3.6575342465753424</v>
      </c>
      <c r="W379" s="54">
        <v>3.0162184886888075</v>
      </c>
      <c r="X379" s="2">
        <v>6.5993999999999997E-2</v>
      </c>
      <c r="Y379" s="2">
        <v>7.3807680492398539E-2</v>
      </c>
      <c r="Z379" s="2">
        <v>0</v>
      </c>
      <c r="AA379" s="2">
        <v>0</v>
      </c>
      <c r="AB379" s="2" t="s">
        <v>376</v>
      </c>
      <c r="AC379" s="2" t="s">
        <v>376</v>
      </c>
      <c r="AD379" s="2" t="s">
        <v>376</v>
      </c>
      <c r="AE379" s="2" t="s">
        <v>376</v>
      </c>
      <c r="AF379" s="2" t="s">
        <v>376</v>
      </c>
      <c r="AG379" s="2">
        <v>0</v>
      </c>
      <c r="AH379" s="2">
        <v>0</v>
      </c>
      <c r="AI379" t="str">
        <f t="shared" si="5"/>
        <v>Scheme G TIER II</v>
      </c>
      <c r="AJ379" t="e">
        <v>#N/A</v>
      </c>
    </row>
    <row r="380" spans="1:36" hidden="1" x14ac:dyDescent="0.25">
      <c r="A380" s="75" t="s">
        <v>370</v>
      </c>
      <c r="B380" s="75" t="s">
        <v>310</v>
      </c>
      <c r="C380" s="75" t="s">
        <v>289</v>
      </c>
      <c r="D380" s="76">
        <v>44742</v>
      </c>
      <c r="E380" s="75" t="s">
        <v>214</v>
      </c>
      <c r="F380" s="75" t="s">
        <v>759</v>
      </c>
      <c r="G380" s="75" t="s">
        <v>749</v>
      </c>
      <c r="H380" s="75" t="s">
        <v>376</v>
      </c>
      <c r="I380" s="75" t="s">
        <v>376</v>
      </c>
      <c r="J380" s="75">
        <v>0</v>
      </c>
      <c r="K380" s="2" t="s">
        <v>98</v>
      </c>
      <c r="L380" s="2">
        <v>20000</v>
      </c>
      <c r="M380" s="55">
        <v>1864242</v>
      </c>
      <c r="N380" s="2">
        <v>1.1140362649503788E-2</v>
      </c>
      <c r="O380" s="2">
        <v>6.6299999999999998E-2</v>
      </c>
      <c r="P380" s="2" t="s">
        <v>411</v>
      </c>
      <c r="Q380" s="54">
        <v>2006000</v>
      </c>
      <c r="R380" s="2">
        <v>2006000</v>
      </c>
      <c r="S380" s="51">
        <v>0</v>
      </c>
      <c r="T380" s="51">
        <v>0</v>
      </c>
      <c r="U380" s="51">
        <v>47770</v>
      </c>
      <c r="V380" s="54">
        <v>8.2958904109589042</v>
      </c>
      <c r="W380" s="54">
        <v>6.104667923569747</v>
      </c>
      <c r="X380" s="2">
        <v>6.6022999999999998E-2</v>
      </c>
      <c r="Y380" s="2">
        <v>7.752731440647094E-2</v>
      </c>
      <c r="Z380" s="2">
        <v>0</v>
      </c>
      <c r="AA380" s="2">
        <v>0</v>
      </c>
      <c r="AB380" s="2" t="s">
        <v>376</v>
      </c>
      <c r="AC380" s="2" t="s">
        <v>376</v>
      </c>
      <c r="AD380" s="2" t="s">
        <v>376</v>
      </c>
      <c r="AE380" s="2" t="s">
        <v>376</v>
      </c>
      <c r="AF380" s="2" t="s">
        <v>376</v>
      </c>
      <c r="AG380" s="2">
        <v>0</v>
      </c>
      <c r="AH380" s="2">
        <v>0</v>
      </c>
      <c r="AI380" t="str">
        <f t="shared" si="5"/>
        <v>Scheme G TIER II</v>
      </c>
      <c r="AJ380" t="e">
        <v>#N/A</v>
      </c>
    </row>
    <row r="381" spans="1:36" hidden="1" x14ac:dyDescent="0.25">
      <c r="A381" s="75" t="s">
        <v>370</v>
      </c>
      <c r="B381" s="75" t="s">
        <v>310</v>
      </c>
      <c r="C381" s="75" t="s">
        <v>289</v>
      </c>
      <c r="D381" s="76">
        <v>44742</v>
      </c>
      <c r="E381" s="75" t="s">
        <v>182</v>
      </c>
      <c r="F381" s="75" t="s">
        <v>757</v>
      </c>
      <c r="G381" s="75" t="s">
        <v>758</v>
      </c>
      <c r="H381" s="75" t="s">
        <v>376</v>
      </c>
      <c r="I381" s="75" t="s">
        <v>376</v>
      </c>
      <c r="J381" s="75">
        <v>0</v>
      </c>
      <c r="K381" s="2" t="s">
        <v>98</v>
      </c>
      <c r="L381" s="2">
        <v>20000</v>
      </c>
      <c r="M381" s="55">
        <v>2062858</v>
      </c>
      <c r="N381" s="2">
        <v>1.2327254838390127E-2</v>
      </c>
      <c r="O381" s="2">
        <v>9.5000000000000001E-2</v>
      </c>
      <c r="P381" s="2" t="s">
        <v>411</v>
      </c>
      <c r="Q381" s="54">
        <v>2188900</v>
      </c>
      <c r="R381" s="2">
        <v>2188900</v>
      </c>
      <c r="S381" s="51">
        <v>0</v>
      </c>
      <c r="T381" s="51">
        <v>0</v>
      </c>
      <c r="U381" s="51">
        <v>45180</v>
      </c>
      <c r="V381" s="54">
        <v>1.2</v>
      </c>
      <c r="W381" s="54">
        <v>1.0948829919679344</v>
      </c>
      <c r="X381" s="2">
        <v>6.0004999999999996E-2</v>
      </c>
      <c r="Y381" s="2">
        <v>6.707717356685336E-2</v>
      </c>
      <c r="Z381" s="2">
        <v>0</v>
      </c>
      <c r="AA381" s="2">
        <v>0</v>
      </c>
      <c r="AB381" s="2" t="s">
        <v>376</v>
      </c>
      <c r="AC381" s="2" t="s">
        <v>376</v>
      </c>
      <c r="AD381" s="2" t="s">
        <v>376</v>
      </c>
      <c r="AE381" s="2" t="s">
        <v>376</v>
      </c>
      <c r="AF381" s="2" t="s">
        <v>376</v>
      </c>
      <c r="AG381" s="2">
        <v>0</v>
      </c>
      <c r="AH381" s="2">
        <v>0</v>
      </c>
      <c r="AI381" t="str">
        <f t="shared" si="5"/>
        <v>Scheme G TIER II</v>
      </c>
      <c r="AJ381" t="e">
        <v>#N/A</v>
      </c>
    </row>
    <row r="382" spans="1:36" hidden="1" x14ac:dyDescent="0.25">
      <c r="A382" s="75" t="s">
        <v>370</v>
      </c>
      <c r="B382" s="75" t="s">
        <v>310</v>
      </c>
      <c r="C382" s="75" t="s">
        <v>289</v>
      </c>
      <c r="D382" s="76">
        <v>44742</v>
      </c>
      <c r="E382" s="75" t="s">
        <v>28</v>
      </c>
      <c r="F382" s="75" t="s">
        <v>771</v>
      </c>
      <c r="G382" s="75" t="s">
        <v>733</v>
      </c>
      <c r="H382" s="75" t="s">
        <v>376</v>
      </c>
      <c r="I382" s="75" t="s">
        <v>376</v>
      </c>
      <c r="J382" s="75">
        <v>0</v>
      </c>
      <c r="K382" s="2" t="s">
        <v>146</v>
      </c>
      <c r="L382" s="2">
        <v>39400</v>
      </c>
      <c r="M382" s="55">
        <v>4006526.9</v>
      </c>
      <c r="N382" s="2">
        <v>2.394225783508375E-2</v>
      </c>
      <c r="O382" s="2">
        <v>7.7300000000000008E-2</v>
      </c>
      <c r="P382" s="2" t="s">
        <v>411</v>
      </c>
      <c r="Q382" s="54">
        <v>4265901.47</v>
      </c>
      <c r="R382" s="2">
        <v>4265901.47</v>
      </c>
      <c r="S382" s="51">
        <v>0</v>
      </c>
      <c r="T382" s="51">
        <v>0</v>
      </c>
      <c r="U382" s="51">
        <v>49297</v>
      </c>
      <c r="V382" s="54">
        <v>12.479452054794521</v>
      </c>
      <c r="W382" s="54">
        <v>7.9398682646394541</v>
      </c>
      <c r="X382" s="2">
        <v>7.2104000000000001E-2</v>
      </c>
      <c r="Y382" s="2">
        <v>7.5184746660680216E-2</v>
      </c>
      <c r="Z382" s="2">
        <v>0</v>
      </c>
      <c r="AA382" s="2">
        <v>0</v>
      </c>
      <c r="AB382" s="2" t="s">
        <v>376</v>
      </c>
      <c r="AC382" s="2" t="s">
        <v>376</v>
      </c>
      <c r="AD382" s="2" t="s">
        <v>376</v>
      </c>
      <c r="AE382" s="2" t="s">
        <v>376</v>
      </c>
      <c r="AF382" s="2" t="s">
        <v>376</v>
      </c>
      <c r="AG382" s="2">
        <v>0</v>
      </c>
      <c r="AH382" s="2">
        <v>0</v>
      </c>
      <c r="AI382" t="str">
        <f t="shared" si="5"/>
        <v>Scheme G TIER II</v>
      </c>
      <c r="AJ382" t="e">
        <v>#N/A</v>
      </c>
    </row>
    <row r="383" spans="1:36" hidden="1" x14ac:dyDescent="0.25">
      <c r="A383" s="75" t="s">
        <v>370</v>
      </c>
      <c r="B383" s="75" t="s">
        <v>310</v>
      </c>
      <c r="C383" s="75" t="s">
        <v>289</v>
      </c>
      <c r="D383" s="76">
        <v>44742</v>
      </c>
      <c r="E383" s="75" t="s">
        <v>138</v>
      </c>
      <c r="F383" s="75" t="s">
        <v>754</v>
      </c>
      <c r="G383" s="75" t="s">
        <v>755</v>
      </c>
      <c r="H383" s="75" t="s">
        <v>376</v>
      </c>
      <c r="I383" s="75" t="s">
        <v>376</v>
      </c>
      <c r="J383" s="75">
        <v>0</v>
      </c>
      <c r="K383" s="2" t="s">
        <v>98</v>
      </c>
      <c r="L383" s="2">
        <v>10000</v>
      </c>
      <c r="M383" s="55">
        <v>1049459</v>
      </c>
      <c r="N383" s="2">
        <v>6.2713713379408884E-3</v>
      </c>
      <c r="O383" s="2">
        <v>8.3800000000000013E-2</v>
      </c>
      <c r="P383" s="2" t="s">
        <v>411</v>
      </c>
      <c r="Q383" s="54">
        <v>1157900</v>
      </c>
      <c r="R383" s="2">
        <v>1157900</v>
      </c>
      <c r="S383" s="51">
        <v>0</v>
      </c>
      <c r="T383" s="51">
        <v>0</v>
      </c>
      <c r="U383" s="51">
        <v>54495</v>
      </c>
      <c r="V383" s="54">
        <v>26.720547945205478</v>
      </c>
      <c r="W383" s="54">
        <v>10.681301264498012</v>
      </c>
      <c r="X383" s="2">
        <v>7.0959000000000008E-2</v>
      </c>
      <c r="Y383" s="2">
        <v>7.929804851799524E-2</v>
      </c>
      <c r="Z383" s="2">
        <v>0</v>
      </c>
      <c r="AA383" s="2">
        <v>0</v>
      </c>
      <c r="AB383" s="2" t="s">
        <v>376</v>
      </c>
      <c r="AC383" s="2" t="s">
        <v>376</v>
      </c>
      <c r="AD383" s="2" t="s">
        <v>376</v>
      </c>
      <c r="AE383" s="2" t="s">
        <v>376</v>
      </c>
      <c r="AF383" s="2" t="s">
        <v>376</v>
      </c>
      <c r="AG383" s="2">
        <v>0</v>
      </c>
      <c r="AH383" s="2">
        <v>0</v>
      </c>
      <c r="AI383" t="str">
        <f t="shared" si="5"/>
        <v>Scheme G TIER II</v>
      </c>
      <c r="AJ383" t="e">
        <v>#N/A</v>
      </c>
    </row>
    <row r="384" spans="1:36" hidden="1" x14ac:dyDescent="0.25">
      <c r="A384" s="75" t="s">
        <v>370</v>
      </c>
      <c r="B384" s="75" t="s">
        <v>310</v>
      </c>
      <c r="C384" s="75" t="s">
        <v>289</v>
      </c>
      <c r="D384" s="76">
        <v>44742</v>
      </c>
      <c r="E384" s="75" t="s">
        <v>73</v>
      </c>
      <c r="F384" s="75" t="s">
        <v>773</v>
      </c>
      <c r="G384" s="75" t="s">
        <v>733</v>
      </c>
      <c r="H384" s="75" t="s">
        <v>376</v>
      </c>
      <c r="I384" s="75" t="s">
        <v>376</v>
      </c>
      <c r="J384" s="75">
        <v>0</v>
      </c>
      <c r="K384" s="2" t="s">
        <v>146</v>
      </c>
      <c r="L384" s="2">
        <v>68000</v>
      </c>
      <c r="M384" s="55">
        <v>6873066</v>
      </c>
      <c r="N384" s="2">
        <v>4.1072161100315523E-2</v>
      </c>
      <c r="O384" s="2">
        <v>7.6100000000000001E-2</v>
      </c>
      <c r="P384" s="2" t="s">
        <v>411</v>
      </c>
      <c r="Q384" s="54">
        <v>7331740</v>
      </c>
      <c r="R384" s="2">
        <v>7331740</v>
      </c>
      <c r="S384" s="51">
        <v>0</v>
      </c>
      <c r="T384" s="51">
        <v>0</v>
      </c>
      <c r="U384" s="51">
        <v>47612</v>
      </c>
      <c r="V384" s="54">
        <v>7.8630136986301373</v>
      </c>
      <c r="W384" s="54">
        <v>5.7908824165044148</v>
      </c>
      <c r="X384" s="2">
        <v>6.8248000000000003E-2</v>
      </c>
      <c r="Y384" s="2">
        <v>7.4246755276218351E-2</v>
      </c>
      <c r="Z384" s="2">
        <v>0</v>
      </c>
      <c r="AA384" s="2">
        <v>0</v>
      </c>
      <c r="AB384" s="2" t="s">
        <v>376</v>
      </c>
      <c r="AC384" s="2" t="s">
        <v>376</v>
      </c>
      <c r="AD384" s="2" t="s">
        <v>376</v>
      </c>
      <c r="AE384" s="2" t="s">
        <v>376</v>
      </c>
      <c r="AF384" s="2" t="s">
        <v>376</v>
      </c>
      <c r="AG384" s="2">
        <v>0</v>
      </c>
      <c r="AH384" s="2">
        <v>0</v>
      </c>
      <c r="AI384" t="str">
        <f t="shared" si="5"/>
        <v>Scheme G TIER II</v>
      </c>
      <c r="AJ384" t="e">
        <v>#N/A</v>
      </c>
    </row>
    <row r="385" spans="1:36" hidden="1" x14ac:dyDescent="0.25">
      <c r="A385" s="75" t="s">
        <v>370</v>
      </c>
      <c r="B385" s="75" t="s">
        <v>310</v>
      </c>
      <c r="C385" s="75" t="s">
        <v>289</v>
      </c>
      <c r="D385" s="76">
        <v>44742</v>
      </c>
      <c r="E385" s="75" t="s">
        <v>140</v>
      </c>
      <c r="F385" s="75" t="s">
        <v>797</v>
      </c>
      <c r="G385" s="75" t="s">
        <v>744</v>
      </c>
      <c r="H385" s="75" t="s">
        <v>376</v>
      </c>
      <c r="I385" s="75" t="s">
        <v>376</v>
      </c>
      <c r="J385" s="75">
        <v>0</v>
      </c>
      <c r="K385" s="2" t="s">
        <v>98</v>
      </c>
      <c r="L385" s="2">
        <v>10000</v>
      </c>
      <c r="M385" s="55">
        <v>1022581</v>
      </c>
      <c r="N385" s="2">
        <v>6.1107534206890704E-3</v>
      </c>
      <c r="O385" s="2">
        <v>8.1900000000000001E-2</v>
      </c>
      <c r="P385" s="2" t="s">
        <v>411</v>
      </c>
      <c r="Q385" s="54">
        <v>1074200</v>
      </c>
      <c r="R385" s="2">
        <v>1074200</v>
      </c>
      <c r="S385" s="51">
        <v>0</v>
      </c>
      <c r="T385" s="51">
        <v>0</v>
      </c>
      <c r="U385" s="51">
        <v>47141</v>
      </c>
      <c r="V385" s="54">
        <v>6.5726027397260278</v>
      </c>
      <c r="W385" s="54">
        <v>4.8599994371342383</v>
      </c>
      <c r="X385" s="2">
        <v>7.1035000000000001E-2</v>
      </c>
      <c r="Y385" s="2">
        <v>7.742989093779519E-2</v>
      </c>
      <c r="Z385" s="2">
        <v>0</v>
      </c>
      <c r="AA385" s="2">
        <v>0</v>
      </c>
      <c r="AB385" s="2" t="s">
        <v>376</v>
      </c>
      <c r="AC385" s="2" t="s">
        <v>376</v>
      </c>
      <c r="AD385" s="2" t="s">
        <v>376</v>
      </c>
      <c r="AE385" s="2" t="s">
        <v>376</v>
      </c>
      <c r="AF385" s="2" t="s">
        <v>376</v>
      </c>
      <c r="AG385" s="2">
        <v>0</v>
      </c>
      <c r="AH385" s="2">
        <v>0</v>
      </c>
      <c r="AI385" t="str">
        <f t="shared" si="5"/>
        <v>Scheme G TIER II</v>
      </c>
      <c r="AJ385" t="e">
        <v>#N/A</v>
      </c>
    </row>
    <row r="386" spans="1:36" hidden="1" x14ac:dyDescent="0.25">
      <c r="A386" s="75" t="s">
        <v>370</v>
      </c>
      <c r="B386" s="75" t="s">
        <v>310</v>
      </c>
      <c r="C386" s="75" t="s">
        <v>289</v>
      </c>
      <c r="D386" s="76">
        <v>44742</v>
      </c>
      <c r="E386" s="75" t="s">
        <v>114</v>
      </c>
      <c r="F386" s="75" t="s">
        <v>751</v>
      </c>
      <c r="G386" s="75" t="s">
        <v>752</v>
      </c>
      <c r="H386" s="75" t="s">
        <v>376</v>
      </c>
      <c r="I386" s="75" t="s">
        <v>376</v>
      </c>
      <c r="J386" s="75">
        <v>0</v>
      </c>
      <c r="K386" s="2" t="s">
        <v>98</v>
      </c>
      <c r="L386" s="2">
        <v>10000</v>
      </c>
      <c r="M386" s="55">
        <v>1034604</v>
      </c>
      <c r="N386" s="2">
        <v>6.1826006272936761E-3</v>
      </c>
      <c r="O386" s="2">
        <v>8.3900000000000002E-2</v>
      </c>
      <c r="P386" s="2" t="s">
        <v>411</v>
      </c>
      <c r="Q386" s="54">
        <v>1000900</v>
      </c>
      <c r="R386" s="2">
        <v>1000900</v>
      </c>
      <c r="S386" s="51">
        <v>0</v>
      </c>
      <c r="T386" s="51">
        <v>0</v>
      </c>
      <c r="U386" s="51">
        <v>47885</v>
      </c>
      <c r="V386" s="54">
        <v>8.6109589041095891</v>
      </c>
      <c r="W386" s="54">
        <v>5.9098313096341988</v>
      </c>
      <c r="X386" s="2">
        <v>8.3779000000000006E-2</v>
      </c>
      <c r="Y386" s="2">
        <v>7.8274811893106366E-2</v>
      </c>
      <c r="Z386" s="2">
        <v>0</v>
      </c>
      <c r="AA386" s="2">
        <v>0</v>
      </c>
      <c r="AB386" s="2" t="s">
        <v>376</v>
      </c>
      <c r="AC386" s="2" t="s">
        <v>376</v>
      </c>
      <c r="AD386" s="2" t="s">
        <v>376</v>
      </c>
      <c r="AE386" s="2" t="s">
        <v>376</v>
      </c>
      <c r="AF386" s="2" t="s">
        <v>376</v>
      </c>
      <c r="AG386" s="2">
        <v>0</v>
      </c>
      <c r="AH386" s="2">
        <v>0</v>
      </c>
      <c r="AI386" t="str">
        <f t="shared" si="5"/>
        <v>Scheme G TIER II</v>
      </c>
      <c r="AJ386" t="e">
        <v>#N/A</v>
      </c>
    </row>
    <row r="387" spans="1:36" hidden="1" x14ac:dyDescent="0.25">
      <c r="A387" s="75" t="s">
        <v>370</v>
      </c>
      <c r="B387" s="75" t="s">
        <v>310</v>
      </c>
      <c r="C387" s="75" t="s">
        <v>289</v>
      </c>
      <c r="D387" s="76">
        <v>44742</v>
      </c>
      <c r="E387" s="75" t="s">
        <v>345</v>
      </c>
      <c r="F387" s="75" t="s">
        <v>772</v>
      </c>
      <c r="G387" s="75" t="s">
        <v>733</v>
      </c>
      <c r="H387" s="75" t="s">
        <v>376</v>
      </c>
      <c r="I387" s="75" t="s">
        <v>376</v>
      </c>
      <c r="J387" s="75">
        <v>0</v>
      </c>
      <c r="K387" s="2" t="s">
        <v>146</v>
      </c>
      <c r="L387" s="2">
        <v>120000</v>
      </c>
      <c r="M387" s="55">
        <v>11773188</v>
      </c>
      <c r="N387" s="2">
        <v>7.0354376663966489E-2</v>
      </c>
      <c r="O387" s="2">
        <v>6.7900000000000002E-2</v>
      </c>
      <c r="P387" s="2" t="s">
        <v>411</v>
      </c>
      <c r="Q387" s="54">
        <v>12006000</v>
      </c>
      <c r="R387" s="2">
        <v>12006000</v>
      </c>
      <c r="S387" s="51">
        <v>0</v>
      </c>
      <c r="T387" s="51">
        <v>0</v>
      </c>
      <c r="U387" s="51">
        <v>46522</v>
      </c>
      <c r="V387" s="54">
        <v>4.8767123287671232</v>
      </c>
      <c r="W387" s="54">
        <v>4.0428277159908577</v>
      </c>
      <c r="X387" s="2">
        <v>6.7768999999999996E-2</v>
      </c>
      <c r="Y387" s="2">
        <v>7.2544271737859337E-2</v>
      </c>
      <c r="Z387" s="2">
        <v>0</v>
      </c>
      <c r="AA387" s="2">
        <v>0</v>
      </c>
      <c r="AB387" s="2" t="s">
        <v>376</v>
      </c>
      <c r="AC387" s="2" t="s">
        <v>376</v>
      </c>
      <c r="AD387" s="2" t="s">
        <v>376</v>
      </c>
      <c r="AE387" s="2" t="s">
        <v>376</v>
      </c>
      <c r="AF387" s="2" t="s">
        <v>376</v>
      </c>
      <c r="AG387" s="2">
        <v>0</v>
      </c>
      <c r="AH387" s="2">
        <v>0</v>
      </c>
      <c r="AI387" t="str">
        <f t="shared" ref="AI387:AI433" si="6">+B387&amp;" "&amp;C387</f>
        <v>Scheme G TIER II</v>
      </c>
      <c r="AJ387" t="e">
        <v>#N/A</v>
      </c>
    </row>
    <row r="388" spans="1:36" hidden="1" x14ac:dyDescent="0.25">
      <c r="A388" s="75" t="s">
        <v>370</v>
      </c>
      <c r="B388" s="75" t="s">
        <v>312</v>
      </c>
      <c r="C388" s="75" t="s">
        <v>798</v>
      </c>
      <c r="D388" s="76">
        <v>44742</v>
      </c>
      <c r="E388" s="75" t="s">
        <v>162</v>
      </c>
      <c r="F388" s="75" t="s">
        <v>613</v>
      </c>
      <c r="G388" s="75" t="s">
        <v>614</v>
      </c>
      <c r="H388" s="75" t="s">
        <v>615</v>
      </c>
      <c r="I388" s="75" t="s">
        <v>616</v>
      </c>
      <c r="J388" s="75">
        <v>0</v>
      </c>
      <c r="K388" s="2" t="s">
        <v>309</v>
      </c>
      <c r="L388" s="2">
        <v>5</v>
      </c>
      <c r="M388" s="55">
        <v>5408</v>
      </c>
      <c r="N388" s="2">
        <v>1.7906018777109507E-3</v>
      </c>
      <c r="O388" s="2">
        <v>0</v>
      </c>
      <c r="P388" s="2" t="s">
        <v>376</v>
      </c>
      <c r="Q388" s="54">
        <v>4544.93</v>
      </c>
      <c r="R388" s="2">
        <v>4544.93</v>
      </c>
      <c r="S388" s="51">
        <v>0</v>
      </c>
      <c r="T388" s="51">
        <v>0</v>
      </c>
      <c r="U388" s="51">
        <v>0</v>
      </c>
      <c r="V388" s="54">
        <v>0</v>
      </c>
      <c r="W388" s="54">
        <v>0</v>
      </c>
      <c r="X388" s="2">
        <v>0</v>
      </c>
      <c r="Y388" s="2">
        <v>0</v>
      </c>
      <c r="Z388" s="2">
        <v>1081.5999999999999</v>
      </c>
      <c r="AA388" s="2">
        <v>1082.9000000000001</v>
      </c>
      <c r="AB388" s="2" t="s">
        <v>376</v>
      </c>
      <c r="AC388" s="2" t="s">
        <v>376</v>
      </c>
      <c r="AD388" s="2" t="s">
        <v>376</v>
      </c>
      <c r="AE388" s="2" t="s">
        <v>376</v>
      </c>
      <c r="AF388" s="2" t="s">
        <v>376</v>
      </c>
      <c r="AG388" s="2">
        <v>0</v>
      </c>
      <c r="AH388" s="2">
        <v>0</v>
      </c>
      <c r="AI388" t="str">
        <f t="shared" si="6"/>
        <v>Scheme Tax Saver Tier II</v>
      </c>
      <c r="AJ388" t="e">
        <v>#N/A</v>
      </c>
    </row>
    <row r="389" spans="1:36" hidden="1" x14ac:dyDescent="0.25">
      <c r="A389" s="75" t="s">
        <v>370</v>
      </c>
      <c r="B389" s="75" t="s">
        <v>312</v>
      </c>
      <c r="C389" s="75" t="s">
        <v>798</v>
      </c>
      <c r="D389" s="76">
        <v>44742</v>
      </c>
      <c r="E389" s="75" t="s">
        <v>277</v>
      </c>
      <c r="F389" s="75" t="s">
        <v>617</v>
      </c>
      <c r="G389" s="75" t="s">
        <v>618</v>
      </c>
      <c r="H389" s="75" t="s">
        <v>619</v>
      </c>
      <c r="I389" s="75" t="s">
        <v>620</v>
      </c>
      <c r="J389" s="75">
        <v>0</v>
      </c>
      <c r="K389" s="2" t="s">
        <v>309</v>
      </c>
      <c r="L389" s="2">
        <v>1</v>
      </c>
      <c r="M389" s="55">
        <v>3466.4</v>
      </c>
      <c r="N389" s="2">
        <v>1.1477334225031878E-3</v>
      </c>
      <c r="O389" s="2">
        <v>0</v>
      </c>
      <c r="P389" s="2" t="s">
        <v>376</v>
      </c>
      <c r="Q389" s="54">
        <v>3374.76</v>
      </c>
      <c r="R389" s="2">
        <v>3374.76</v>
      </c>
      <c r="S389" s="51">
        <v>0</v>
      </c>
      <c r="T389" s="51">
        <v>0</v>
      </c>
      <c r="U389" s="51">
        <v>0</v>
      </c>
      <c r="V389" s="54">
        <v>0</v>
      </c>
      <c r="W389" s="54">
        <v>0</v>
      </c>
      <c r="X389" s="2">
        <v>0</v>
      </c>
      <c r="Y389" s="2">
        <v>0</v>
      </c>
      <c r="Z389" s="2">
        <v>3466.4</v>
      </c>
      <c r="AA389" s="2">
        <v>3465.65</v>
      </c>
      <c r="AB389" s="2" t="s">
        <v>376</v>
      </c>
      <c r="AC389" s="2" t="s">
        <v>376</v>
      </c>
      <c r="AD389" s="2" t="s">
        <v>376</v>
      </c>
      <c r="AE389" s="2" t="s">
        <v>376</v>
      </c>
      <c r="AF389" s="2" t="s">
        <v>376</v>
      </c>
      <c r="AG389" s="2">
        <v>0</v>
      </c>
      <c r="AH389" s="2">
        <v>0</v>
      </c>
      <c r="AI389" t="str">
        <f t="shared" si="6"/>
        <v>Scheme Tax Saver Tier II</v>
      </c>
      <c r="AJ389" t="e">
        <v>#N/A</v>
      </c>
    </row>
    <row r="390" spans="1:36" hidden="1" x14ac:dyDescent="0.25">
      <c r="A390" s="75" t="s">
        <v>370</v>
      </c>
      <c r="B390" s="75" t="s">
        <v>312</v>
      </c>
      <c r="C390" s="75" t="s">
        <v>798</v>
      </c>
      <c r="D390" s="76">
        <v>44742</v>
      </c>
      <c r="E390" s="75" t="s">
        <v>181</v>
      </c>
      <c r="F390" s="75" t="s">
        <v>621</v>
      </c>
      <c r="G390" s="75" t="s">
        <v>622</v>
      </c>
      <c r="H390" s="75" t="s">
        <v>623</v>
      </c>
      <c r="I390" s="75" t="s">
        <v>624</v>
      </c>
      <c r="J390" s="75">
        <v>0</v>
      </c>
      <c r="K390" s="2" t="s">
        <v>309</v>
      </c>
      <c r="L390" s="2">
        <v>6</v>
      </c>
      <c r="M390" s="55">
        <v>3910.8</v>
      </c>
      <c r="N390" s="2">
        <v>1.2948753371582816E-3</v>
      </c>
      <c r="O390" s="2">
        <v>0</v>
      </c>
      <c r="P390" s="2" t="s">
        <v>376</v>
      </c>
      <c r="Q390" s="54">
        <v>4287.8500000000004</v>
      </c>
      <c r="R390" s="2">
        <v>4287.8500000000004</v>
      </c>
      <c r="S390" s="51">
        <v>0</v>
      </c>
      <c r="T390" s="51">
        <v>0</v>
      </c>
      <c r="U390" s="51">
        <v>0</v>
      </c>
      <c r="V390" s="54">
        <v>0</v>
      </c>
      <c r="W390" s="54">
        <v>0</v>
      </c>
      <c r="X390" s="2">
        <v>0</v>
      </c>
      <c r="Y390" s="2">
        <v>0</v>
      </c>
      <c r="Z390" s="2">
        <v>651.79999999999995</v>
      </c>
      <c r="AA390" s="2">
        <v>651.75</v>
      </c>
      <c r="AB390" s="2" t="s">
        <v>376</v>
      </c>
      <c r="AC390" s="2" t="s">
        <v>376</v>
      </c>
      <c r="AD390" s="2" t="s">
        <v>376</v>
      </c>
      <c r="AE390" s="2" t="s">
        <v>376</v>
      </c>
      <c r="AF390" s="2" t="s">
        <v>376</v>
      </c>
      <c r="AG390" s="2">
        <v>0</v>
      </c>
      <c r="AH390" s="2">
        <v>0</v>
      </c>
      <c r="AI390" t="str">
        <f t="shared" si="6"/>
        <v>Scheme Tax Saver Tier II</v>
      </c>
      <c r="AJ390" t="e">
        <v>#N/A</v>
      </c>
    </row>
    <row r="391" spans="1:36" hidden="1" x14ac:dyDescent="0.25">
      <c r="A391" s="75" t="s">
        <v>370</v>
      </c>
      <c r="B391" s="75" t="s">
        <v>312</v>
      </c>
      <c r="C391" s="75" t="s">
        <v>798</v>
      </c>
      <c r="D391" s="76">
        <v>44742</v>
      </c>
      <c r="E391" s="75" t="s">
        <v>376</v>
      </c>
      <c r="F391" s="75" t="s">
        <v>400</v>
      </c>
      <c r="G391" s="75" t="s">
        <v>376</v>
      </c>
      <c r="H391" s="75" t="s">
        <v>376</v>
      </c>
      <c r="I391" s="75" t="s">
        <v>376</v>
      </c>
      <c r="J391" s="75">
        <v>0</v>
      </c>
      <c r="K391" s="2" t="s">
        <v>302</v>
      </c>
      <c r="L391" s="2">
        <v>0</v>
      </c>
      <c r="M391" s="55">
        <v>59783.01</v>
      </c>
      <c r="N391" s="2">
        <v>1.9794299179218298E-2</v>
      </c>
      <c r="O391" s="2">
        <v>0</v>
      </c>
      <c r="P391" s="2" t="s">
        <v>376</v>
      </c>
      <c r="Q391" s="54">
        <v>0</v>
      </c>
      <c r="R391" s="2">
        <v>59783.01</v>
      </c>
      <c r="S391" s="51">
        <v>0</v>
      </c>
      <c r="T391" s="51">
        <v>0</v>
      </c>
      <c r="U391" s="51">
        <v>0</v>
      </c>
      <c r="V391" s="54">
        <v>0</v>
      </c>
      <c r="W391" s="54">
        <v>0</v>
      </c>
      <c r="X391" s="2">
        <v>0</v>
      </c>
      <c r="Y391" s="2">
        <v>0</v>
      </c>
      <c r="Z391" s="2">
        <v>0</v>
      </c>
      <c r="AA391" s="2">
        <v>0</v>
      </c>
      <c r="AB391" s="2" t="s">
        <v>376</v>
      </c>
      <c r="AC391" s="2" t="s">
        <v>376</v>
      </c>
      <c r="AD391" s="2" t="s">
        <v>376</v>
      </c>
      <c r="AE391" s="2" t="s">
        <v>376</v>
      </c>
      <c r="AF391" s="2" t="s">
        <v>376</v>
      </c>
      <c r="AG391" s="2">
        <v>0</v>
      </c>
      <c r="AH391" s="2">
        <v>0</v>
      </c>
      <c r="AI391" t="str">
        <f t="shared" si="6"/>
        <v>Scheme Tax Saver Tier II</v>
      </c>
      <c r="AJ391" t="e">
        <v>#N/A</v>
      </c>
    </row>
    <row r="392" spans="1:36" hidden="1" x14ac:dyDescent="0.25">
      <c r="A392" s="75" t="s">
        <v>370</v>
      </c>
      <c r="B392" s="75" t="s">
        <v>312</v>
      </c>
      <c r="C392" s="75" t="s">
        <v>798</v>
      </c>
      <c r="D392" s="76">
        <v>44742</v>
      </c>
      <c r="E392" s="75" t="s">
        <v>220</v>
      </c>
      <c r="F392" s="75" t="s">
        <v>629</v>
      </c>
      <c r="G392" s="75" t="s">
        <v>630</v>
      </c>
      <c r="H392" s="75" t="s">
        <v>631</v>
      </c>
      <c r="I392" s="75" t="s">
        <v>632</v>
      </c>
      <c r="J392" s="75">
        <v>0</v>
      </c>
      <c r="K392" s="2" t="s">
        <v>309</v>
      </c>
      <c r="L392" s="2">
        <v>8</v>
      </c>
      <c r="M392" s="55">
        <v>3967.6</v>
      </c>
      <c r="N392" s="2">
        <v>1.3136819545129378E-3</v>
      </c>
      <c r="O392" s="2">
        <v>0</v>
      </c>
      <c r="P392" s="2" t="s">
        <v>376</v>
      </c>
      <c r="Q392" s="54">
        <v>4093.69</v>
      </c>
      <c r="R392" s="2">
        <v>4093.69</v>
      </c>
      <c r="S392" s="51">
        <v>0</v>
      </c>
      <c r="T392" s="51">
        <v>0</v>
      </c>
      <c r="U392" s="51">
        <v>0</v>
      </c>
      <c r="V392" s="54">
        <v>0</v>
      </c>
      <c r="W392" s="54">
        <v>0</v>
      </c>
      <c r="X392" s="2">
        <v>0</v>
      </c>
      <c r="Y392" s="2">
        <v>0</v>
      </c>
      <c r="Z392" s="2">
        <v>495.95</v>
      </c>
      <c r="AA392" s="2">
        <v>495.95</v>
      </c>
      <c r="AB392" s="2" t="s">
        <v>376</v>
      </c>
      <c r="AC392" s="2" t="s">
        <v>376</v>
      </c>
      <c r="AD392" s="2" t="s">
        <v>376</v>
      </c>
      <c r="AE392" s="2" t="s">
        <v>376</v>
      </c>
      <c r="AF392" s="2" t="s">
        <v>376</v>
      </c>
      <c r="AG392" s="2">
        <v>0</v>
      </c>
      <c r="AH392" s="2">
        <v>0</v>
      </c>
      <c r="AI392" t="str">
        <f t="shared" si="6"/>
        <v>Scheme Tax Saver Tier II</v>
      </c>
      <c r="AJ392" t="e">
        <v>#N/A</v>
      </c>
    </row>
    <row r="393" spans="1:36" hidden="1" x14ac:dyDescent="0.25">
      <c r="A393" s="75" t="s">
        <v>370</v>
      </c>
      <c r="B393" s="75" t="s">
        <v>312</v>
      </c>
      <c r="C393" s="75" t="s">
        <v>798</v>
      </c>
      <c r="D393" s="76">
        <v>44742</v>
      </c>
      <c r="E393" s="75" t="s">
        <v>235</v>
      </c>
      <c r="F393" s="75" t="s">
        <v>637</v>
      </c>
      <c r="G393" s="75" t="s">
        <v>638</v>
      </c>
      <c r="H393" s="75" t="s">
        <v>639</v>
      </c>
      <c r="I393" s="75" t="s">
        <v>640</v>
      </c>
      <c r="J393" s="75">
        <v>0</v>
      </c>
      <c r="K393" s="2" t="s">
        <v>309</v>
      </c>
      <c r="L393" s="2">
        <v>4</v>
      </c>
      <c r="M393" s="55">
        <v>4096.8</v>
      </c>
      <c r="N393" s="2">
        <v>1.3564603869464171E-3</v>
      </c>
      <c r="O393" s="2">
        <v>0</v>
      </c>
      <c r="P393" s="2" t="s">
        <v>376</v>
      </c>
      <c r="Q393" s="54">
        <v>3130.2</v>
      </c>
      <c r="R393" s="2">
        <v>3130.2</v>
      </c>
      <c r="S393" s="51">
        <v>0</v>
      </c>
      <c r="T393" s="51">
        <v>0</v>
      </c>
      <c r="U393" s="51">
        <v>0</v>
      </c>
      <c r="V393" s="54">
        <v>0</v>
      </c>
      <c r="W393" s="54">
        <v>0</v>
      </c>
      <c r="X393" s="2">
        <v>0</v>
      </c>
      <c r="Y393" s="2">
        <v>0</v>
      </c>
      <c r="Z393" s="2">
        <v>1024.2</v>
      </c>
      <c r="AA393" s="2">
        <v>1021.55</v>
      </c>
      <c r="AB393" s="2" t="s">
        <v>376</v>
      </c>
      <c r="AC393" s="2" t="s">
        <v>376</v>
      </c>
      <c r="AD393" s="2" t="s">
        <v>376</v>
      </c>
      <c r="AE393" s="2" t="s">
        <v>376</v>
      </c>
      <c r="AF393" s="2" t="s">
        <v>376</v>
      </c>
      <c r="AG393" s="2">
        <v>0</v>
      </c>
      <c r="AH393" s="2">
        <v>0</v>
      </c>
      <c r="AI393" t="str">
        <f t="shared" si="6"/>
        <v>Scheme Tax Saver Tier II</v>
      </c>
      <c r="AJ393" t="e">
        <v>#N/A</v>
      </c>
    </row>
    <row r="394" spans="1:36" hidden="1" x14ac:dyDescent="0.25">
      <c r="A394" s="75" t="s">
        <v>370</v>
      </c>
      <c r="B394" s="75" t="s">
        <v>312</v>
      </c>
      <c r="C394" s="75" t="s">
        <v>798</v>
      </c>
      <c r="D394" s="76">
        <v>44742</v>
      </c>
      <c r="E394" s="75" t="s">
        <v>344</v>
      </c>
      <c r="F394" s="75" t="s">
        <v>711</v>
      </c>
      <c r="G394" s="75" t="s">
        <v>712</v>
      </c>
      <c r="H394" s="75" t="s">
        <v>395</v>
      </c>
      <c r="I394" s="75" t="s">
        <v>146</v>
      </c>
      <c r="J394" s="75">
        <v>0</v>
      </c>
      <c r="K394" s="2" t="s">
        <v>309</v>
      </c>
      <c r="L394" s="2">
        <v>10</v>
      </c>
      <c r="M394" s="55">
        <v>3127</v>
      </c>
      <c r="N394" s="2">
        <v>1.0353572617607513E-3</v>
      </c>
      <c r="O394" s="2">
        <v>0</v>
      </c>
      <c r="P394" s="2" t="s">
        <v>376</v>
      </c>
      <c r="Q394" s="54">
        <v>3207.57</v>
      </c>
      <c r="R394" s="2">
        <v>3207.57</v>
      </c>
      <c r="S394" s="51">
        <v>0</v>
      </c>
      <c r="T394" s="51">
        <v>0</v>
      </c>
      <c r="U394" s="51">
        <v>0</v>
      </c>
      <c r="V394" s="54">
        <v>0</v>
      </c>
      <c r="W394" s="54">
        <v>0</v>
      </c>
      <c r="X394" s="2">
        <v>0</v>
      </c>
      <c r="Y394" s="2">
        <v>0</v>
      </c>
      <c r="Z394" s="2">
        <v>312.7</v>
      </c>
      <c r="AA394" s="2">
        <v>312.39999999999998</v>
      </c>
      <c r="AB394" s="2" t="s">
        <v>376</v>
      </c>
      <c r="AC394" s="2" t="s">
        <v>376</v>
      </c>
      <c r="AD394" s="2" t="s">
        <v>376</v>
      </c>
      <c r="AE394" s="2" t="s">
        <v>376</v>
      </c>
      <c r="AF394" s="2" t="s">
        <v>376</v>
      </c>
      <c r="AG394" s="2">
        <v>0</v>
      </c>
      <c r="AH394" s="2">
        <v>0</v>
      </c>
      <c r="AI394" t="str">
        <f t="shared" si="6"/>
        <v>Scheme Tax Saver Tier II</v>
      </c>
      <c r="AJ394" t="e">
        <v>#N/A</v>
      </c>
    </row>
    <row r="395" spans="1:36" hidden="1" x14ac:dyDescent="0.25">
      <c r="A395" s="75" t="s">
        <v>370</v>
      </c>
      <c r="B395" s="75" t="s">
        <v>312</v>
      </c>
      <c r="C395" s="75" t="s">
        <v>798</v>
      </c>
      <c r="D395" s="76">
        <v>44742</v>
      </c>
      <c r="E395" s="75" t="s">
        <v>243</v>
      </c>
      <c r="F395" s="75" t="s">
        <v>641</v>
      </c>
      <c r="G395" s="75" t="s">
        <v>642</v>
      </c>
      <c r="H395" s="75" t="s">
        <v>643</v>
      </c>
      <c r="I395" s="75" t="s">
        <v>644</v>
      </c>
      <c r="J395" s="75">
        <v>0</v>
      </c>
      <c r="K395" s="2" t="s">
        <v>309</v>
      </c>
      <c r="L395" s="2">
        <v>12</v>
      </c>
      <c r="M395" s="55">
        <v>2809.2</v>
      </c>
      <c r="N395" s="2">
        <v>9.301329132517756E-4</v>
      </c>
      <c r="O395" s="2">
        <v>0</v>
      </c>
      <c r="P395" s="2" t="s">
        <v>376</v>
      </c>
      <c r="Q395" s="54">
        <v>2179.11</v>
      </c>
      <c r="R395" s="2">
        <v>2179.11</v>
      </c>
      <c r="S395" s="51">
        <v>0</v>
      </c>
      <c r="T395" s="51">
        <v>0</v>
      </c>
      <c r="U395" s="51">
        <v>0</v>
      </c>
      <c r="V395" s="54">
        <v>0</v>
      </c>
      <c r="W395" s="54">
        <v>0</v>
      </c>
      <c r="X395" s="2">
        <v>0</v>
      </c>
      <c r="Y395" s="2">
        <v>0</v>
      </c>
      <c r="Z395" s="2">
        <v>234.1</v>
      </c>
      <c r="AA395" s="2">
        <v>234.1</v>
      </c>
      <c r="AB395" s="2" t="s">
        <v>376</v>
      </c>
      <c r="AC395" s="2" t="s">
        <v>376</v>
      </c>
      <c r="AD395" s="2" t="s">
        <v>376</v>
      </c>
      <c r="AE395" s="2" t="s">
        <v>376</v>
      </c>
      <c r="AF395" s="2" t="s">
        <v>376</v>
      </c>
      <c r="AG395" s="2">
        <v>0</v>
      </c>
      <c r="AH395" s="2">
        <v>0</v>
      </c>
      <c r="AI395" t="str">
        <f t="shared" si="6"/>
        <v>Scheme Tax Saver Tier II</v>
      </c>
      <c r="AJ395" t="e">
        <v>#N/A</v>
      </c>
    </row>
    <row r="396" spans="1:36" hidden="1" x14ac:dyDescent="0.25">
      <c r="A396" s="75" t="s">
        <v>370</v>
      </c>
      <c r="B396" s="75" t="s">
        <v>312</v>
      </c>
      <c r="C396" s="75" t="s">
        <v>798</v>
      </c>
      <c r="D396" s="76">
        <v>44742</v>
      </c>
      <c r="E396" s="75" t="s">
        <v>242</v>
      </c>
      <c r="F396" s="75" t="s">
        <v>694</v>
      </c>
      <c r="G396" s="75" t="s">
        <v>694</v>
      </c>
      <c r="H396" s="75" t="s">
        <v>695</v>
      </c>
      <c r="I396" s="75" t="s">
        <v>696</v>
      </c>
      <c r="J396" s="75">
        <v>0</v>
      </c>
      <c r="K396" s="2" t="s">
        <v>309</v>
      </c>
      <c r="L396" s="2">
        <v>8</v>
      </c>
      <c r="M396" s="55">
        <v>3294.4</v>
      </c>
      <c r="N396" s="2">
        <v>1.0907838065700732E-3</v>
      </c>
      <c r="O396" s="2">
        <v>0</v>
      </c>
      <c r="P396" s="2" t="s">
        <v>376</v>
      </c>
      <c r="Q396" s="54">
        <v>2457.5500000000002</v>
      </c>
      <c r="R396" s="2">
        <v>2457.5500000000002</v>
      </c>
      <c r="S396" s="51">
        <v>0</v>
      </c>
      <c r="T396" s="51">
        <v>0</v>
      </c>
      <c r="U396" s="51">
        <v>0</v>
      </c>
      <c r="V396" s="54">
        <v>0</v>
      </c>
      <c r="W396" s="54">
        <v>0</v>
      </c>
      <c r="X396" s="2">
        <v>0</v>
      </c>
      <c r="Y396" s="2">
        <v>0</v>
      </c>
      <c r="Z396" s="2">
        <v>411.8</v>
      </c>
      <c r="AA396" s="2">
        <v>411.7</v>
      </c>
      <c r="AB396" s="2" t="s">
        <v>376</v>
      </c>
      <c r="AC396" s="2" t="s">
        <v>376</v>
      </c>
      <c r="AD396" s="2" t="s">
        <v>376</v>
      </c>
      <c r="AE396" s="2" t="s">
        <v>376</v>
      </c>
      <c r="AF396" s="2" t="s">
        <v>376</v>
      </c>
      <c r="AG396" s="2">
        <v>0</v>
      </c>
      <c r="AH396" s="2">
        <v>0</v>
      </c>
      <c r="AI396" t="str">
        <f t="shared" si="6"/>
        <v>Scheme Tax Saver Tier II</v>
      </c>
      <c r="AJ396" t="e">
        <v>#N/A</v>
      </c>
    </row>
    <row r="397" spans="1:36" hidden="1" x14ac:dyDescent="0.25">
      <c r="A397" s="75" t="s">
        <v>370</v>
      </c>
      <c r="B397" s="75" t="s">
        <v>312</v>
      </c>
      <c r="C397" s="75" t="s">
        <v>798</v>
      </c>
      <c r="D397" s="76">
        <v>44742</v>
      </c>
      <c r="E397" s="75" t="s">
        <v>248</v>
      </c>
      <c r="F397" s="75" t="s">
        <v>724</v>
      </c>
      <c r="G397" s="75" t="s">
        <v>725</v>
      </c>
      <c r="H397" s="75" t="s">
        <v>615</v>
      </c>
      <c r="I397" s="75" t="s">
        <v>616</v>
      </c>
      <c r="J397" s="75">
        <v>0</v>
      </c>
      <c r="K397" s="2" t="s">
        <v>309</v>
      </c>
      <c r="L397" s="2">
        <v>6</v>
      </c>
      <c r="M397" s="55">
        <v>3300</v>
      </c>
      <c r="N397" s="2">
        <v>1.0926379801120816E-3</v>
      </c>
      <c r="O397" s="2">
        <v>0</v>
      </c>
      <c r="P397" s="2" t="s">
        <v>376</v>
      </c>
      <c r="Q397" s="54">
        <v>3552.41</v>
      </c>
      <c r="R397" s="2">
        <v>3552.41</v>
      </c>
      <c r="S397" s="51">
        <v>0</v>
      </c>
      <c r="T397" s="51">
        <v>0</v>
      </c>
      <c r="U397" s="51">
        <v>0</v>
      </c>
      <c r="V397" s="54">
        <v>0</v>
      </c>
      <c r="W397" s="54">
        <v>0</v>
      </c>
      <c r="X397" s="2">
        <v>0</v>
      </c>
      <c r="Y397" s="2">
        <v>0</v>
      </c>
      <c r="Z397" s="2">
        <v>550</v>
      </c>
      <c r="AA397" s="2">
        <v>550.20000000000005</v>
      </c>
      <c r="AB397" s="2" t="s">
        <v>376</v>
      </c>
      <c r="AC397" s="2" t="s">
        <v>376</v>
      </c>
      <c r="AD397" s="2" t="s">
        <v>376</v>
      </c>
      <c r="AE397" s="2" t="s">
        <v>376</v>
      </c>
      <c r="AF397" s="2" t="s">
        <v>376</v>
      </c>
      <c r="AG397" s="2">
        <v>0</v>
      </c>
      <c r="AH397" s="2">
        <v>0</v>
      </c>
      <c r="AI397" t="str">
        <f t="shared" si="6"/>
        <v>Scheme Tax Saver Tier II</v>
      </c>
      <c r="AJ397" t="e">
        <v>#N/A</v>
      </c>
    </row>
    <row r="398" spans="1:36" hidden="1" x14ac:dyDescent="0.25">
      <c r="A398" s="75" t="s">
        <v>370</v>
      </c>
      <c r="B398" s="75" t="s">
        <v>312</v>
      </c>
      <c r="C398" s="75" t="s">
        <v>798</v>
      </c>
      <c r="D398" s="76">
        <v>44742</v>
      </c>
      <c r="E398" s="75" t="s">
        <v>262</v>
      </c>
      <c r="F398" s="75" t="s">
        <v>713</v>
      </c>
      <c r="G398" s="75" t="s">
        <v>713</v>
      </c>
      <c r="H398" s="75" t="s">
        <v>651</v>
      </c>
      <c r="I398" s="75" t="s">
        <v>652</v>
      </c>
      <c r="J398" s="75">
        <v>0</v>
      </c>
      <c r="K398" s="2" t="s">
        <v>309</v>
      </c>
      <c r="L398" s="2">
        <v>2</v>
      </c>
      <c r="M398" s="55">
        <v>832.1</v>
      </c>
      <c r="N398" s="2">
        <v>2.7551032219735248E-4</v>
      </c>
      <c r="O398" s="2">
        <v>0</v>
      </c>
      <c r="P398" s="2" t="s">
        <v>376</v>
      </c>
      <c r="Q398" s="54">
        <v>1179.9000000000001</v>
      </c>
      <c r="R398" s="2">
        <v>1179.9000000000001</v>
      </c>
      <c r="S398" s="51">
        <v>0</v>
      </c>
      <c r="T398" s="51">
        <v>0</v>
      </c>
      <c r="U398" s="51">
        <v>0</v>
      </c>
      <c r="V398" s="54">
        <v>0</v>
      </c>
      <c r="W398" s="54">
        <v>0</v>
      </c>
      <c r="X398" s="2">
        <v>0</v>
      </c>
      <c r="Y398" s="2">
        <v>0</v>
      </c>
      <c r="Z398" s="2">
        <v>416.05</v>
      </c>
      <c r="AA398" s="2">
        <v>416.05</v>
      </c>
      <c r="AB398" s="2" t="s">
        <v>376</v>
      </c>
      <c r="AC398" s="2" t="s">
        <v>376</v>
      </c>
      <c r="AD398" s="2" t="s">
        <v>376</v>
      </c>
      <c r="AE398" s="2" t="s">
        <v>376</v>
      </c>
      <c r="AF398" s="2" t="s">
        <v>376</v>
      </c>
      <c r="AG398" s="2">
        <v>0</v>
      </c>
      <c r="AH398" s="2">
        <v>0</v>
      </c>
      <c r="AI398" t="str">
        <f t="shared" si="6"/>
        <v>Scheme Tax Saver Tier II</v>
      </c>
      <c r="AJ398" t="e">
        <v>#N/A</v>
      </c>
    </row>
    <row r="399" spans="1:36" hidden="1" x14ac:dyDescent="0.25">
      <c r="A399" s="75" t="s">
        <v>370</v>
      </c>
      <c r="B399" s="75" t="s">
        <v>312</v>
      </c>
      <c r="C399" s="75" t="s">
        <v>798</v>
      </c>
      <c r="D399" s="76">
        <v>44742</v>
      </c>
      <c r="E399" s="75" t="s">
        <v>247</v>
      </c>
      <c r="F399" s="75" t="s">
        <v>708</v>
      </c>
      <c r="G399" s="75" t="s">
        <v>709</v>
      </c>
      <c r="H399" s="75" t="s">
        <v>686</v>
      </c>
      <c r="I399" s="75" t="s">
        <v>146</v>
      </c>
      <c r="J399" s="75">
        <v>0</v>
      </c>
      <c r="K399" s="2" t="s">
        <v>309</v>
      </c>
      <c r="L399" s="2">
        <v>5</v>
      </c>
      <c r="M399" s="55">
        <v>1779.5</v>
      </c>
      <c r="N399" s="2">
        <v>5.8919675321498458E-4</v>
      </c>
      <c r="O399" s="2">
        <v>0</v>
      </c>
      <c r="P399" s="2" t="s">
        <v>376</v>
      </c>
      <c r="Q399" s="54">
        <v>1763.03</v>
      </c>
      <c r="R399" s="2">
        <v>1763.03</v>
      </c>
      <c r="S399" s="51">
        <v>0</v>
      </c>
      <c r="T399" s="51">
        <v>0</v>
      </c>
      <c r="U399" s="51">
        <v>0</v>
      </c>
      <c r="V399" s="54">
        <v>0</v>
      </c>
      <c r="W399" s="54">
        <v>0</v>
      </c>
      <c r="X399" s="2">
        <v>0</v>
      </c>
      <c r="Y399" s="2">
        <v>0</v>
      </c>
      <c r="Z399" s="2">
        <v>355.9</v>
      </c>
      <c r="AA399" s="2">
        <v>356.1</v>
      </c>
      <c r="AB399" s="2" t="s">
        <v>376</v>
      </c>
      <c r="AC399" s="2" t="s">
        <v>376</v>
      </c>
      <c r="AD399" s="2" t="s">
        <v>376</v>
      </c>
      <c r="AE399" s="2" t="s">
        <v>376</v>
      </c>
      <c r="AF399" s="2" t="s">
        <v>376</v>
      </c>
      <c r="AG399" s="2">
        <v>0</v>
      </c>
      <c r="AH399" s="2">
        <v>0</v>
      </c>
      <c r="AI399" t="str">
        <f t="shared" si="6"/>
        <v>Scheme Tax Saver Tier II</v>
      </c>
      <c r="AJ399" t="e">
        <v>#N/A</v>
      </c>
    </row>
    <row r="400" spans="1:36" hidden="1" x14ac:dyDescent="0.25">
      <c r="A400" s="75" t="s">
        <v>370</v>
      </c>
      <c r="B400" s="75" t="s">
        <v>312</v>
      </c>
      <c r="C400" s="75" t="s">
        <v>798</v>
      </c>
      <c r="D400" s="76">
        <v>44742</v>
      </c>
      <c r="E400" s="75" t="s">
        <v>292</v>
      </c>
      <c r="F400" s="75" t="s">
        <v>710</v>
      </c>
      <c r="G400" s="75" t="s">
        <v>689</v>
      </c>
      <c r="H400" s="75" t="s">
        <v>690</v>
      </c>
      <c r="I400" s="75" t="s">
        <v>691</v>
      </c>
      <c r="J400" s="75">
        <v>0</v>
      </c>
      <c r="K400" s="2" t="s">
        <v>309</v>
      </c>
      <c r="L400" s="2">
        <v>1</v>
      </c>
      <c r="M400" s="55">
        <v>302.39999999999998</v>
      </c>
      <c r="N400" s="2">
        <v>1.0012537126845257E-4</v>
      </c>
      <c r="O400" s="2">
        <v>0</v>
      </c>
      <c r="P400" s="2" t="s">
        <v>376</v>
      </c>
      <c r="Q400" s="54">
        <v>133.75</v>
      </c>
      <c r="R400" s="2">
        <v>133.75</v>
      </c>
      <c r="S400" s="51">
        <v>0</v>
      </c>
      <c r="T400" s="51">
        <v>0</v>
      </c>
      <c r="U400" s="51">
        <v>0</v>
      </c>
      <c r="V400" s="54">
        <v>0</v>
      </c>
      <c r="W400" s="54">
        <v>0</v>
      </c>
      <c r="X400" s="2">
        <v>0</v>
      </c>
      <c r="Y400" s="2">
        <v>0</v>
      </c>
      <c r="Z400" s="2">
        <v>302.39999999999998</v>
      </c>
      <c r="AA400" s="2">
        <v>302.2</v>
      </c>
      <c r="AB400" s="2" t="s">
        <v>376</v>
      </c>
      <c r="AC400" s="2" t="s">
        <v>376</v>
      </c>
      <c r="AD400" s="2" t="s">
        <v>376</v>
      </c>
      <c r="AE400" s="2" t="s">
        <v>376</v>
      </c>
      <c r="AF400" s="2" t="s">
        <v>376</v>
      </c>
      <c r="AG400" s="2">
        <v>0</v>
      </c>
      <c r="AH400" s="2">
        <v>0</v>
      </c>
      <c r="AI400" t="str">
        <f t="shared" si="6"/>
        <v>Scheme Tax Saver Tier II</v>
      </c>
      <c r="AJ400" t="e">
        <v>#N/A</v>
      </c>
    </row>
    <row r="401" spans="1:36" hidden="1" x14ac:dyDescent="0.25">
      <c r="A401" s="75" t="s">
        <v>370</v>
      </c>
      <c r="B401" s="75" t="s">
        <v>312</v>
      </c>
      <c r="C401" s="75" t="s">
        <v>798</v>
      </c>
      <c r="D401" s="76">
        <v>44742</v>
      </c>
      <c r="E401" s="75" t="s">
        <v>284</v>
      </c>
      <c r="F401" s="75" t="s">
        <v>701</v>
      </c>
      <c r="G401" s="75" t="s">
        <v>435</v>
      </c>
      <c r="H401" s="75" t="s">
        <v>403</v>
      </c>
      <c r="I401" s="75" t="s">
        <v>404</v>
      </c>
      <c r="J401" s="75">
        <v>0</v>
      </c>
      <c r="K401" s="2" t="s">
        <v>309</v>
      </c>
      <c r="L401" s="2">
        <v>2</v>
      </c>
      <c r="M401" s="55">
        <v>1239</v>
      </c>
      <c r="N401" s="2">
        <v>4.1023589616935428E-4</v>
      </c>
      <c r="O401" s="2">
        <v>0</v>
      </c>
      <c r="P401" s="2" t="s">
        <v>376</v>
      </c>
      <c r="Q401" s="54">
        <v>1263.78</v>
      </c>
      <c r="R401" s="2">
        <v>1263.78</v>
      </c>
      <c r="S401" s="51">
        <v>0</v>
      </c>
      <c r="T401" s="51">
        <v>0</v>
      </c>
      <c r="U401" s="51">
        <v>0</v>
      </c>
      <c r="V401" s="54">
        <v>0</v>
      </c>
      <c r="W401" s="54">
        <v>0</v>
      </c>
      <c r="X401" s="2">
        <v>0</v>
      </c>
      <c r="Y401" s="2">
        <v>0</v>
      </c>
      <c r="Z401" s="2">
        <v>619.5</v>
      </c>
      <c r="AA401" s="2">
        <v>619.70000000000005</v>
      </c>
      <c r="AB401" s="2" t="s">
        <v>376</v>
      </c>
      <c r="AC401" s="2" t="s">
        <v>376</v>
      </c>
      <c r="AD401" s="2" t="s">
        <v>376</v>
      </c>
      <c r="AE401" s="2" t="s">
        <v>376</v>
      </c>
      <c r="AF401" s="2" t="s">
        <v>376</v>
      </c>
      <c r="AG401" s="2">
        <v>0</v>
      </c>
      <c r="AH401" s="2">
        <v>0</v>
      </c>
      <c r="AI401" t="str">
        <f t="shared" si="6"/>
        <v>Scheme Tax Saver Tier II</v>
      </c>
      <c r="AJ401" t="e">
        <v>#N/A</v>
      </c>
    </row>
    <row r="402" spans="1:36" hidden="1" x14ac:dyDescent="0.25">
      <c r="A402" s="75" t="s">
        <v>370</v>
      </c>
      <c r="B402" s="75" t="s">
        <v>312</v>
      </c>
      <c r="C402" s="75" t="s">
        <v>798</v>
      </c>
      <c r="D402" s="76">
        <v>44742</v>
      </c>
      <c r="E402" s="75" t="s">
        <v>378</v>
      </c>
      <c r="F402" s="75" t="s">
        <v>379</v>
      </c>
      <c r="G402" s="75" t="s">
        <v>380</v>
      </c>
      <c r="H402" s="75" t="s">
        <v>381</v>
      </c>
      <c r="I402" s="75" t="s">
        <v>382</v>
      </c>
      <c r="J402" s="75">
        <v>0</v>
      </c>
      <c r="K402" s="2" t="s">
        <v>303</v>
      </c>
      <c r="L402" s="2">
        <v>457.24299999999999</v>
      </c>
      <c r="M402" s="55">
        <v>518974.46</v>
      </c>
      <c r="N402" s="2">
        <v>0.17183369869822979</v>
      </c>
      <c r="O402" s="2">
        <v>0</v>
      </c>
      <c r="P402" s="2" t="s">
        <v>376</v>
      </c>
      <c r="Q402" s="54">
        <v>519000</v>
      </c>
      <c r="R402" s="2">
        <v>519000</v>
      </c>
      <c r="S402" s="51">
        <v>0</v>
      </c>
      <c r="T402" s="51">
        <v>0</v>
      </c>
      <c r="U402" s="51">
        <v>0</v>
      </c>
      <c r="V402" s="54">
        <v>0</v>
      </c>
      <c r="W402" s="54">
        <v>0</v>
      </c>
      <c r="X402" s="2">
        <v>0</v>
      </c>
      <c r="Y402" s="2">
        <v>0</v>
      </c>
      <c r="Z402" s="2">
        <v>0</v>
      </c>
      <c r="AA402" s="2">
        <v>0</v>
      </c>
      <c r="AB402" s="2" t="s">
        <v>376</v>
      </c>
      <c r="AC402" s="2" t="s">
        <v>376</v>
      </c>
      <c r="AD402" s="2" t="s">
        <v>376</v>
      </c>
      <c r="AE402" s="2" t="s">
        <v>376</v>
      </c>
      <c r="AF402" s="2" t="s">
        <v>376</v>
      </c>
      <c r="AG402" s="2">
        <v>0</v>
      </c>
      <c r="AH402" s="2">
        <v>0</v>
      </c>
      <c r="AI402" t="str">
        <f t="shared" si="6"/>
        <v>Scheme Tax Saver Tier II</v>
      </c>
      <c r="AJ402" t="e">
        <v>#N/A</v>
      </c>
    </row>
    <row r="403" spans="1:36" hidden="1" x14ac:dyDescent="0.25">
      <c r="A403" s="75" t="s">
        <v>370</v>
      </c>
      <c r="B403" s="75" t="s">
        <v>312</v>
      </c>
      <c r="C403" s="75" t="s">
        <v>798</v>
      </c>
      <c r="D403" s="76">
        <v>44742</v>
      </c>
      <c r="E403" s="75" t="s">
        <v>7</v>
      </c>
      <c r="F403" s="75" t="s">
        <v>584</v>
      </c>
      <c r="G403" s="75" t="s">
        <v>585</v>
      </c>
      <c r="H403" s="75" t="s">
        <v>586</v>
      </c>
      <c r="I403" s="75" t="s">
        <v>587</v>
      </c>
      <c r="J403" s="75">
        <v>0</v>
      </c>
      <c r="K403" s="2" t="s">
        <v>309</v>
      </c>
      <c r="L403" s="2">
        <v>3</v>
      </c>
      <c r="M403" s="55">
        <v>8085.6</v>
      </c>
      <c r="N403" s="2">
        <v>2.6771617127255296E-3</v>
      </c>
      <c r="O403" s="2">
        <v>0</v>
      </c>
      <c r="P403" s="2" t="s">
        <v>376</v>
      </c>
      <c r="Q403" s="54">
        <v>9396.31</v>
      </c>
      <c r="R403" s="2">
        <v>9396.31</v>
      </c>
      <c r="S403" s="51">
        <v>0</v>
      </c>
      <c r="T403" s="51">
        <v>0</v>
      </c>
      <c r="U403" s="51">
        <v>0</v>
      </c>
      <c r="V403" s="54">
        <v>0</v>
      </c>
      <c r="W403" s="54">
        <v>0</v>
      </c>
      <c r="X403" s="2">
        <v>0</v>
      </c>
      <c r="Y403" s="2">
        <v>0</v>
      </c>
      <c r="Z403" s="2">
        <v>2695.2</v>
      </c>
      <c r="AA403" s="2">
        <v>2697.5</v>
      </c>
      <c r="AB403" s="2" t="s">
        <v>376</v>
      </c>
      <c r="AC403" s="2" t="s">
        <v>376</v>
      </c>
      <c r="AD403" s="2" t="s">
        <v>376</v>
      </c>
      <c r="AE403" s="2" t="s">
        <v>376</v>
      </c>
      <c r="AF403" s="2" t="s">
        <v>376</v>
      </c>
      <c r="AG403" s="2">
        <v>0</v>
      </c>
      <c r="AH403" s="2">
        <v>0</v>
      </c>
      <c r="AI403" t="str">
        <f t="shared" si="6"/>
        <v>Scheme Tax Saver Tier II</v>
      </c>
      <c r="AJ403" t="e">
        <v>#N/A</v>
      </c>
    </row>
    <row r="404" spans="1:36" hidden="1" x14ac:dyDescent="0.25">
      <c r="A404" s="75" t="s">
        <v>370</v>
      </c>
      <c r="B404" s="75" t="s">
        <v>312</v>
      </c>
      <c r="C404" s="75" t="s">
        <v>798</v>
      </c>
      <c r="D404" s="76">
        <v>44742</v>
      </c>
      <c r="E404" s="75" t="s">
        <v>8</v>
      </c>
      <c r="F404" s="75" t="s">
        <v>576</v>
      </c>
      <c r="G404" s="75" t="s">
        <v>577</v>
      </c>
      <c r="H404" s="75" t="s">
        <v>578</v>
      </c>
      <c r="I404" s="75" t="s">
        <v>146</v>
      </c>
      <c r="J404" s="75">
        <v>0</v>
      </c>
      <c r="K404" s="2" t="s">
        <v>309</v>
      </c>
      <c r="L404" s="2">
        <v>6</v>
      </c>
      <c r="M404" s="55">
        <v>13383.6</v>
      </c>
      <c r="N404" s="2">
        <v>4.4313423244327441E-3</v>
      </c>
      <c r="O404" s="2">
        <v>0</v>
      </c>
      <c r="P404" s="2" t="s">
        <v>376</v>
      </c>
      <c r="Q404" s="54">
        <v>13936.9</v>
      </c>
      <c r="R404" s="2">
        <v>13936.9</v>
      </c>
      <c r="S404" s="51">
        <v>0</v>
      </c>
      <c r="T404" s="51">
        <v>0</v>
      </c>
      <c r="U404" s="51">
        <v>0</v>
      </c>
      <c r="V404" s="54">
        <v>0</v>
      </c>
      <c r="W404" s="54">
        <v>0</v>
      </c>
      <c r="X404" s="2">
        <v>0</v>
      </c>
      <c r="Y404" s="2">
        <v>0</v>
      </c>
      <c r="Z404" s="2">
        <v>2230.6</v>
      </c>
      <c r="AA404" s="2">
        <v>2230.5500000000002</v>
      </c>
      <c r="AB404" s="2" t="s">
        <v>376</v>
      </c>
      <c r="AC404" s="2" t="s">
        <v>376</v>
      </c>
      <c r="AD404" s="2" t="s">
        <v>376</v>
      </c>
      <c r="AE404" s="2" t="s">
        <v>376</v>
      </c>
      <c r="AF404" s="2" t="s">
        <v>376</v>
      </c>
      <c r="AG404" s="2">
        <v>0</v>
      </c>
      <c r="AH404" s="2">
        <v>0</v>
      </c>
      <c r="AI404" t="str">
        <f t="shared" si="6"/>
        <v>Scheme Tax Saver Tier II</v>
      </c>
      <c r="AJ404" t="e">
        <v>#N/A</v>
      </c>
    </row>
    <row r="405" spans="1:36" hidden="1" x14ac:dyDescent="0.25">
      <c r="A405" s="75" t="s">
        <v>370</v>
      </c>
      <c r="B405" s="75" t="s">
        <v>312</v>
      </c>
      <c r="C405" s="75" t="s">
        <v>798</v>
      </c>
      <c r="D405" s="76">
        <v>44742</v>
      </c>
      <c r="E405" s="75" t="s">
        <v>9</v>
      </c>
      <c r="F405" s="75" t="s">
        <v>574</v>
      </c>
      <c r="G405" s="75" t="s">
        <v>575</v>
      </c>
      <c r="H405" s="75" t="s">
        <v>385</v>
      </c>
      <c r="I405" s="75" t="s">
        <v>386</v>
      </c>
      <c r="J405" s="75">
        <v>0</v>
      </c>
      <c r="K405" s="2" t="s">
        <v>309</v>
      </c>
      <c r="L405" s="2">
        <v>8</v>
      </c>
      <c r="M405" s="55">
        <v>13288.8</v>
      </c>
      <c r="N405" s="2">
        <v>4.3999538151858874E-3</v>
      </c>
      <c r="O405" s="2">
        <v>0</v>
      </c>
      <c r="P405" s="2" t="s">
        <v>376</v>
      </c>
      <c r="Q405" s="54">
        <v>14946.54</v>
      </c>
      <c r="R405" s="2">
        <v>14946.54</v>
      </c>
      <c r="S405" s="51">
        <v>0</v>
      </c>
      <c r="T405" s="51">
        <v>0</v>
      </c>
      <c r="U405" s="51">
        <v>0</v>
      </c>
      <c r="V405" s="54">
        <v>0</v>
      </c>
      <c r="W405" s="54">
        <v>0</v>
      </c>
      <c r="X405" s="2">
        <v>0</v>
      </c>
      <c r="Y405" s="2">
        <v>0</v>
      </c>
      <c r="Z405" s="2">
        <v>1661.1</v>
      </c>
      <c r="AA405" s="2">
        <v>1660.8</v>
      </c>
      <c r="AB405" s="2" t="s">
        <v>376</v>
      </c>
      <c r="AC405" s="2" t="s">
        <v>376</v>
      </c>
      <c r="AD405" s="2" t="s">
        <v>376</v>
      </c>
      <c r="AE405" s="2" t="s">
        <v>376</v>
      </c>
      <c r="AF405" s="2" t="s">
        <v>376</v>
      </c>
      <c r="AG405" s="2">
        <v>0</v>
      </c>
      <c r="AH405" s="2">
        <v>0</v>
      </c>
      <c r="AI405" t="str">
        <f t="shared" si="6"/>
        <v>Scheme Tax Saver Tier II</v>
      </c>
      <c r="AJ405" t="e">
        <v>#N/A</v>
      </c>
    </row>
    <row r="406" spans="1:36" hidden="1" x14ac:dyDescent="0.25">
      <c r="A406" s="75" t="s">
        <v>370</v>
      </c>
      <c r="B406" s="75" t="s">
        <v>312</v>
      </c>
      <c r="C406" s="75" t="s">
        <v>798</v>
      </c>
      <c r="D406" s="76">
        <v>44742</v>
      </c>
      <c r="E406" s="75" t="s">
        <v>10</v>
      </c>
      <c r="F406" s="75" t="s">
        <v>571</v>
      </c>
      <c r="G406" s="75" t="s">
        <v>571</v>
      </c>
      <c r="H406" s="75" t="s">
        <v>572</v>
      </c>
      <c r="I406" s="75" t="s">
        <v>573</v>
      </c>
      <c r="J406" s="75">
        <v>0</v>
      </c>
      <c r="K406" s="2" t="s">
        <v>309</v>
      </c>
      <c r="L406" s="2">
        <v>1</v>
      </c>
      <c r="M406" s="55">
        <v>8470.75</v>
      </c>
      <c r="N406" s="2">
        <v>2.8046858091013379E-3</v>
      </c>
      <c r="O406" s="2">
        <v>0</v>
      </c>
      <c r="P406" s="2" t="s">
        <v>376</v>
      </c>
      <c r="Q406" s="54">
        <v>7185.6</v>
      </c>
      <c r="R406" s="2">
        <v>7185.6</v>
      </c>
      <c r="S406" s="51">
        <v>0</v>
      </c>
      <c r="T406" s="51">
        <v>0</v>
      </c>
      <c r="U406" s="51">
        <v>0</v>
      </c>
      <c r="V406" s="54">
        <v>0</v>
      </c>
      <c r="W406" s="54">
        <v>0</v>
      </c>
      <c r="X406" s="2">
        <v>0</v>
      </c>
      <c r="Y406" s="2">
        <v>0</v>
      </c>
      <c r="Z406" s="2">
        <v>8470.75</v>
      </c>
      <c r="AA406" s="2">
        <v>8470.2000000000007</v>
      </c>
      <c r="AB406" s="2" t="s">
        <v>376</v>
      </c>
      <c r="AC406" s="2" t="s">
        <v>376</v>
      </c>
      <c r="AD406" s="2" t="s">
        <v>376</v>
      </c>
      <c r="AE406" s="2" t="s">
        <v>376</v>
      </c>
      <c r="AF406" s="2" t="s">
        <v>376</v>
      </c>
      <c r="AG406" s="2">
        <v>0</v>
      </c>
      <c r="AH406" s="2">
        <v>0</v>
      </c>
      <c r="AI406" t="str">
        <f t="shared" si="6"/>
        <v>Scheme Tax Saver Tier II</v>
      </c>
      <c r="AJ406" t="e">
        <v>#N/A</v>
      </c>
    </row>
    <row r="407" spans="1:36" hidden="1" x14ac:dyDescent="0.25">
      <c r="A407" s="75" t="s">
        <v>370</v>
      </c>
      <c r="B407" s="75" t="s">
        <v>312</v>
      </c>
      <c r="C407" s="75" t="s">
        <v>798</v>
      </c>
      <c r="D407" s="76">
        <v>44742</v>
      </c>
      <c r="E407" s="75" t="s">
        <v>11</v>
      </c>
      <c r="F407" s="75" t="s">
        <v>566</v>
      </c>
      <c r="G407" s="75" t="s">
        <v>514</v>
      </c>
      <c r="H407" s="75" t="s">
        <v>515</v>
      </c>
      <c r="I407" s="75" t="s">
        <v>516</v>
      </c>
      <c r="J407" s="75">
        <v>0</v>
      </c>
      <c r="K407" s="2" t="s">
        <v>309</v>
      </c>
      <c r="L407" s="2">
        <v>15</v>
      </c>
      <c r="M407" s="55">
        <v>38934.75</v>
      </c>
      <c r="N407" s="2">
        <v>1.2891389877626931E-2</v>
      </c>
      <c r="O407" s="2">
        <v>0</v>
      </c>
      <c r="P407" s="2" t="s">
        <v>376</v>
      </c>
      <c r="Q407" s="54">
        <v>33456.400000000001</v>
      </c>
      <c r="R407" s="2">
        <v>33456.400000000001</v>
      </c>
      <c r="S407" s="51">
        <v>0</v>
      </c>
      <c r="T407" s="51">
        <v>0</v>
      </c>
      <c r="U407" s="51">
        <v>0</v>
      </c>
      <c r="V407" s="54">
        <v>0</v>
      </c>
      <c r="W407" s="54">
        <v>0</v>
      </c>
      <c r="X407" s="2">
        <v>0</v>
      </c>
      <c r="Y407" s="2">
        <v>0</v>
      </c>
      <c r="Z407" s="2">
        <v>2595.65</v>
      </c>
      <c r="AA407" s="2">
        <v>2594.0500000000002</v>
      </c>
      <c r="AB407" s="2" t="s">
        <v>376</v>
      </c>
      <c r="AC407" s="2" t="s">
        <v>376</v>
      </c>
      <c r="AD407" s="2" t="s">
        <v>376</v>
      </c>
      <c r="AE407" s="2" t="s">
        <v>376</v>
      </c>
      <c r="AF407" s="2" t="s">
        <v>376</v>
      </c>
      <c r="AG407" s="2">
        <v>0</v>
      </c>
      <c r="AH407" s="2">
        <v>0</v>
      </c>
      <c r="AI407" t="str">
        <f t="shared" si="6"/>
        <v>Scheme Tax Saver Tier II</v>
      </c>
      <c r="AJ407" t="e">
        <v>#N/A</v>
      </c>
    </row>
    <row r="408" spans="1:36" hidden="1" x14ac:dyDescent="0.25">
      <c r="A408" s="75" t="s">
        <v>370</v>
      </c>
      <c r="B408" s="75" t="s">
        <v>312</v>
      </c>
      <c r="C408" s="75" t="s">
        <v>798</v>
      </c>
      <c r="D408" s="76">
        <v>44742</v>
      </c>
      <c r="E408" s="75" t="s">
        <v>237</v>
      </c>
      <c r="F408" s="75" t="s">
        <v>562</v>
      </c>
      <c r="G408" s="75" t="s">
        <v>563</v>
      </c>
      <c r="H408" s="75" t="s">
        <v>564</v>
      </c>
      <c r="I408" s="75" t="s">
        <v>565</v>
      </c>
      <c r="J408" s="75">
        <v>0</v>
      </c>
      <c r="K408" s="2" t="s">
        <v>309</v>
      </c>
      <c r="L408" s="2">
        <v>13</v>
      </c>
      <c r="M408" s="55">
        <v>4719</v>
      </c>
      <c r="N408" s="2">
        <v>1.5624723115602768E-3</v>
      </c>
      <c r="O408" s="2">
        <v>0</v>
      </c>
      <c r="P408" s="2" t="s">
        <v>376</v>
      </c>
      <c r="Q408" s="54">
        <v>3797.63</v>
      </c>
      <c r="R408" s="2">
        <v>3797.63</v>
      </c>
      <c r="S408" s="51">
        <v>0</v>
      </c>
      <c r="T408" s="51">
        <v>0</v>
      </c>
      <c r="U408" s="51">
        <v>0</v>
      </c>
      <c r="V408" s="54">
        <v>0</v>
      </c>
      <c r="W408" s="54">
        <v>0</v>
      </c>
      <c r="X408" s="2">
        <v>0</v>
      </c>
      <c r="Y408" s="2">
        <v>0</v>
      </c>
      <c r="Z408" s="2">
        <v>363</v>
      </c>
      <c r="AA408" s="2">
        <v>362.95</v>
      </c>
      <c r="AB408" s="2" t="s">
        <v>376</v>
      </c>
      <c r="AC408" s="2" t="s">
        <v>376</v>
      </c>
      <c r="AD408" s="2" t="s">
        <v>376</v>
      </c>
      <c r="AE408" s="2" t="s">
        <v>376</v>
      </c>
      <c r="AF408" s="2" t="s">
        <v>376</v>
      </c>
      <c r="AG408" s="2">
        <v>0</v>
      </c>
      <c r="AH408" s="2">
        <v>0</v>
      </c>
      <c r="AI408" t="str">
        <f t="shared" si="6"/>
        <v>Scheme Tax Saver Tier II</v>
      </c>
      <c r="AJ408" t="e">
        <v>#N/A</v>
      </c>
    </row>
    <row r="409" spans="1:36" hidden="1" x14ac:dyDescent="0.25">
      <c r="A409" s="75" t="s">
        <v>370</v>
      </c>
      <c r="B409" s="75" t="s">
        <v>312</v>
      </c>
      <c r="C409" s="75" t="s">
        <v>798</v>
      </c>
      <c r="D409" s="76">
        <v>44742</v>
      </c>
      <c r="E409" s="75" t="s">
        <v>68</v>
      </c>
      <c r="F409" s="75" t="s">
        <v>689</v>
      </c>
      <c r="G409" s="75" t="s">
        <v>689</v>
      </c>
      <c r="H409" s="75" t="s">
        <v>690</v>
      </c>
      <c r="I409" s="75" t="s">
        <v>691</v>
      </c>
      <c r="J409" s="75">
        <v>0</v>
      </c>
      <c r="K409" s="2" t="s">
        <v>309</v>
      </c>
      <c r="L409" s="2">
        <v>21</v>
      </c>
      <c r="M409" s="55">
        <v>14383.95</v>
      </c>
      <c r="N409" s="2">
        <v>4.7625606284949018E-3</v>
      </c>
      <c r="O409" s="2">
        <v>0</v>
      </c>
      <c r="P409" s="2" t="s">
        <v>376</v>
      </c>
      <c r="Q409" s="54">
        <v>12727.17</v>
      </c>
      <c r="R409" s="2">
        <v>12727.17</v>
      </c>
      <c r="S409" s="51">
        <v>0</v>
      </c>
      <c r="T409" s="51">
        <v>0</v>
      </c>
      <c r="U409" s="51">
        <v>0</v>
      </c>
      <c r="V409" s="54">
        <v>0</v>
      </c>
      <c r="W409" s="54">
        <v>0</v>
      </c>
      <c r="X409" s="2">
        <v>0</v>
      </c>
      <c r="Y409" s="2">
        <v>0</v>
      </c>
      <c r="Z409" s="2">
        <v>684.95</v>
      </c>
      <c r="AA409" s="2">
        <v>683.9</v>
      </c>
      <c r="AB409" s="2" t="s">
        <v>376</v>
      </c>
      <c r="AC409" s="2" t="s">
        <v>376</v>
      </c>
      <c r="AD409" s="2" t="s">
        <v>376</v>
      </c>
      <c r="AE409" s="2" t="s">
        <v>376</v>
      </c>
      <c r="AF409" s="2" t="s">
        <v>376</v>
      </c>
      <c r="AG409" s="2">
        <v>0</v>
      </c>
      <c r="AH409" s="2">
        <v>0</v>
      </c>
      <c r="AI409" t="str">
        <f t="shared" si="6"/>
        <v>Scheme Tax Saver Tier II</v>
      </c>
      <c r="AJ409" t="e">
        <v>#N/A</v>
      </c>
    </row>
    <row r="410" spans="1:36" hidden="1" x14ac:dyDescent="0.25">
      <c r="A410" s="75" t="s">
        <v>370</v>
      </c>
      <c r="B410" s="75" t="s">
        <v>312</v>
      </c>
      <c r="C410" s="75" t="s">
        <v>798</v>
      </c>
      <c r="D410" s="76">
        <v>44742</v>
      </c>
      <c r="E410" s="75" t="s">
        <v>173</v>
      </c>
      <c r="F410" s="75" t="s">
        <v>688</v>
      </c>
      <c r="G410" s="75" t="s">
        <v>688</v>
      </c>
      <c r="H410" s="75" t="s">
        <v>601</v>
      </c>
      <c r="I410" s="75" t="s">
        <v>602</v>
      </c>
      <c r="J410" s="75">
        <v>0</v>
      </c>
      <c r="K410" s="2" t="s">
        <v>309</v>
      </c>
      <c r="L410" s="2">
        <v>1</v>
      </c>
      <c r="M410" s="55">
        <v>2794.35</v>
      </c>
      <c r="N410" s="2">
        <v>9.252160423412713E-4</v>
      </c>
      <c r="O410" s="2">
        <v>0</v>
      </c>
      <c r="P410" s="2" t="s">
        <v>376</v>
      </c>
      <c r="Q410" s="54">
        <v>2858.7</v>
      </c>
      <c r="R410" s="2">
        <v>2858.7</v>
      </c>
      <c r="S410" s="51">
        <v>0</v>
      </c>
      <c r="T410" s="51">
        <v>0</v>
      </c>
      <c r="U410" s="51">
        <v>0</v>
      </c>
      <c r="V410" s="54">
        <v>0</v>
      </c>
      <c r="W410" s="54">
        <v>0</v>
      </c>
      <c r="X410" s="2">
        <v>0</v>
      </c>
      <c r="Y410" s="2">
        <v>0</v>
      </c>
      <c r="Z410" s="2">
        <v>2794.35</v>
      </c>
      <c r="AA410" s="2">
        <v>2793.8</v>
      </c>
      <c r="AB410" s="2" t="s">
        <v>376</v>
      </c>
      <c r="AC410" s="2" t="s">
        <v>376</v>
      </c>
      <c r="AD410" s="2" t="s">
        <v>376</v>
      </c>
      <c r="AE410" s="2" t="s">
        <v>376</v>
      </c>
      <c r="AF410" s="2" t="s">
        <v>376</v>
      </c>
      <c r="AG410" s="2">
        <v>0</v>
      </c>
      <c r="AH410" s="2">
        <v>0</v>
      </c>
      <c r="AI410" t="str">
        <f t="shared" si="6"/>
        <v>Scheme Tax Saver Tier II</v>
      </c>
      <c r="AJ410" t="e">
        <v>#N/A</v>
      </c>
    </row>
    <row r="411" spans="1:36" hidden="1" x14ac:dyDescent="0.25">
      <c r="A411" s="75" t="s">
        <v>370</v>
      </c>
      <c r="B411" s="75" t="s">
        <v>312</v>
      </c>
      <c r="C411" s="75" t="s">
        <v>798</v>
      </c>
      <c r="D411" s="76">
        <v>44742</v>
      </c>
      <c r="E411" s="75" t="s">
        <v>12</v>
      </c>
      <c r="F411" s="75" t="s">
        <v>684</v>
      </c>
      <c r="G411" s="75" t="s">
        <v>685</v>
      </c>
      <c r="H411" s="75" t="s">
        <v>686</v>
      </c>
      <c r="I411" s="75" t="s">
        <v>687</v>
      </c>
      <c r="J411" s="75">
        <v>0</v>
      </c>
      <c r="K411" s="2" t="s">
        <v>309</v>
      </c>
      <c r="L411" s="2">
        <v>18</v>
      </c>
      <c r="M411" s="55">
        <v>2433.6</v>
      </c>
      <c r="N411" s="2">
        <v>8.0577084496992783E-4</v>
      </c>
      <c r="O411" s="2">
        <v>0</v>
      </c>
      <c r="P411" s="2" t="s">
        <v>376</v>
      </c>
      <c r="Q411" s="54">
        <v>2464.1999999999998</v>
      </c>
      <c r="R411" s="2">
        <v>2464.1999999999998</v>
      </c>
      <c r="S411" s="51">
        <v>0</v>
      </c>
      <c r="T411" s="51">
        <v>0</v>
      </c>
      <c r="U411" s="51">
        <v>0</v>
      </c>
      <c r="V411" s="54">
        <v>0</v>
      </c>
      <c r="W411" s="54">
        <v>0</v>
      </c>
      <c r="X411" s="2">
        <v>0</v>
      </c>
      <c r="Y411" s="2">
        <v>0</v>
      </c>
      <c r="Z411" s="2">
        <v>135.19999999999999</v>
      </c>
      <c r="AA411" s="2">
        <v>135.1</v>
      </c>
      <c r="AB411" s="2" t="s">
        <v>376</v>
      </c>
      <c r="AC411" s="2" t="s">
        <v>376</v>
      </c>
      <c r="AD411" s="2" t="s">
        <v>376</v>
      </c>
      <c r="AE411" s="2" t="s">
        <v>376</v>
      </c>
      <c r="AF411" s="2" t="s">
        <v>376</v>
      </c>
      <c r="AG411" s="2">
        <v>0</v>
      </c>
      <c r="AH411" s="2">
        <v>0</v>
      </c>
      <c r="AI411" t="str">
        <f t="shared" si="6"/>
        <v>Scheme Tax Saver Tier II</v>
      </c>
      <c r="AJ411" t="e">
        <v>#N/A</v>
      </c>
    </row>
    <row r="412" spans="1:36" hidden="1" x14ac:dyDescent="0.25">
      <c r="A412" s="75" t="s">
        <v>370</v>
      </c>
      <c r="B412" s="75" t="s">
        <v>312</v>
      </c>
      <c r="C412" s="75" t="s">
        <v>798</v>
      </c>
      <c r="D412" s="76">
        <v>44742</v>
      </c>
      <c r="E412" s="75" t="s">
        <v>13</v>
      </c>
      <c r="F412" s="75" t="s">
        <v>384</v>
      </c>
      <c r="G412" s="75" t="s">
        <v>384</v>
      </c>
      <c r="H412" s="75" t="s">
        <v>385</v>
      </c>
      <c r="I412" s="75" t="s">
        <v>386</v>
      </c>
      <c r="J412" s="75">
        <v>0</v>
      </c>
      <c r="K412" s="2" t="s">
        <v>309</v>
      </c>
      <c r="L412" s="2">
        <v>43</v>
      </c>
      <c r="M412" s="55">
        <v>30409.599999999999</v>
      </c>
      <c r="N412" s="2">
        <v>1.0068692096974653E-2</v>
      </c>
      <c r="O412" s="2">
        <v>0</v>
      </c>
      <c r="P412" s="2" t="s">
        <v>376</v>
      </c>
      <c r="Q412" s="54">
        <v>29254.46</v>
      </c>
      <c r="R412" s="2">
        <v>29254.46</v>
      </c>
      <c r="S412" s="51">
        <v>0</v>
      </c>
      <c r="T412" s="51">
        <v>0</v>
      </c>
      <c r="U412" s="51">
        <v>0</v>
      </c>
      <c r="V412" s="54">
        <v>0</v>
      </c>
      <c r="W412" s="54">
        <v>0</v>
      </c>
      <c r="X412" s="2">
        <v>0</v>
      </c>
      <c r="Y412" s="2">
        <v>0</v>
      </c>
      <c r="Z412" s="2">
        <v>707.2</v>
      </c>
      <c r="AA412" s="2">
        <v>706.85</v>
      </c>
      <c r="AB412" s="2" t="s">
        <v>376</v>
      </c>
      <c r="AC412" s="2" t="s">
        <v>376</v>
      </c>
      <c r="AD412" s="2" t="s">
        <v>376</v>
      </c>
      <c r="AE412" s="2" t="s">
        <v>376</v>
      </c>
      <c r="AF412" s="2" t="s">
        <v>376</v>
      </c>
      <c r="AG412" s="2">
        <v>0</v>
      </c>
      <c r="AH412" s="2">
        <v>0</v>
      </c>
      <c r="AI412" t="str">
        <f t="shared" si="6"/>
        <v>Scheme Tax Saver Tier II</v>
      </c>
      <c r="AJ412" t="e">
        <v>#N/A</v>
      </c>
    </row>
    <row r="413" spans="1:36" hidden="1" x14ac:dyDescent="0.25">
      <c r="A413" s="75" t="s">
        <v>370</v>
      </c>
      <c r="B413" s="75" t="s">
        <v>312</v>
      </c>
      <c r="C413" s="75" t="s">
        <v>798</v>
      </c>
      <c r="D413" s="76">
        <v>44742</v>
      </c>
      <c r="E413" s="75" t="s">
        <v>14</v>
      </c>
      <c r="F413" s="75" t="s">
        <v>682</v>
      </c>
      <c r="G413" s="75" t="s">
        <v>482</v>
      </c>
      <c r="H413" s="75" t="s">
        <v>483</v>
      </c>
      <c r="I413" s="75" t="s">
        <v>484</v>
      </c>
      <c r="J413" s="75">
        <v>0</v>
      </c>
      <c r="K413" s="2" t="s">
        <v>309</v>
      </c>
      <c r="L413" s="2">
        <v>8</v>
      </c>
      <c r="M413" s="55">
        <v>12466</v>
      </c>
      <c r="N413" s="2">
        <v>4.1275227454779422E-3</v>
      </c>
      <c r="O413" s="2">
        <v>0</v>
      </c>
      <c r="P413" s="2" t="s">
        <v>376</v>
      </c>
      <c r="Q413" s="54">
        <v>11466.6</v>
      </c>
      <c r="R413" s="2">
        <v>11466.6</v>
      </c>
      <c r="S413" s="51">
        <v>0</v>
      </c>
      <c r="T413" s="51">
        <v>0</v>
      </c>
      <c r="U413" s="51">
        <v>0</v>
      </c>
      <c r="V413" s="54">
        <v>0</v>
      </c>
      <c r="W413" s="54">
        <v>0</v>
      </c>
      <c r="X413" s="2">
        <v>0</v>
      </c>
      <c r="Y413" s="2">
        <v>0</v>
      </c>
      <c r="Z413" s="2">
        <v>1558.25</v>
      </c>
      <c r="AA413" s="2">
        <v>1557.05</v>
      </c>
      <c r="AB413" s="2" t="s">
        <v>376</v>
      </c>
      <c r="AC413" s="2" t="s">
        <v>376</v>
      </c>
      <c r="AD413" s="2" t="s">
        <v>376</v>
      </c>
      <c r="AE413" s="2" t="s">
        <v>376</v>
      </c>
      <c r="AF413" s="2" t="s">
        <v>376</v>
      </c>
      <c r="AG413" s="2">
        <v>0</v>
      </c>
      <c r="AH413" s="2">
        <v>0</v>
      </c>
      <c r="AI413" t="str">
        <f t="shared" si="6"/>
        <v>Scheme Tax Saver Tier II</v>
      </c>
      <c r="AJ413" t="e">
        <v>#N/A</v>
      </c>
    </row>
    <row r="414" spans="1:36" hidden="1" x14ac:dyDescent="0.25">
      <c r="A414" s="75" t="s">
        <v>370</v>
      </c>
      <c r="B414" s="75" t="s">
        <v>312</v>
      </c>
      <c r="C414" s="75" t="s">
        <v>798</v>
      </c>
      <c r="D414" s="76">
        <v>44742</v>
      </c>
      <c r="E414" s="75" t="s">
        <v>15</v>
      </c>
      <c r="F414" s="75" t="s">
        <v>678</v>
      </c>
      <c r="G414" s="75" t="s">
        <v>678</v>
      </c>
      <c r="H414" s="75" t="s">
        <v>679</v>
      </c>
      <c r="I414" s="75" t="s">
        <v>680</v>
      </c>
      <c r="J414" s="75">
        <v>0</v>
      </c>
      <c r="K414" s="2" t="s">
        <v>309</v>
      </c>
      <c r="L414" s="2">
        <v>10</v>
      </c>
      <c r="M414" s="55">
        <v>10931.5</v>
      </c>
      <c r="N414" s="2">
        <v>3.6194460847258241E-3</v>
      </c>
      <c r="O414" s="2">
        <v>0</v>
      </c>
      <c r="P414" s="2" t="s">
        <v>376</v>
      </c>
      <c r="Q414" s="54">
        <v>8218.25</v>
      </c>
      <c r="R414" s="2">
        <v>8218.25</v>
      </c>
      <c r="S414" s="51">
        <v>0</v>
      </c>
      <c r="T414" s="51">
        <v>0</v>
      </c>
      <c r="U414" s="51">
        <v>0</v>
      </c>
      <c r="V414" s="54">
        <v>0</v>
      </c>
      <c r="W414" s="54">
        <v>0</v>
      </c>
      <c r="X414" s="2">
        <v>0</v>
      </c>
      <c r="Y414" s="2">
        <v>0</v>
      </c>
      <c r="Z414" s="2">
        <v>1093.1500000000001</v>
      </c>
      <c r="AA414" s="2">
        <v>1095.05</v>
      </c>
      <c r="AB414" s="2" t="s">
        <v>376</v>
      </c>
      <c r="AC414" s="2" t="s">
        <v>376</v>
      </c>
      <c r="AD414" s="2" t="s">
        <v>376</v>
      </c>
      <c r="AE414" s="2" t="s">
        <v>376</v>
      </c>
      <c r="AF414" s="2" t="s">
        <v>376</v>
      </c>
      <c r="AG414" s="2">
        <v>0</v>
      </c>
      <c r="AH414" s="2">
        <v>0</v>
      </c>
      <c r="AI414" t="str">
        <f t="shared" si="6"/>
        <v>Scheme Tax Saver Tier II</v>
      </c>
      <c r="AJ414" t="e">
        <v>#N/A</v>
      </c>
    </row>
    <row r="415" spans="1:36" hidden="1" x14ac:dyDescent="0.25">
      <c r="A415" s="75" t="s">
        <v>370</v>
      </c>
      <c r="B415" s="75" t="s">
        <v>312</v>
      </c>
      <c r="C415" s="75" t="s">
        <v>798</v>
      </c>
      <c r="D415" s="76">
        <v>44742</v>
      </c>
      <c r="E415" s="75" t="s">
        <v>159</v>
      </c>
      <c r="F415" s="75" t="s">
        <v>677</v>
      </c>
      <c r="G415" s="75" t="s">
        <v>413</v>
      </c>
      <c r="H415" s="75" t="s">
        <v>373</v>
      </c>
      <c r="I415" s="75" t="s">
        <v>374</v>
      </c>
      <c r="J415" s="75">
        <v>0</v>
      </c>
      <c r="K415" s="2" t="s">
        <v>309</v>
      </c>
      <c r="L415" s="2">
        <v>33</v>
      </c>
      <c r="M415" s="55">
        <v>6992.7</v>
      </c>
      <c r="N415" s="2">
        <v>2.3152998798575009E-3</v>
      </c>
      <c r="O415" s="2">
        <v>0</v>
      </c>
      <c r="P415" s="2" t="s">
        <v>376</v>
      </c>
      <c r="Q415" s="54">
        <v>4861.25</v>
      </c>
      <c r="R415" s="2">
        <v>4861.25</v>
      </c>
      <c r="S415" s="51">
        <v>0</v>
      </c>
      <c r="T415" s="51">
        <v>0</v>
      </c>
      <c r="U415" s="51">
        <v>0</v>
      </c>
      <c r="V415" s="54">
        <v>0</v>
      </c>
      <c r="W415" s="54">
        <v>0</v>
      </c>
      <c r="X415" s="2">
        <v>0</v>
      </c>
      <c r="Y415" s="2">
        <v>0</v>
      </c>
      <c r="Z415" s="2">
        <v>211.9</v>
      </c>
      <c r="AA415" s="2">
        <v>211.85</v>
      </c>
      <c r="AB415" s="2" t="s">
        <v>376</v>
      </c>
      <c r="AC415" s="2" t="s">
        <v>376</v>
      </c>
      <c r="AD415" s="2" t="s">
        <v>376</v>
      </c>
      <c r="AE415" s="2" t="s">
        <v>376</v>
      </c>
      <c r="AF415" s="2" t="s">
        <v>376</v>
      </c>
      <c r="AG415" s="2">
        <v>0</v>
      </c>
      <c r="AH415" s="2">
        <v>0</v>
      </c>
      <c r="AI415" t="str">
        <f t="shared" si="6"/>
        <v>Scheme Tax Saver Tier II</v>
      </c>
      <c r="AJ415" t="e">
        <v>#N/A</v>
      </c>
    </row>
    <row r="416" spans="1:36" hidden="1" x14ac:dyDescent="0.25">
      <c r="A416" s="75" t="s">
        <v>370</v>
      </c>
      <c r="B416" s="75" t="s">
        <v>312</v>
      </c>
      <c r="C416" s="75" t="s">
        <v>798</v>
      </c>
      <c r="D416" s="76">
        <v>44742</v>
      </c>
      <c r="E416" s="75" t="s">
        <v>16</v>
      </c>
      <c r="F416" s="75" t="s">
        <v>672</v>
      </c>
      <c r="G416" s="75" t="s">
        <v>673</v>
      </c>
      <c r="H416" s="75" t="s">
        <v>660</v>
      </c>
      <c r="I416" s="75" t="s">
        <v>661</v>
      </c>
      <c r="J416" s="75">
        <v>0</v>
      </c>
      <c r="K416" s="2" t="s">
        <v>309</v>
      </c>
      <c r="L416" s="2">
        <v>8</v>
      </c>
      <c r="M416" s="55">
        <v>6644.8</v>
      </c>
      <c r="N416" s="2">
        <v>2.2001093485602302E-3</v>
      </c>
      <c r="O416" s="2">
        <v>0</v>
      </c>
      <c r="P416" s="2" t="s">
        <v>376</v>
      </c>
      <c r="Q416" s="54">
        <v>6140.57</v>
      </c>
      <c r="R416" s="2">
        <v>6140.57</v>
      </c>
      <c r="S416" s="51">
        <v>0</v>
      </c>
      <c r="T416" s="51">
        <v>0</v>
      </c>
      <c r="U416" s="51">
        <v>0</v>
      </c>
      <c r="V416" s="54">
        <v>0</v>
      </c>
      <c r="W416" s="54">
        <v>0</v>
      </c>
      <c r="X416" s="2">
        <v>0</v>
      </c>
      <c r="Y416" s="2">
        <v>0</v>
      </c>
      <c r="Z416" s="2">
        <v>830.6</v>
      </c>
      <c r="AA416" s="2">
        <v>830.8</v>
      </c>
      <c r="AB416" s="2" t="s">
        <v>376</v>
      </c>
      <c r="AC416" s="2" t="s">
        <v>376</v>
      </c>
      <c r="AD416" s="2" t="s">
        <v>376</v>
      </c>
      <c r="AE416" s="2" t="s">
        <v>376</v>
      </c>
      <c r="AF416" s="2" t="s">
        <v>376</v>
      </c>
      <c r="AG416" s="2">
        <v>0</v>
      </c>
      <c r="AH416" s="2">
        <v>0</v>
      </c>
      <c r="AI416" t="str">
        <f t="shared" si="6"/>
        <v>Scheme Tax Saver Tier II</v>
      </c>
      <c r="AJ416" t="e">
        <v>#N/A</v>
      </c>
    </row>
    <row r="417" spans="1:36" hidden="1" x14ac:dyDescent="0.25">
      <c r="A417" s="75" t="s">
        <v>370</v>
      </c>
      <c r="B417" s="75" t="s">
        <v>312</v>
      </c>
      <c r="C417" s="75" t="s">
        <v>798</v>
      </c>
      <c r="D417" s="76">
        <v>44742</v>
      </c>
      <c r="E417" s="75" t="s">
        <v>17</v>
      </c>
      <c r="F417" s="75" t="s">
        <v>671</v>
      </c>
      <c r="G417" s="75" t="s">
        <v>406</v>
      </c>
      <c r="H417" s="75" t="s">
        <v>407</v>
      </c>
      <c r="I417" s="75" t="s">
        <v>408</v>
      </c>
      <c r="J417" s="75">
        <v>0</v>
      </c>
      <c r="K417" s="2" t="s">
        <v>309</v>
      </c>
      <c r="L417" s="2">
        <v>6</v>
      </c>
      <c r="M417" s="55">
        <v>13025.1</v>
      </c>
      <c r="N417" s="2">
        <v>4.3126421075023865E-3</v>
      </c>
      <c r="O417" s="2">
        <v>0</v>
      </c>
      <c r="P417" s="2" t="s">
        <v>376</v>
      </c>
      <c r="Q417" s="54">
        <v>15062.09</v>
      </c>
      <c r="R417" s="2">
        <v>15062.09</v>
      </c>
      <c r="S417" s="51">
        <v>0</v>
      </c>
      <c r="T417" s="51">
        <v>0</v>
      </c>
      <c r="U417" s="51">
        <v>0</v>
      </c>
      <c r="V417" s="54">
        <v>0</v>
      </c>
      <c r="W417" s="54">
        <v>0</v>
      </c>
      <c r="X417" s="2">
        <v>0</v>
      </c>
      <c r="Y417" s="2">
        <v>0</v>
      </c>
      <c r="Z417" s="2">
        <v>2170.85</v>
      </c>
      <c r="AA417" s="2">
        <v>2163.5500000000002</v>
      </c>
      <c r="AB417" s="2" t="s">
        <v>376</v>
      </c>
      <c r="AC417" s="2" t="s">
        <v>376</v>
      </c>
      <c r="AD417" s="2" t="s">
        <v>376</v>
      </c>
      <c r="AE417" s="2" t="s">
        <v>376</v>
      </c>
      <c r="AF417" s="2" t="s">
        <v>376</v>
      </c>
      <c r="AG417" s="2">
        <v>0</v>
      </c>
      <c r="AH417" s="2">
        <v>0</v>
      </c>
      <c r="AI417" t="str">
        <f t="shared" si="6"/>
        <v>Scheme Tax Saver Tier II</v>
      </c>
      <c r="AJ417" t="e">
        <v>#N/A</v>
      </c>
    </row>
    <row r="418" spans="1:36" hidden="1" x14ac:dyDescent="0.25">
      <c r="A418" s="75" t="s">
        <v>370</v>
      </c>
      <c r="B418" s="75" t="s">
        <v>312</v>
      </c>
      <c r="C418" s="75" t="s">
        <v>798</v>
      </c>
      <c r="D418" s="76">
        <v>44742</v>
      </c>
      <c r="E418" s="75" t="s">
        <v>18</v>
      </c>
      <c r="F418" s="75" t="s">
        <v>668</v>
      </c>
      <c r="G418" s="75" t="s">
        <v>668</v>
      </c>
      <c r="H418" s="75" t="s">
        <v>669</v>
      </c>
      <c r="I418" s="75" t="s">
        <v>670</v>
      </c>
      <c r="J418" s="75">
        <v>0</v>
      </c>
      <c r="K418" s="2" t="s">
        <v>309</v>
      </c>
      <c r="L418" s="2">
        <v>45</v>
      </c>
      <c r="M418" s="55">
        <v>12307.5</v>
      </c>
      <c r="N418" s="2">
        <v>4.075043012190741E-3</v>
      </c>
      <c r="O418" s="2">
        <v>0</v>
      </c>
      <c r="P418" s="2" t="s">
        <v>376</v>
      </c>
      <c r="Q418" s="54">
        <v>10344.48</v>
      </c>
      <c r="R418" s="2">
        <v>10344.48</v>
      </c>
      <c r="S418" s="51">
        <v>0</v>
      </c>
      <c r="T418" s="51">
        <v>0</v>
      </c>
      <c r="U418" s="51">
        <v>0</v>
      </c>
      <c r="V418" s="54">
        <v>0</v>
      </c>
      <c r="W418" s="54">
        <v>0</v>
      </c>
      <c r="X418" s="2">
        <v>0</v>
      </c>
      <c r="Y418" s="2">
        <v>0</v>
      </c>
      <c r="Z418" s="2">
        <v>273.5</v>
      </c>
      <c r="AA418" s="2">
        <v>273.45</v>
      </c>
      <c r="AB418" s="2" t="s">
        <v>376</v>
      </c>
      <c r="AC418" s="2" t="s">
        <v>376</v>
      </c>
      <c r="AD418" s="2" t="s">
        <v>376</v>
      </c>
      <c r="AE418" s="2" t="s">
        <v>376</v>
      </c>
      <c r="AF418" s="2" t="s">
        <v>376</v>
      </c>
      <c r="AG418" s="2">
        <v>0</v>
      </c>
      <c r="AH418" s="2">
        <v>0</v>
      </c>
      <c r="AI418" t="str">
        <f t="shared" si="6"/>
        <v>Scheme Tax Saver Tier II</v>
      </c>
      <c r="AJ418" t="e">
        <v>#N/A</v>
      </c>
    </row>
    <row r="419" spans="1:36" hidden="1" x14ac:dyDescent="0.25">
      <c r="A419" s="75" t="s">
        <v>370</v>
      </c>
      <c r="B419" s="75" t="s">
        <v>312</v>
      </c>
      <c r="C419" s="75" t="s">
        <v>798</v>
      </c>
      <c r="D419" s="76">
        <v>44742</v>
      </c>
      <c r="E419" s="75" t="s">
        <v>19</v>
      </c>
      <c r="F419" s="75" t="s">
        <v>392</v>
      </c>
      <c r="G419" s="75" t="s">
        <v>392</v>
      </c>
      <c r="H419" s="75" t="s">
        <v>385</v>
      </c>
      <c r="I419" s="75" t="s">
        <v>386</v>
      </c>
      <c r="J419" s="75">
        <v>0</v>
      </c>
      <c r="K419" s="2" t="s">
        <v>309</v>
      </c>
      <c r="L419" s="2">
        <v>29</v>
      </c>
      <c r="M419" s="55">
        <v>13511.1</v>
      </c>
      <c r="N419" s="2">
        <v>4.4735578827552564E-3</v>
      </c>
      <c r="O419" s="2">
        <v>0</v>
      </c>
      <c r="P419" s="2" t="s">
        <v>376</v>
      </c>
      <c r="Q419" s="54">
        <v>12589.01</v>
      </c>
      <c r="R419" s="2">
        <v>12589.01</v>
      </c>
      <c r="S419" s="51">
        <v>0</v>
      </c>
      <c r="T419" s="51">
        <v>0</v>
      </c>
      <c r="U419" s="51">
        <v>0</v>
      </c>
      <c r="V419" s="54">
        <v>0</v>
      </c>
      <c r="W419" s="54">
        <v>0</v>
      </c>
      <c r="X419" s="2">
        <v>0</v>
      </c>
      <c r="Y419" s="2">
        <v>0</v>
      </c>
      <c r="Z419" s="2">
        <v>465.9</v>
      </c>
      <c r="AA419" s="2">
        <v>465.8</v>
      </c>
      <c r="AB419" s="2" t="s">
        <v>376</v>
      </c>
      <c r="AC419" s="2" t="s">
        <v>376</v>
      </c>
      <c r="AD419" s="2" t="s">
        <v>376</v>
      </c>
      <c r="AE419" s="2" t="s">
        <v>376</v>
      </c>
      <c r="AF419" s="2" t="s">
        <v>376</v>
      </c>
      <c r="AG419" s="2">
        <v>0</v>
      </c>
      <c r="AH419" s="2">
        <v>0</v>
      </c>
      <c r="AI419" t="str">
        <f t="shared" si="6"/>
        <v>Scheme Tax Saver Tier II</v>
      </c>
      <c r="AJ419" t="e">
        <v>#N/A</v>
      </c>
    </row>
    <row r="420" spans="1:36" hidden="1" x14ac:dyDescent="0.25">
      <c r="A420" s="75" t="s">
        <v>370</v>
      </c>
      <c r="B420" s="75" t="s">
        <v>312</v>
      </c>
      <c r="C420" s="75" t="s">
        <v>798</v>
      </c>
      <c r="D420" s="76">
        <v>44742</v>
      </c>
      <c r="E420" s="75" t="s">
        <v>240</v>
      </c>
      <c r="F420" s="75" t="s">
        <v>662</v>
      </c>
      <c r="G420" s="75" t="s">
        <v>663</v>
      </c>
      <c r="H420" s="75" t="s">
        <v>664</v>
      </c>
      <c r="I420" s="75" t="s">
        <v>665</v>
      </c>
      <c r="J420" s="75">
        <v>0</v>
      </c>
      <c r="K420" s="2" t="s">
        <v>309</v>
      </c>
      <c r="L420" s="2">
        <v>5</v>
      </c>
      <c r="M420" s="55">
        <v>4335.25</v>
      </c>
      <c r="N420" s="2">
        <v>1.4354117585699702E-3</v>
      </c>
      <c r="O420" s="2">
        <v>0</v>
      </c>
      <c r="P420" s="2" t="s">
        <v>376</v>
      </c>
      <c r="Q420" s="54">
        <v>4633.79</v>
      </c>
      <c r="R420" s="2">
        <v>4633.79</v>
      </c>
      <c r="S420" s="51">
        <v>0</v>
      </c>
      <c r="T420" s="51">
        <v>0</v>
      </c>
      <c r="U420" s="51">
        <v>0</v>
      </c>
      <c r="V420" s="54">
        <v>0</v>
      </c>
      <c r="W420" s="54">
        <v>0</v>
      </c>
      <c r="X420" s="2">
        <v>0</v>
      </c>
      <c r="Y420" s="2">
        <v>0</v>
      </c>
      <c r="Z420" s="2">
        <v>867.05</v>
      </c>
      <c r="AA420" s="2">
        <v>866.95</v>
      </c>
      <c r="AB420" s="2" t="s">
        <v>376</v>
      </c>
      <c r="AC420" s="2" t="s">
        <v>376</v>
      </c>
      <c r="AD420" s="2" t="s">
        <v>376</v>
      </c>
      <c r="AE420" s="2" t="s">
        <v>376</v>
      </c>
      <c r="AF420" s="2" t="s">
        <v>376</v>
      </c>
      <c r="AG420" s="2">
        <v>0</v>
      </c>
      <c r="AH420" s="2">
        <v>0</v>
      </c>
      <c r="AI420" t="str">
        <f t="shared" si="6"/>
        <v>Scheme Tax Saver Tier II</v>
      </c>
      <c r="AJ420" t="e">
        <v>#N/A</v>
      </c>
    </row>
    <row r="421" spans="1:36" hidden="1" x14ac:dyDescent="0.25">
      <c r="A421" s="75" t="s">
        <v>370</v>
      </c>
      <c r="B421" s="75" t="s">
        <v>312</v>
      </c>
      <c r="C421" s="75" t="s">
        <v>798</v>
      </c>
      <c r="D421" s="76">
        <v>44742</v>
      </c>
      <c r="E421" s="75" t="s">
        <v>241</v>
      </c>
      <c r="F421" s="75" t="s">
        <v>655</v>
      </c>
      <c r="G421" s="75" t="s">
        <v>655</v>
      </c>
      <c r="H421" s="75" t="s">
        <v>656</v>
      </c>
      <c r="I421" s="75" t="s">
        <v>657</v>
      </c>
      <c r="J421" s="75">
        <v>0</v>
      </c>
      <c r="K421" s="2" t="s">
        <v>309</v>
      </c>
      <c r="L421" s="2">
        <v>5</v>
      </c>
      <c r="M421" s="55">
        <v>1693.25</v>
      </c>
      <c r="N421" s="2">
        <v>5.6063916964387342E-4</v>
      </c>
      <c r="O421" s="2">
        <v>0</v>
      </c>
      <c r="P421" s="2" t="s">
        <v>376</v>
      </c>
      <c r="Q421" s="54">
        <v>2150.64</v>
      </c>
      <c r="R421" s="2">
        <v>2150.64</v>
      </c>
      <c r="S421" s="51">
        <v>0</v>
      </c>
      <c r="T421" s="51">
        <v>0</v>
      </c>
      <c r="U421" s="51">
        <v>0</v>
      </c>
      <c r="V421" s="54">
        <v>0</v>
      </c>
      <c r="W421" s="54">
        <v>0</v>
      </c>
      <c r="X421" s="2">
        <v>0</v>
      </c>
      <c r="Y421" s="2">
        <v>0</v>
      </c>
      <c r="Z421" s="2">
        <v>338.65</v>
      </c>
      <c r="AA421" s="2">
        <v>338.8</v>
      </c>
      <c r="AB421" s="2" t="s">
        <v>376</v>
      </c>
      <c r="AC421" s="2" t="s">
        <v>376</v>
      </c>
      <c r="AD421" s="2" t="s">
        <v>376</v>
      </c>
      <c r="AE421" s="2" t="s">
        <v>376</v>
      </c>
      <c r="AF421" s="2" t="s">
        <v>376</v>
      </c>
      <c r="AG421" s="2">
        <v>0</v>
      </c>
      <c r="AH421" s="2">
        <v>0</v>
      </c>
      <c r="AI421" t="str">
        <f t="shared" si="6"/>
        <v>Scheme Tax Saver Tier II</v>
      </c>
      <c r="AJ421" t="e">
        <v>#N/A</v>
      </c>
    </row>
    <row r="422" spans="1:36" hidden="1" x14ac:dyDescent="0.25">
      <c r="A422" s="75" t="s">
        <v>370</v>
      </c>
      <c r="B422" s="75" t="s">
        <v>312</v>
      </c>
      <c r="C422" s="75" t="s">
        <v>798</v>
      </c>
      <c r="D422" s="76">
        <v>44742</v>
      </c>
      <c r="E422" s="75" t="s">
        <v>135</v>
      </c>
      <c r="F422" s="75" t="s">
        <v>512</v>
      </c>
      <c r="G422" s="75" t="s">
        <v>512</v>
      </c>
      <c r="H422" s="75" t="s">
        <v>385</v>
      </c>
      <c r="I422" s="75" t="s">
        <v>386</v>
      </c>
      <c r="J422" s="75">
        <v>0</v>
      </c>
      <c r="K422" s="2" t="s">
        <v>309</v>
      </c>
      <c r="L422" s="2">
        <v>24</v>
      </c>
      <c r="M422" s="55">
        <v>32352</v>
      </c>
      <c r="N422" s="2">
        <v>1.0711825434116988E-2</v>
      </c>
      <c r="O422" s="2">
        <v>0</v>
      </c>
      <c r="P422" s="2" t="s">
        <v>376</v>
      </c>
      <c r="Q422" s="54">
        <v>35542.11</v>
      </c>
      <c r="R422" s="2">
        <v>35542.11</v>
      </c>
      <c r="S422" s="51">
        <v>0</v>
      </c>
      <c r="T422" s="51">
        <v>0</v>
      </c>
      <c r="U422" s="51">
        <v>0</v>
      </c>
      <c r="V422" s="54">
        <v>0</v>
      </c>
      <c r="W422" s="54">
        <v>0</v>
      </c>
      <c r="X422" s="2">
        <v>0</v>
      </c>
      <c r="Y422" s="2">
        <v>0</v>
      </c>
      <c r="Z422" s="2">
        <v>1348</v>
      </c>
      <c r="AA422" s="2">
        <v>1347.5</v>
      </c>
      <c r="AB422" s="2" t="s">
        <v>376</v>
      </c>
      <c r="AC422" s="2" t="s">
        <v>376</v>
      </c>
      <c r="AD422" s="2" t="s">
        <v>376</v>
      </c>
      <c r="AE422" s="2" t="s">
        <v>376</v>
      </c>
      <c r="AF422" s="2" t="s">
        <v>376</v>
      </c>
      <c r="AG422" s="2">
        <v>0</v>
      </c>
      <c r="AH422" s="2">
        <v>0</v>
      </c>
      <c r="AI422" t="str">
        <f t="shared" si="6"/>
        <v>Scheme Tax Saver Tier II</v>
      </c>
      <c r="AJ422" t="e">
        <v>#N/A</v>
      </c>
    </row>
    <row r="423" spans="1:36" hidden="1" x14ac:dyDescent="0.25">
      <c r="A423" s="75" t="s">
        <v>370</v>
      </c>
      <c r="B423" s="75" t="s">
        <v>312</v>
      </c>
      <c r="C423" s="75" t="s">
        <v>798</v>
      </c>
      <c r="D423" s="76">
        <v>44742</v>
      </c>
      <c r="E423" s="75" t="s">
        <v>69</v>
      </c>
      <c r="F423" s="75" t="s">
        <v>653</v>
      </c>
      <c r="G423" s="75" t="s">
        <v>654</v>
      </c>
      <c r="H423" s="75" t="s">
        <v>651</v>
      </c>
      <c r="I423" s="75" t="s">
        <v>146</v>
      </c>
      <c r="J423" s="75">
        <v>0</v>
      </c>
      <c r="K423" s="2" t="s">
        <v>309</v>
      </c>
      <c r="L423" s="2">
        <v>20</v>
      </c>
      <c r="M423" s="55">
        <v>29238</v>
      </c>
      <c r="N423" s="2">
        <v>9.6807725037930427E-3</v>
      </c>
      <c r="O423" s="2">
        <v>0</v>
      </c>
      <c r="P423" s="2" t="s">
        <v>376</v>
      </c>
      <c r="Q423" s="54">
        <v>32328.93</v>
      </c>
      <c r="R423" s="2">
        <v>32328.93</v>
      </c>
      <c r="S423" s="51">
        <v>0</v>
      </c>
      <c r="T423" s="51">
        <v>0</v>
      </c>
      <c r="U423" s="51">
        <v>0</v>
      </c>
      <c r="V423" s="54">
        <v>0</v>
      </c>
      <c r="W423" s="54">
        <v>0</v>
      </c>
      <c r="X423" s="2">
        <v>0</v>
      </c>
      <c r="Y423" s="2">
        <v>0</v>
      </c>
      <c r="Z423" s="2">
        <v>1461.9</v>
      </c>
      <c r="AA423" s="2">
        <v>1461.2</v>
      </c>
      <c r="AB423" s="2" t="s">
        <v>376</v>
      </c>
      <c r="AC423" s="2" t="s">
        <v>376</v>
      </c>
      <c r="AD423" s="2" t="s">
        <v>376</v>
      </c>
      <c r="AE423" s="2" t="s">
        <v>376</v>
      </c>
      <c r="AF423" s="2" t="s">
        <v>376</v>
      </c>
      <c r="AG423" s="2">
        <v>0</v>
      </c>
      <c r="AH423" s="2">
        <v>0</v>
      </c>
      <c r="AI423" t="str">
        <f t="shared" si="6"/>
        <v>Scheme Tax Saver Tier II</v>
      </c>
      <c r="AJ423" t="e">
        <v>#N/A</v>
      </c>
    </row>
    <row r="424" spans="1:36" hidden="1" x14ac:dyDescent="0.25">
      <c r="A424" s="75" t="s">
        <v>370</v>
      </c>
      <c r="B424" s="75" t="s">
        <v>312</v>
      </c>
      <c r="C424" s="75" t="s">
        <v>798</v>
      </c>
      <c r="D424" s="76">
        <v>44742</v>
      </c>
      <c r="E424" s="75" t="s">
        <v>145</v>
      </c>
      <c r="F424" s="75" t="s">
        <v>649</v>
      </c>
      <c r="G424" s="75" t="s">
        <v>650</v>
      </c>
      <c r="H424" s="75" t="s">
        <v>651</v>
      </c>
      <c r="I424" s="75" t="s">
        <v>652</v>
      </c>
      <c r="J424" s="75">
        <v>0</v>
      </c>
      <c r="K424" s="2" t="s">
        <v>309</v>
      </c>
      <c r="L424" s="2">
        <v>4</v>
      </c>
      <c r="M424" s="55">
        <v>3893</v>
      </c>
      <c r="N424" s="2">
        <v>1.2889817141140405E-3</v>
      </c>
      <c r="O424" s="2">
        <v>0</v>
      </c>
      <c r="P424" s="2" t="s">
        <v>376</v>
      </c>
      <c r="Q424" s="54">
        <v>4326.6499999999996</v>
      </c>
      <c r="R424" s="2">
        <v>4326.6499999999996</v>
      </c>
      <c r="S424" s="51">
        <v>0</v>
      </c>
      <c r="T424" s="51">
        <v>0</v>
      </c>
      <c r="U424" s="51">
        <v>0</v>
      </c>
      <c r="V424" s="54">
        <v>0</v>
      </c>
      <c r="W424" s="54">
        <v>0</v>
      </c>
      <c r="X424" s="2">
        <v>0</v>
      </c>
      <c r="Y424" s="2">
        <v>0</v>
      </c>
      <c r="Z424" s="2">
        <v>973.25</v>
      </c>
      <c r="AA424" s="2">
        <v>973.05</v>
      </c>
      <c r="AB424" s="2" t="s">
        <v>376</v>
      </c>
      <c r="AC424" s="2" t="s">
        <v>376</v>
      </c>
      <c r="AD424" s="2" t="s">
        <v>376</v>
      </c>
      <c r="AE424" s="2" t="s">
        <v>376</v>
      </c>
      <c r="AF424" s="2" t="s">
        <v>376</v>
      </c>
      <c r="AG424" s="2">
        <v>0</v>
      </c>
      <c r="AH424" s="2">
        <v>0</v>
      </c>
      <c r="AI424" t="str">
        <f t="shared" si="6"/>
        <v>Scheme Tax Saver Tier II</v>
      </c>
      <c r="AJ424" t="e">
        <v>#N/A</v>
      </c>
    </row>
    <row r="425" spans="1:36" hidden="1" x14ac:dyDescent="0.25">
      <c r="A425" s="75" t="s">
        <v>370</v>
      </c>
      <c r="B425" s="75" t="s">
        <v>312</v>
      </c>
      <c r="C425" s="75" t="s">
        <v>798</v>
      </c>
      <c r="D425" s="76">
        <v>44742</v>
      </c>
      <c r="E425" s="75" t="s">
        <v>258</v>
      </c>
      <c r="F425" s="75" t="s">
        <v>645</v>
      </c>
      <c r="G425" s="75" t="s">
        <v>646</v>
      </c>
      <c r="H425" s="75" t="s">
        <v>647</v>
      </c>
      <c r="I425" s="75" t="s">
        <v>648</v>
      </c>
      <c r="J425" s="75">
        <v>0</v>
      </c>
      <c r="K425" s="2" t="s">
        <v>309</v>
      </c>
      <c r="L425" s="2">
        <v>6</v>
      </c>
      <c r="M425" s="55">
        <v>6000</v>
      </c>
      <c r="N425" s="2">
        <v>1.9866145092946939E-3</v>
      </c>
      <c r="O425" s="2">
        <v>0</v>
      </c>
      <c r="P425" s="2" t="s">
        <v>376</v>
      </c>
      <c r="Q425" s="54">
        <v>7897</v>
      </c>
      <c r="R425" s="2">
        <v>7897</v>
      </c>
      <c r="S425" s="51">
        <v>0</v>
      </c>
      <c r="T425" s="51">
        <v>0</v>
      </c>
      <c r="U425" s="51">
        <v>0</v>
      </c>
      <c r="V425" s="54">
        <v>0</v>
      </c>
      <c r="W425" s="54">
        <v>0</v>
      </c>
      <c r="X425" s="2">
        <v>0</v>
      </c>
      <c r="Y425" s="2">
        <v>0</v>
      </c>
      <c r="Z425" s="2">
        <v>1000</v>
      </c>
      <c r="AA425" s="2">
        <v>999.7</v>
      </c>
      <c r="AB425" s="2" t="s">
        <v>376</v>
      </c>
      <c r="AC425" s="2" t="s">
        <v>376</v>
      </c>
      <c r="AD425" s="2" t="s">
        <v>376</v>
      </c>
      <c r="AE425" s="2" t="s">
        <v>376</v>
      </c>
      <c r="AF425" s="2" t="s">
        <v>376</v>
      </c>
      <c r="AG425" s="2">
        <v>0</v>
      </c>
      <c r="AH425" s="2">
        <v>0</v>
      </c>
      <c r="AI425" t="str">
        <f t="shared" si="6"/>
        <v>Scheme Tax Saver Tier II</v>
      </c>
      <c r="AJ425" t="e">
        <v>#N/A</v>
      </c>
    </row>
    <row r="426" spans="1:36" hidden="1" x14ac:dyDescent="0.25">
      <c r="A426" s="75" t="s">
        <v>370</v>
      </c>
      <c r="B426" s="75" t="s">
        <v>312</v>
      </c>
      <c r="C426" s="75" t="s">
        <v>798</v>
      </c>
      <c r="D426" s="76">
        <v>44742</v>
      </c>
      <c r="E426" s="75" t="s">
        <v>232</v>
      </c>
      <c r="F426" s="75" t="s">
        <v>447</v>
      </c>
      <c r="G426" s="75" t="s">
        <v>447</v>
      </c>
      <c r="H426" s="75" t="s">
        <v>448</v>
      </c>
      <c r="I426" s="75" t="s">
        <v>449</v>
      </c>
      <c r="J426" s="75">
        <v>0</v>
      </c>
      <c r="K426" s="2" t="s">
        <v>309</v>
      </c>
      <c r="L426" s="2">
        <v>50</v>
      </c>
      <c r="M426" s="55">
        <v>7145</v>
      </c>
      <c r="N426" s="2">
        <v>2.3657267781517647E-3</v>
      </c>
      <c r="O426" s="2">
        <v>0</v>
      </c>
      <c r="P426" s="2" t="s">
        <v>376</v>
      </c>
      <c r="Q426" s="54">
        <v>4857.5</v>
      </c>
      <c r="R426" s="2">
        <v>4857.5</v>
      </c>
      <c r="S426" s="51">
        <v>0</v>
      </c>
      <c r="T426" s="51">
        <v>0</v>
      </c>
      <c r="U426" s="51">
        <v>0</v>
      </c>
      <c r="V426" s="54">
        <v>0</v>
      </c>
      <c r="W426" s="54">
        <v>0</v>
      </c>
      <c r="X426" s="2">
        <v>0</v>
      </c>
      <c r="Y426" s="2">
        <v>0</v>
      </c>
      <c r="Z426" s="2">
        <v>142.9</v>
      </c>
      <c r="AA426" s="2">
        <v>143.15</v>
      </c>
      <c r="AB426" s="2" t="s">
        <v>376</v>
      </c>
      <c r="AC426" s="2" t="s">
        <v>376</v>
      </c>
      <c r="AD426" s="2" t="s">
        <v>376</v>
      </c>
      <c r="AE426" s="2" t="s">
        <v>376</v>
      </c>
      <c r="AF426" s="2" t="s">
        <v>376</v>
      </c>
      <c r="AG426" s="2">
        <v>0</v>
      </c>
      <c r="AH426" s="2">
        <v>0</v>
      </c>
      <c r="AI426" t="str">
        <f t="shared" si="6"/>
        <v>Scheme Tax Saver Tier II</v>
      </c>
      <c r="AJ426" t="e">
        <v>#N/A</v>
      </c>
    </row>
    <row r="427" spans="1:36" hidden="1" x14ac:dyDescent="0.25">
      <c r="A427" s="75" t="s">
        <v>370</v>
      </c>
      <c r="B427" s="75" t="s">
        <v>312</v>
      </c>
      <c r="C427" s="75" t="s">
        <v>798</v>
      </c>
      <c r="D427" s="76">
        <v>44742</v>
      </c>
      <c r="E427" s="75" t="s">
        <v>97</v>
      </c>
      <c r="F427" s="75" t="s">
        <v>658</v>
      </c>
      <c r="G427" s="75" t="s">
        <v>659</v>
      </c>
      <c r="H427" s="75" t="s">
        <v>660</v>
      </c>
      <c r="I427" s="75" t="s">
        <v>661</v>
      </c>
      <c r="J427" s="75">
        <v>0</v>
      </c>
      <c r="K427" s="2" t="s">
        <v>309</v>
      </c>
      <c r="L427" s="2">
        <v>4</v>
      </c>
      <c r="M427" s="55">
        <v>3668.8</v>
      </c>
      <c r="N427" s="2">
        <v>1.2147485519500621E-3</v>
      </c>
      <c r="O427" s="2">
        <v>0</v>
      </c>
      <c r="P427" s="2" t="s">
        <v>376</v>
      </c>
      <c r="Q427" s="54">
        <v>3150</v>
      </c>
      <c r="R427" s="2">
        <v>3150</v>
      </c>
      <c r="S427" s="51">
        <v>0</v>
      </c>
      <c r="T427" s="51">
        <v>0</v>
      </c>
      <c r="U427" s="51">
        <v>0</v>
      </c>
      <c r="V427" s="54">
        <v>0</v>
      </c>
      <c r="W427" s="54">
        <v>0</v>
      </c>
      <c r="X427" s="2">
        <v>0</v>
      </c>
      <c r="Y427" s="2">
        <v>0</v>
      </c>
      <c r="Z427" s="2">
        <v>917.2</v>
      </c>
      <c r="AA427" s="2">
        <v>915.2</v>
      </c>
      <c r="AB427" s="2" t="s">
        <v>376</v>
      </c>
      <c r="AC427" s="2" t="s">
        <v>376</v>
      </c>
      <c r="AD427" s="2" t="s">
        <v>376</v>
      </c>
      <c r="AE427" s="2" t="s">
        <v>376</v>
      </c>
      <c r="AF427" s="2" t="s">
        <v>376</v>
      </c>
      <c r="AG427" s="2">
        <v>0</v>
      </c>
      <c r="AH427" s="2">
        <v>0</v>
      </c>
      <c r="AI427" t="str">
        <f t="shared" si="6"/>
        <v>Scheme Tax Saver Tier II</v>
      </c>
      <c r="AJ427" t="e">
        <v>#N/A</v>
      </c>
    </row>
    <row r="428" spans="1:36" hidden="1" x14ac:dyDescent="0.25">
      <c r="A428" s="75" t="s">
        <v>370</v>
      </c>
      <c r="B428" s="75" t="s">
        <v>312</v>
      </c>
      <c r="C428" s="75" t="s">
        <v>798</v>
      </c>
      <c r="D428" s="76">
        <v>44742</v>
      </c>
      <c r="E428" s="75" t="s">
        <v>280</v>
      </c>
      <c r="F428" s="75" t="s">
        <v>666</v>
      </c>
      <c r="G428" s="75" t="s">
        <v>667</v>
      </c>
      <c r="H428" s="75" t="s">
        <v>385</v>
      </c>
      <c r="I428" s="75" t="s">
        <v>386</v>
      </c>
      <c r="J428" s="75">
        <v>0</v>
      </c>
      <c r="K428" s="2" t="s">
        <v>309</v>
      </c>
      <c r="L428" s="2">
        <v>5</v>
      </c>
      <c r="M428" s="55">
        <v>3971.75</v>
      </c>
      <c r="N428" s="2">
        <v>1.3150560295485333E-3</v>
      </c>
      <c r="O428" s="2">
        <v>0</v>
      </c>
      <c r="P428" s="2" t="s">
        <v>376</v>
      </c>
      <c r="Q428" s="54">
        <v>4324.8900000000003</v>
      </c>
      <c r="R428" s="2">
        <v>4324.8900000000003</v>
      </c>
      <c r="S428" s="51">
        <v>0</v>
      </c>
      <c r="T428" s="51">
        <v>0</v>
      </c>
      <c r="U428" s="51">
        <v>0</v>
      </c>
      <c r="V428" s="54">
        <v>0</v>
      </c>
      <c r="W428" s="54">
        <v>0</v>
      </c>
      <c r="X428" s="2">
        <v>0</v>
      </c>
      <c r="Y428" s="2">
        <v>0</v>
      </c>
      <c r="Z428" s="2">
        <v>794.35</v>
      </c>
      <c r="AA428" s="2">
        <v>794.55</v>
      </c>
      <c r="AB428" s="2" t="s">
        <v>376</v>
      </c>
      <c r="AC428" s="2" t="s">
        <v>376</v>
      </c>
      <c r="AD428" s="2" t="s">
        <v>376</v>
      </c>
      <c r="AE428" s="2" t="s">
        <v>376</v>
      </c>
      <c r="AF428" s="2" t="s">
        <v>376</v>
      </c>
      <c r="AG428" s="2">
        <v>0</v>
      </c>
      <c r="AH428" s="2">
        <v>0</v>
      </c>
      <c r="AI428" t="str">
        <f t="shared" si="6"/>
        <v>Scheme Tax Saver Tier II</v>
      </c>
      <c r="AJ428" t="e">
        <v>#N/A</v>
      </c>
    </row>
    <row r="429" spans="1:36" hidden="1" x14ac:dyDescent="0.25">
      <c r="A429" s="75" t="s">
        <v>370</v>
      </c>
      <c r="B429" s="75" t="s">
        <v>312</v>
      </c>
      <c r="C429" s="75" t="s">
        <v>798</v>
      </c>
      <c r="D429" s="76">
        <v>44742</v>
      </c>
      <c r="E429" s="75" t="s">
        <v>108</v>
      </c>
      <c r="F429" s="75" t="s">
        <v>681</v>
      </c>
      <c r="G429" s="75" t="s">
        <v>445</v>
      </c>
      <c r="H429" s="75" t="s">
        <v>385</v>
      </c>
      <c r="I429" s="75" t="s">
        <v>386</v>
      </c>
      <c r="J429" s="75">
        <v>0</v>
      </c>
      <c r="K429" s="2" t="s">
        <v>309</v>
      </c>
      <c r="L429" s="2">
        <v>18</v>
      </c>
      <c r="M429" s="55">
        <v>11462.4</v>
      </c>
      <c r="N429" s="2">
        <v>3.7952283585565832E-3</v>
      </c>
      <c r="O429" s="2">
        <v>0</v>
      </c>
      <c r="P429" s="2" t="s">
        <v>376</v>
      </c>
      <c r="Q429" s="54">
        <v>12888.63</v>
      </c>
      <c r="R429" s="2">
        <v>12888.63</v>
      </c>
      <c r="S429" s="51">
        <v>0</v>
      </c>
      <c r="T429" s="51">
        <v>0</v>
      </c>
      <c r="U429" s="51">
        <v>0</v>
      </c>
      <c r="V429" s="54">
        <v>0</v>
      </c>
      <c r="W429" s="54">
        <v>0</v>
      </c>
      <c r="X429" s="2">
        <v>0</v>
      </c>
      <c r="Y429" s="2">
        <v>0</v>
      </c>
      <c r="Z429" s="2">
        <v>636.79999999999995</v>
      </c>
      <c r="AA429" s="2">
        <v>636.70000000000005</v>
      </c>
      <c r="AB429" s="2" t="s">
        <v>376</v>
      </c>
      <c r="AC429" s="2" t="s">
        <v>376</v>
      </c>
      <c r="AD429" s="2" t="s">
        <v>376</v>
      </c>
      <c r="AE429" s="2" t="s">
        <v>376</v>
      </c>
      <c r="AF429" s="2" t="s">
        <v>376</v>
      </c>
      <c r="AG429" s="2">
        <v>0</v>
      </c>
      <c r="AH429" s="2">
        <v>0</v>
      </c>
      <c r="AI429" t="str">
        <f t="shared" si="6"/>
        <v>Scheme Tax Saver Tier II</v>
      </c>
      <c r="AJ429" t="e">
        <v>#N/A</v>
      </c>
    </row>
    <row r="430" spans="1:36" hidden="1" x14ac:dyDescent="0.25">
      <c r="A430" s="75" t="s">
        <v>370</v>
      </c>
      <c r="B430" s="75" t="s">
        <v>312</v>
      </c>
      <c r="C430" s="75" t="s">
        <v>798</v>
      </c>
      <c r="D430" s="76">
        <v>44742</v>
      </c>
      <c r="E430" s="75" t="s">
        <v>124</v>
      </c>
      <c r="F430" s="75" t="s">
        <v>683</v>
      </c>
      <c r="G430" s="75" t="s">
        <v>683</v>
      </c>
      <c r="H430" s="75" t="s">
        <v>647</v>
      </c>
      <c r="I430" s="75" t="s">
        <v>648</v>
      </c>
      <c r="J430" s="75">
        <v>0</v>
      </c>
      <c r="K430" s="2" t="s">
        <v>309</v>
      </c>
      <c r="L430" s="2">
        <v>5</v>
      </c>
      <c r="M430" s="55">
        <v>16335.5</v>
      </c>
      <c r="N430" s="2">
        <v>5.4087235527639117E-3</v>
      </c>
      <c r="O430" s="2">
        <v>0</v>
      </c>
      <c r="P430" s="2" t="s">
        <v>376</v>
      </c>
      <c r="Q430" s="54">
        <v>16981.400000000001</v>
      </c>
      <c r="R430" s="2">
        <v>16981.400000000001</v>
      </c>
      <c r="S430" s="51">
        <v>0</v>
      </c>
      <c r="T430" s="51">
        <v>0</v>
      </c>
      <c r="U430" s="51">
        <v>0</v>
      </c>
      <c r="V430" s="54">
        <v>0</v>
      </c>
      <c r="W430" s="54">
        <v>0</v>
      </c>
      <c r="X430" s="2">
        <v>0</v>
      </c>
      <c r="Y430" s="2">
        <v>0</v>
      </c>
      <c r="Z430" s="2">
        <v>3267.1</v>
      </c>
      <c r="AA430" s="2">
        <v>3265.25</v>
      </c>
      <c r="AB430" s="2" t="s">
        <v>376</v>
      </c>
      <c r="AC430" s="2" t="s">
        <v>376</v>
      </c>
      <c r="AD430" s="2" t="s">
        <v>376</v>
      </c>
      <c r="AE430" s="2" t="s">
        <v>376</v>
      </c>
      <c r="AF430" s="2" t="s">
        <v>376</v>
      </c>
      <c r="AG430" s="2">
        <v>0</v>
      </c>
      <c r="AH430" s="2">
        <v>0</v>
      </c>
      <c r="AI430" t="str">
        <f t="shared" si="6"/>
        <v>Scheme Tax Saver Tier II</v>
      </c>
      <c r="AJ430" t="e">
        <v>#N/A</v>
      </c>
    </row>
    <row r="431" spans="1:36" hidden="1" x14ac:dyDescent="0.25">
      <c r="A431" s="75" t="s">
        <v>370</v>
      </c>
      <c r="B431" s="75" t="s">
        <v>312</v>
      </c>
      <c r="C431" s="75" t="s">
        <v>798</v>
      </c>
      <c r="D431" s="76">
        <v>44742</v>
      </c>
      <c r="E431" s="75" t="s">
        <v>123</v>
      </c>
      <c r="F431" s="75" t="s">
        <v>692</v>
      </c>
      <c r="G431" s="75" t="s">
        <v>693</v>
      </c>
      <c r="H431" s="75" t="s">
        <v>564</v>
      </c>
      <c r="I431" s="75" t="s">
        <v>565</v>
      </c>
      <c r="J431" s="75">
        <v>0</v>
      </c>
      <c r="K431" s="2" t="s">
        <v>309</v>
      </c>
      <c r="L431" s="2">
        <v>2</v>
      </c>
      <c r="M431" s="55">
        <v>11214.6</v>
      </c>
      <c r="N431" s="2">
        <v>3.7131811793227124E-3</v>
      </c>
      <c r="O431" s="2">
        <v>0</v>
      </c>
      <c r="P431" s="2" t="s">
        <v>376</v>
      </c>
      <c r="Q431" s="54">
        <v>14420.78</v>
      </c>
      <c r="R431" s="2">
        <v>14420.78</v>
      </c>
      <c r="S431" s="51">
        <v>0</v>
      </c>
      <c r="T431" s="51">
        <v>0</v>
      </c>
      <c r="U431" s="51">
        <v>0</v>
      </c>
      <c r="V431" s="54">
        <v>0</v>
      </c>
      <c r="W431" s="54">
        <v>0</v>
      </c>
      <c r="X431" s="2">
        <v>0</v>
      </c>
      <c r="Y431" s="2">
        <v>0</v>
      </c>
      <c r="Z431" s="2">
        <v>5607.3</v>
      </c>
      <c r="AA431" s="2">
        <v>5599.95</v>
      </c>
      <c r="AB431" s="2" t="s">
        <v>376</v>
      </c>
      <c r="AC431" s="2" t="s">
        <v>376</v>
      </c>
      <c r="AD431" s="2" t="s">
        <v>376</v>
      </c>
      <c r="AE431" s="2" t="s">
        <v>376</v>
      </c>
      <c r="AF431" s="2" t="s">
        <v>376</v>
      </c>
      <c r="AG431" s="2">
        <v>0</v>
      </c>
      <c r="AH431" s="2">
        <v>0</v>
      </c>
      <c r="AI431" t="str">
        <f t="shared" si="6"/>
        <v>Scheme Tax Saver Tier II</v>
      </c>
      <c r="AJ431" t="e">
        <v>#N/A</v>
      </c>
    </row>
    <row r="432" spans="1:36" hidden="1" x14ac:dyDescent="0.25">
      <c r="A432" s="75" t="s">
        <v>370</v>
      </c>
      <c r="B432" s="75" t="s">
        <v>312</v>
      </c>
      <c r="C432" s="75" t="s">
        <v>798</v>
      </c>
      <c r="D432" s="76">
        <v>44742</v>
      </c>
      <c r="E432" s="75" t="s">
        <v>259</v>
      </c>
      <c r="F432" s="75" t="s">
        <v>768</v>
      </c>
      <c r="G432" s="75" t="s">
        <v>733</v>
      </c>
      <c r="H432" s="75" t="s">
        <v>376</v>
      </c>
      <c r="I432" s="75" t="s">
        <v>146</v>
      </c>
      <c r="J432" s="75">
        <v>0</v>
      </c>
      <c r="K432" s="2" t="s">
        <v>146</v>
      </c>
      <c r="L432" s="2">
        <v>5000</v>
      </c>
      <c r="M432" s="55">
        <v>470935.5</v>
      </c>
      <c r="N432" s="2">
        <v>0.15592788287365855</v>
      </c>
      <c r="O432" s="2">
        <v>6.0100000000000001E-2</v>
      </c>
      <c r="P432" s="2" t="s">
        <v>411</v>
      </c>
      <c r="Q432" s="54">
        <v>487050</v>
      </c>
      <c r="R432" s="2">
        <v>487050</v>
      </c>
      <c r="S432" s="51">
        <v>0</v>
      </c>
      <c r="T432" s="51">
        <v>0</v>
      </c>
      <c r="U432" s="51">
        <v>46837</v>
      </c>
      <c r="V432" s="54">
        <v>5.7397260273972606</v>
      </c>
      <c r="W432" s="54">
        <v>4.6588470530455313</v>
      </c>
      <c r="X432" s="2">
        <v>6.6502000000000006E-2</v>
      </c>
      <c r="Y432" s="2">
        <v>7.2642865781717497E-2</v>
      </c>
      <c r="Z432" s="2">
        <v>0</v>
      </c>
      <c r="AA432" s="2">
        <v>0</v>
      </c>
      <c r="AB432" s="2" t="s">
        <v>376</v>
      </c>
      <c r="AC432" s="2" t="s">
        <v>376</v>
      </c>
      <c r="AD432" s="2" t="s">
        <v>376</v>
      </c>
      <c r="AE432" s="2" t="s">
        <v>376</v>
      </c>
      <c r="AF432" s="2" t="s">
        <v>376</v>
      </c>
      <c r="AG432" s="2">
        <v>0</v>
      </c>
      <c r="AH432" s="2">
        <v>0</v>
      </c>
      <c r="AI432" t="str">
        <f t="shared" si="6"/>
        <v>Scheme Tax Saver Tier II</v>
      </c>
      <c r="AJ432" t="e">
        <v>#N/A</v>
      </c>
    </row>
    <row r="433" spans="1:36" hidden="1" x14ac:dyDescent="0.25">
      <c r="A433" s="75" t="s">
        <v>370</v>
      </c>
      <c r="B433" s="75" t="s">
        <v>312</v>
      </c>
      <c r="C433" s="75" t="s">
        <v>798</v>
      </c>
      <c r="D433" s="76">
        <v>44742</v>
      </c>
      <c r="E433" s="75" t="s">
        <v>122</v>
      </c>
      <c r="F433" s="75" t="s">
        <v>567</v>
      </c>
      <c r="G433" s="75" t="s">
        <v>568</v>
      </c>
      <c r="H433" s="75" t="s">
        <v>569</v>
      </c>
      <c r="I433" s="75" t="s">
        <v>570</v>
      </c>
      <c r="J433" s="75">
        <v>0</v>
      </c>
      <c r="K433" s="2" t="s">
        <v>309</v>
      </c>
      <c r="L433" s="2">
        <v>1</v>
      </c>
      <c r="M433" s="55">
        <v>4393.8</v>
      </c>
      <c r="N433" s="2">
        <v>1.4547978051565043E-3</v>
      </c>
      <c r="O433" s="2">
        <v>0</v>
      </c>
      <c r="P433" s="2" t="s">
        <v>376</v>
      </c>
      <c r="Q433" s="54">
        <v>4826.95</v>
      </c>
      <c r="R433" s="2">
        <v>4826.95</v>
      </c>
      <c r="S433" s="51">
        <v>0</v>
      </c>
      <c r="T433" s="51">
        <v>0</v>
      </c>
      <c r="U433" s="51">
        <v>0</v>
      </c>
      <c r="V433" s="54">
        <v>0</v>
      </c>
      <c r="W433" s="54">
        <v>0</v>
      </c>
      <c r="X433" s="2">
        <v>0</v>
      </c>
      <c r="Y433" s="2">
        <v>0</v>
      </c>
      <c r="Z433" s="2">
        <v>4393.8</v>
      </c>
      <c r="AA433" s="2">
        <v>4399.8999999999996</v>
      </c>
      <c r="AB433" s="2" t="s">
        <v>376</v>
      </c>
      <c r="AC433" s="2" t="s">
        <v>376</v>
      </c>
      <c r="AD433" s="2" t="s">
        <v>376</v>
      </c>
      <c r="AE433" s="2" t="s">
        <v>376</v>
      </c>
      <c r="AF433" s="2" t="s">
        <v>376</v>
      </c>
      <c r="AG433" s="2">
        <v>0</v>
      </c>
      <c r="AH433" s="2">
        <v>0</v>
      </c>
      <c r="AI433" t="str">
        <f t="shared" si="6"/>
        <v>Scheme Tax Saver Tier II</v>
      </c>
      <c r="AJ433" t="e">
        <v>#N/A</v>
      </c>
    </row>
    <row r="434" spans="1:36" hidden="1" x14ac:dyDescent="0.25">
      <c r="A434" s="75" t="s">
        <v>370</v>
      </c>
      <c r="B434" s="75" t="s">
        <v>312</v>
      </c>
      <c r="C434" s="75" t="s">
        <v>798</v>
      </c>
      <c r="D434" s="76">
        <v>44742</v>
      </c>
      <c r="E434" s="75" t="s">
        <v>227</v>
      </c>
      <c r="F434" s="75" t="s">
        <v>580</v>
      </c>
      <c r="G434" s="75" t="s">
        <v>581</v>
      </c>
      <c r="H434" s="75" t="s">
        <v>582</v>
      </c>
      <c r="I434" s="75" t="s">
        <v>583</v>
      </c>
      <c r="J434" s="75">
        <v>0</v>
      </c>
      <c r="K434" s="2" t="s">
        <v>309</v>
      </c>
      <c r="L434" s="2">
        <v>1</v>
      </c>
      <c r="M434" s="55">
        <v>1941.25</v>
      </c>
      <c r="N434" s="2">
        <v>6.4275256936138737E-4</v>
      </c>
      <c r="O434" s="2">
        <v>0</v>
      </c>
      <c r="P434" s="2" t="s">
        <v>376</v>
      </c>
      <c r="Q434" s="54">
        <v>2179.08</v>
      </c>
      <c r="R434" s="2">
        <v>2179.08</v>
      </c>
      <c r="S434" s="51">
        <v>0</v>
      </c>
      <c r="T434" s="51">
        <v>0</v>
      </c>
      <c r="U434" s="51">
        <v>0</v>
      </c>
      <c r="V434" s="54">
        <v>0</v>
      </c>
      <c r="W434" s="54">
        <v>0</v>
      </c>
      <c r="X434" s="2">
        <v>0</v>
      </c>
      <c r="Y434" s="2">
        <v>0</v>
      </c>
      <c r="Z434" s="2">
        <v>1941.25</v>
      </c>
      <c r="AA434" s="2">
        <v>1942.45</v>
      </c>
      <c r="AB434" s="2" t="s">
        <v>376</v>
      </c>
      <c r="AC434" s="2" t="s">
        <v>376</v>
      </c>
      <c r="AD434" s="2" t="s">
        <v>376</v>
      </c>
      <c r="AE434" s="2" t="s">
        <v>376</v>
      </c>
      <c r="AF434" s="2" t="s">
        <v>376</v>
      </c>
      <c r="AG434" s="2">
        <v>0</v>
      </c>
      <c r="AH434" s="2">
        <v>0</v>
      </c>
      <c r="AI434" t="str">
        <f t="shared" ref="AI434:AI439" si="7">+B434&amp;" "&amp;C434</f>
        <v>Scheme Tax Saver Tier II</v>
      </c>
      <c r="AJ434" t="e">
        <v>#N/A</v>
      </c>
    </row>
    <row r="435" spans="1:36" hidden="1" x14ac:dyDescent="0.25">
      <c r="A435" s="75" t="s">
        <v>370</v>
      </c>
      <c r="B435" s="75" t="s">
        <v>312</v>
      </c>
      <c r="C435" s="75" t="s">
        <v>798</v>
      </c>
      <c r="D435" s="76">
        <v>44742</v>
      </c>
      <c r="E435" s="75" t="s">
        <v>136</v>
      </c>
      <c r="F435" s="75" t="s">
        <v>588</v>
      </c>
      <c r="G435" s="75" t="s">
        <v>467</v>
      </c>
      <c r="H435" s="75" t="s">
        <v>403</v>
      </c>
      <c r="I435" s="75" t="s">
        <v>146</v>
      </c>
      <c r="J435" s="75">
        <v>0</v>
      </c>
      <c r="K435" s="2" t="s">
        <v>309</v>
      </c>
      <c r="L435" s="2">
        <v>1</v>
      </c>
      <c r="M435" s="55">
        <v>5400.5</v>
      </c>
      <c r="N435" s="2">
        <v>1.7881186095743324E-3</v>
      </c>
      <c r="O435" s="2">
        <v>0</v>
      </c>
      <c r="P435" s="2" t="s">
        <v>376</v>
      </c>
      <c r="Q435" s="54">
        <v>7128</v>
      </c>
      <c r="R435" s="2">
        <v>7128</v>
      </c>
      <c r="S435" s="51">
        <v>0</v>
      </c>
      <c r="T435" s="51">
        <v>0</v>
      </c>
      <c r="U435" s="51">
        <v>0</v>
      </c>
      <c r="V435" s="54">
        <v>0</v>
      </c>
      <c r="W435" s="54">
        <v>0</v>
      </c>
      <c r="X435" s="2">
        <v>0</v>
      </c>
      <c r="Y435" s="2">
        <v>0</v>
      </c>
      <c r="Z435" s="2">
        <v>5400.5</v>
      </c>
      <c r="AA435" s="2">
        <v>5400.45</v>
      </c>
      <c r="AB435" s="2" t="s">
        <v>376</v>
      </c>
      <c r="AC435" s="2" t="s">
        <v>376</v>
      </c>
      <c r="AD435" s="2" t="s">
        <v>376</v>
      </c>
      <c r="AE435" s="2" t="s">
        <v>376</v>
      </c>
      <c r="AF435" s="2" t="s">
        <v>376</v>
      </c>
      <c r="AG435" s="2">
        <v>0</v>
      </c>
      <c r="AH435" s="2">
        <v>0</v>
      </c>
      <c r="AI435" t="str">
        <f t="shared" si="7"/>
        <v>Scheme Tax Saver Tier II</v>
      </c>
      <c r="AJ435" t="e">
        <v>#N/A</v>
      </c>
    </row>
    <row r="436" spans="1:36" hidden="1" x14ac:dyDescent="0.25">
      <c r="A436" s="75" t="s">
        <v>370</v>
      </c>
      <c r="B436" s="75" t="s">
        <v>312</v>
      </c>
      <c r="C436" s="75" t="s">
        <v>798</v>
      </c>
      <c r="D436" s="76">
        <v>44742</v>
      </c>
      <c r="E436" s="75" t="s">
        <v>257</v>
      </c>
      <c r="F436" s="75" t="s">
        <v>589</v>
      </c>
      <c r="G436" s="75" t="s">
        <v>590</v>
      </c>
      <c r="H436" s="75" t="s">
        <v>591</v>
      </c>
      <c r="I436" s="75" t="s">
        <v>592</v>
      </c>
      <c r="J436" s="75">
        <v>0</v>
      </c>
      <c r="K436" s="2" t="s">
        <v>309</v>
      </c>
      <c r="L436" s="2">
        <v>2</v>
      </c>
      <c r="M436" s="55">
        <v>2905.6</v>
      </c>
      <c r="N436" s="2">
        <v>9.6205118636777701E-4</v>
      </c>
      <c r="O436" s="2">
        <v>0</v>
      </c>
      <c r="P436" s="2" t="s">
        <v>376</v>
      </c>
      <c r="Q436" s="54">
        <v>2826</v>
      </c>
      <c r="R436" s="2">
        <v>2826</v>
      </c>
      <c r="S436" s="51">
        <v>0</v>
      </c>
      <c r="T436" s="51">
        <v>0</v>
      </c>
      <c r="U436" s="51">
        <v>0</v>
      </c>
      <c r="V436" s="54">
        <v>0</v>
      </c>
      <c r="W436" s="54">
        <v>0</v>
      </c>
      <c r="X436" s="2">
        <v>0</v>
      </c>
      <c r="Y436" s="2">
        <v>0</v>
      </c>
      <c r="Z436" s="2">
        <v>1452.8</v>
      </c>
      <c r="AA436" s="2">
        <v>1458.1</v>
      </c>
      <c r="AB436" s="2" t="s">
        <v>376</v>
      </c>
      <c r="AC436" s="2" t="s">
        <v>376</v>
      </c>
      <c r="AD436" s="2" t="s">
        <v>376</v>
      </c>
      <c r="AE436" s="2" t="s">
        <v>376</v>
      </c>
      <c r="AF436" s="2" t="s">
        <v>376</v>
      </c>
      <c r="AG436" s="2">
        <v>0</v>
      </c>
      <c r="AH436" s="2">
        <v>0</v>
      </c>
      <c r="AI436" t="str">
        <f t="shared" si="7"/>
        <v>Scheme Tax Saver Tier II</v>
      </c>
      <c r="AJ436" t="e">
        <v>#N/A</v>
      </c>
    </row>
    <row r="437" spans="1:36" hidden="1" x14ac:dyDescent="0.25">
      <c r="A437" s="75" t="s">
        <v>370</v>
      </c>
      <c r="B437" s="75" t="s">
        <v>312</v>
      </c>
      <c r="C437" s="75" t="s">
        <v>798</v>
      </c>
      <c r="D437" s="76">
        <v>44742</v>
      </c>
      <c r="E437" s="75" t="s">
        <v>137</v>
      </c>
      <c r="F437" s="75" t="s">
        <v>593</v>
      </c>
      <c r="G437" s="75" t="s">
        <v>594</v>
      </c>
      <c r="H437" s="75" t="s">
        <v>503</v>
      </c>
      <c r="I437" s="75" t="s">
        <v>504</v>
      </c>
      <c r="J437" s="75">
        <v>0</v>
      </c>
      <c r="K437" s="2" t="s">
        <v>309</v>
      </c>
      <c r="L437" s="2">
        <v>9</v>
      </c>
      <c r="M437" s="55">
        <v>2775.6</v>
      </c>
      <c r="N437" s="2">
        <v>9.1900787199972536E-4</v>
      </c>
      <c r="O437" s="2">
        <v>0</v>
      </c>
      <c r="P437" s="2" t="s">
        <v>376</v>
      </c>
      <c r="Q437" s="54">
        <v>3309.02</v>
      </c>
      <c r="R437" s="2">
        <v>3309.02</v>
      </c>
      <c r="S437" s="51">
        <v>0</v>
      </c>
      <c r="T437" s="51">
        <v>0</v>
      </c>
      <c r="U437" s="51">
        <v>0</v>
      </c>
      <c r="V437" s="54">
        <v>0</v>
      </c>
      <c r="W437" s="54">
        <v>0</v>
      </c>
      <c r="X437" s="2">
        <v>0</v>
      </c>
      <c r="Y437" s="2">
        <v>0</v>
      </c>
      <c r="Z437" s="2">
        <v>308.39999999999998</v>
      </c>
      <c r="AA437" s="2">
        <v>308.7</v>
      </c>
      <c r="AB437" s="2" t="s">
        <v>376</v>
      </c>
      <c r="AC437" s="2" t="s">
        <v>376</v>
      </c>
      <c r="AD437" s="2" t="s">
        <v>376</v>
      </c>
      <c r="AE437" s="2" t="s">
        <v>376</v>
      </c>
      <c r="AF437" s="2" t="s">
        <v>376</v>
      </c>
      <c r="AG437" s="2">
        <v>0</v>
      </c>
      <c r="AH437" s="2">
        <v>0</v>
      </c>
      <c r="AI437" t="str">
        <f t="shared" si="7"/>
        <v>Scheme Tax Saver Tier II</v>
      </c>
      <c r="AJ437" t="e">
        <v>#N/A</v>
      </c>
    </row>
    <row r="438" spans="1:36" hidden="1" x14ac:dyDescent="0.25">
      <c r="A438" s="75" t="s">
        <v>370</v>
      </c>
      <c r="B438" s="75" t="s">
        <v>312</v>
      </c>
      <c r="C438" s="75" t="s">
        <v>798</v>
      </c>
      <c r="D438" s="76">
        <v>44742</v>
      </c>
      <c r="E438" s="75" t="s">
        <v>290</v>
      </c>
      <c r="F438" s="75" t="s">
        <v>599</v>
      </c>
      <c r="G438" s="75" t="s">
        <v>600</v>
      </c>
      <c r="H438" s="75" t="s">
        <v>601</v>
      </c>
      <c r="I438" s="75" t="s">
        <v>602</v>
      </c>
      <c r="J438" s="75">
        <v>0</v>
      </c>
      <c r="K438" s="2" t="s">
        <v>309</v>
      </c>
      <c r="L438" s="2">
        <v>1</v>
      </c>
      <c r="M438" s="55">
        <v>3706.6</v>
      </c>
      <c r="N438" s="2">
        <v>1.2272642233586188E-3</v>
      </c>
      <c r="O438" s="2">
        <v>0</v>
      </c>
      <c r="P438" s="2" t="s">
        <v>376</v>
      </c>
      <c r="Q438" s="54">
        <v>3356.5</v>
      </c>
      <c r="R438" s="2">
        <v>3356.5</v>
      </c>
      <c r="S438" s="51">
        <v>0</v>
      </c>
      <c r="T438" s="51">
        <v>0</v>
      </c>
      <c r="U438" s="51">
        <v>0</v>
      </c>
      <c r="V438" s="54">
        <v>0</v>
      </c>
      <c r="W438" s="54">
        <v>0</v>
      </c>
      <c r="X438" s="2">
        <v>0</v>
      </c>
      <c r="Y438" s="2">
        <v>0</v>
      </c>
      <c r="Z438" s="2">
        <v>3706.6</v>
      </c>
      <c r="AA438" s="2">
        <v>3705.65</v>
      </c>
      <c r="AB438" s="2" t="s">
        <v>376</v>
      </c>
      <c r="AC438" s="2" t="s">
        <v>376</v>
      </c>
      <c r="AD438" s="2" t="s">
        <v>376</v>
      </c>
      <c r="AE438" s="2" t="s">
        <v>376</v>
      </c>
      <c r="AF438" s="2" t="s">
        <v>376</v>
      </c>
      <c r="AG438" s="2">
        <v>0</v>
      </c>
      <c r="AH438" s="2">
        <v>0</v>
      </c>
      <c r="AI438" t="str">
        <f t="shared" si="7"/>
        <v>Scheme Tax Saver Tier II</v>
      </c>
      <c r="AJ438" t="e">
        <v>#N/A</v>
      </c>
    </row>
    <row r="439" spans="1:36" hidden="1" x14ac:dyDescent="0.25">
      <c r="A439" s="75" t="s">
        <v>370</v>
      </c>
      <c r="B439" s="75" t="s">
        <v>312</v>
      </c>
      <c r="C439" s="75" t="s">
        <v>798</v>
      </c>
      <c r="D439" s="76">
        <v>44742</v>
      </c>
      <c r="E439" s="75" t="s">
        <v>163</v>
      </c>
      <c r="F439" s="75" t="s">
        <v>790</v>
      </c>
      <c r="G439" s="75" t="s">
        <v>733</v>
      </c>
      <c r="H439" s="75" t="s">
        <v>376</v>
      </c>
      <c r="I439" s="75" t="s">
        <v>376</v>
      </c>
      <c r="J439" s="75">
        <v>0</v>
      </c>
      <c r="K439" s="2" t="s">
        <v>146</v>
      </c>
      <c r="L439" s="2">
        <v>15000</v>
      </c>
      <c r="M439" s="55">
        <v>1560001.5</v>
      </c>
      <c r="N439" s="2">
        <v>0.51652026907024773</v>
      </c>
      <c r="O439" s="2">
        <v>8.2400000000000001E-2</v>
      </c>
      <c r="P439" s="2" t="s">
        <v>411</v>
      </c>
      <c r="Q439" s="54">
        <v>1574787.9</v>
      </c>
      <c r="R439" s="2">
        <v>1574787.9</v>
      </c>
      <c r="S439" s="51">
        <v>0</v>
      </c>
      <c r="T439" s="51">
        <v>0</v>
      </c>
      <c r="U439" s="51">
        <v>46433</v>
      </c>
      <c r="V439" s="54">
        <v>4.6328767123287671</v>
      </c>
      <c r="W439" s="54">
        <v>3.70832742464964</v>
      </c>
      <c r="X439" s="2">
        <v>6.1711000000000002E-2</v>
      </c>
      <c r="Y439" s="2">
        <v>7.2041572874008794E-2</v>
      </c>
      <c r="Z439" s="2">
        <v>0</v>
      </c>
      <c r="AA439" s="2">
        <v>0</v>
      </c>
      <c r="AB439" s="2" t="s">
        <v>376</v>
      </c>
      <c r="AC439" s="2" t="s">
        <v>376</v>
      </c>
      <c r="AD439" s="2" t="s">
        <v>376</v>
      </c>
      <c r="AE439" s="2" t="s">
        <v>376</v>
      </c>
      <c r="AF439" s="2" t="s">
        <v>376</v>
      </c>
      <c r="AG439" s="2">
        <v>0</v>
      </c>
      <c r="AH439" s="2">
        <v>0</v>
      </c>
      <c r="AI439" t="str">
        <f t="shared" si="7"/>
        <v>Scheme Tax Saver Tier II</v>
      </c>
      <c r="AJ439" t="e">
        <v>#N/A</v>
      </c>
    </row>
    <row r="440" spans="1:36" hidden="1" x14ac:dyDescent="0.25">
      <c r="A440" s="75" t="s">
        <v>370</v>
      </c>
      <c r="B440" s="75" t="s">
        <v>312</v>
      </c>
      <c r="C440" s="75" t="s">
        <v>798</v>
      </c>
      <c r="D440" s="76">
        <v>44742</v>
      </c>
      <c r="E440" s="75" t="s">
        <v>236</v>
      </c>
      <c r="F440" s="75" t="s">
        <v>799</v>
      </c>
      <c r="G440" s="75" t="s">
        <v>800</v>
      </c>
      <c r="H440" s="75" t="s">
        <v>801</v>
      </c>
      <c r="I440" s="75" t="s">
        <v>802</v>
      </c>
      <c r="J440" s="75">
        <v>0</v>
      </c>
      <c r="K440" s="2" t="s">
        <v>309</v>
      </c>
      <c r="L440" s="2">
        <v>5</v>
      </c>
      <c r="M440" s="55">
        <v>5491</v>
      </c>
      <c r="N440" s="2">
        <v>1.8180833784228606E-3</v>
      </c>
      <c r="O440" s="2">
        <v>0</v>
      </c>
      <c r="P440" s="2" t="s">
        <v>376</v>
      </c>
      <c r="Q440" s="54">
        <v>5796.52</v>
      </c>
      <c r="R440" s="2">
        <v>5796.52</v>
      </c>
      <c r="S440" s="51">
        <v>0</v>
      </c>
      <c r="T440" s="51">
        <v>0</v>
      </c>
      <c r="U440" s="51">
        <v>0</v>
      </c>
      <c r="V440" s="54">
        <v>0</v>
      </c>
      <c r="W440" s="54">
        <v>0</v>
      </c>
      <c r="X440" s="2">
        <v>0</v>
      </c>
      <c r="Y440" s="2">
        <v>0</v>
      </c>
      <c r="Z440" s="2">
        <v>1098.2</v>
      </c>
      <c r="AA440" s="2">
        <v>1099.7</v>
      </c>
      <c r="AB440" s="2" t="s">
        <v>376</v>
      </c>
      <c r="AC440" s="2" t="s">
        <v>376</v>
      </c>
      <c r="AD440" s="2" t="s">
        <v>376</v>
      </c>
      <c r="AE440" s="2" t="s">
        <v>376</v>
      </c>
      <c r="AF440" s="2" t="s">
        <v>376</v>
      </c>
      <c r="AG440" s="2">
        <v>0</v>
      </c>
      <c r="AH440" s="2">
        <v>0</v>
      </c>
      <c r="AI440" t="str">
        <f t="shared" ref="AI440:AI444" si="8">+B440&amp;" "&amp;C440</f>
        <v>Scheme Tax Saver Tier II</v>
      </c>
      <c r="AJ440" t="e">
        <v>#N/A</v>
      </c>
    </row>
    <row r="441" spans="1:36" hidden="1" x14ac:dyDescent="0.25">
      <c r="A441" s="75" t="s">
        <v>370</v>
      </c>
      <c r="B441" s="75" t="s">
        <v>312</v>
      </c>
      <c r="C441" s="75" t="s">
        <v>798</v>
      </c>
      <c r="D441" s="76">
        <v>44742</v>
      </c>
      <c r="E441" s="75" t="s">
        <v>337</v>
      </c>
      <c r="F441" s="75" t="s">
        <v>605</v>
      </c>
      <c r="G441" s="75" t="s">
        <v>606</v>
      </c>
      <c r="H441" s="75" t="s">
        <v>607</v>
      </c>
      <c r="I441" s="75" t="s">
        <v>608</v>
      </c>
      <c r="J441" s="75">
        <v>0</v>
      </c>
      <c r="K441" s="2" t="s">
        <v>309</v>
      </c>
      <c r="L441" s="2">
        <v>3</v>
      </c>
      <c r="M441" s="55">
        <v>2279.25</v>
      </c>
      <c r="N441" s="2">
        <v>7.5466518671832186E-4</v>
      </c>
      <c r="O441" s="2">
        <v>0</v>
      </c>
      <c r="P441" s="2" t="s">
        <v>376</v>
      </c>
      <c r="Q441" s="54">
        <v>2306.94</v>
      </c>
      <c r="R441" s="2">
        <v>2306.94</v>
      </c>
      <c r="S441" s="51">
        <v>0</v>
      </c>
      <c r="T441" s="51">
        <v>0</v>
      </c>
      <c r="U441" s="51">
        <v>0</v>
      </c>
      <c r="V441" s="54">
        <v>0</v>
      </c>
      <c r="W441" s="54">
        <v>0</v>
      </c>
      <c r="X441" s="2">
        <v>0</v>
      </c>
      <c r="Y441" s="2">
        <v>0</v>
      </c>
      <c r="Z441" s="2">
        <v>759.75</v>
      </c>
      <c r="AA441" s="2">
        <v>760.1</v>
      </c>
      <c r="AB441" s="2" t="s">
        <v>376</v>
      </c>
      <c r="AC441" s="2" t="s">
        <v>376</v>
      </c>
      <c r="AD441" s="2" t="s">
        <v>376</v>
      </c>
      <c r="AE441" s="2" t="s">
        <v>376</v>
      </c>
      <c r="AF441" s="2" t="s">
        <v>376</v>
      </c>
      <c r="AG441" s="2">
        <v>0</v>
      </c>
      <c r="AH441" s="2">
        <v>0</v>
      </c>
      <c r="AI441" t="str">
        <f t="shared" si="8"/>
        <v>Scheme Tax Saver Tier II</v>
      </c>
      <c r="AJ441" t="e">
        <v>#N/A</v>
      </c>
    </row>
    <row r="442" spans="1:36" hidden="1" x14ac:dyDescent="0.25">
      <c r="A442" s="75">
        <v>0</v>
      </c>
      <c r="B442" s="75">
        <v>0</v>
      </c>
      <c r="C442" s="75">
        <v>0</v>
      </c>
      <c r="D442" s="76">
        <v>0</v>
      </c>
      <c r="E442" s="75">
        <v>0</v>
      </c>
      <c r="F442" s="75">
        <v>0</v>
      </c>
      <c r="G442" s="75">
        <v>0</v>
      </c>
      <c r="H442" s="75">
        <v>0</v>
      </c>
      <c r="I442" s="75">
        <v>0</v>
      </c>
      <c r="J442" s="75">
        <v>0</v>
      </c>
      <c r="K442" s="2">
        <v>0</v>
      </c>
      <c r="L442" s="2">
        <v>0</v>
      </c>
      <c r="M442" s="55">
        <v>0</v>
      </c>
      <c r="N442" s="2">
        <v>0</v>
      </c>
      <c r="O442" s="2">
        <v>0</v>
      </c>
      <c r="P442" s="2">
        <v>0</v>
      </c>
      <c r="Q442" s="54">
        <v>0</v>
      </c>
      <c r="R442" s="2">
        <v>0</v>
      </c>
      <c r="S442" s="51">
        <v>0</v>
      </c>
      <c r="T442" s="51">
        <v>0</v>
      </c>
      <c r="U442" s="51">
        <v>0</v>
      </c>
      <c r="V442" s="54">
        <v>0</v>
      </c>
      <c r="W442" s="54">
        <v>0</v>
      </c>
      <c r="X442" s="2">
        <v>0</v>
      </c>
      <c r="Y442" s="2">
        <v>0</v>
      </c>
      <c r="Z442" s="2">
        <v>0</v>
      </c>
      <c r="AA442" s="2">
        <v>0</v>
      </c>
      <c r="AB442" s="2">
        <v>0</v>
      </c>
      <c r="AC442" s="2">
        <v>0</v>
      </c>
      <c r="AD442" s="2">
        <v>0</v>
      </c>
      <c r="AE442" s="2">
        <v>0</v>
      </c>
      <c r="AF442" s="2">
        <v>0</v>
      </c>
      <c r="AG442" s="2">
        <v>0</v>
      </c>
      <c r="AH442" s="2">
        <v>0</v>
      </c>
      <c r="AI442" t="str">
        <f t="shared" si="8"/>
        <v>0 0</v>
      </c>
      <c r="AJ442" t="e">
        <v>#N/A</v>
      </c>
    </row>
    <row r="443" spans="1:36" hidden="1" x14ac:dyDescent="0.25">
      <c r="A443" s="75">
        <v>0</v>
      </c>
      <c r="B443" s="75">
        <v>0</v>
      </c>
      <c r="C443" s="75">
        <v>0</v>
      </c>
      <c r="D443" s="76">
        <v>0</v>
      </c>
      <c r="E443" s="75">
        <v>0</v>
      </c>
      <c r="F443" s="75">
        <v>0</v>
      </c>
      <c r="G443" s="75">
        <v>0</v>
      </c>
      <c r="H443" s="75">
        <v>0</v>
      </c>
      <c r="I443" s="75">
        <v>0</v>
      </c>
      <c r="J443" s="75">
        <v>0</v>
      </c>
      <c r="K443" s="2">
        <v>0</v>
      </c>
      <c r="L443" s="2">
        <v>0</v>
      </c>
      <c r="M443" s="55">
        <v>0</v>
      </c>
      <c r="N443" s="2">
        <v>0</v>
      </c>
      <c r="O443" s="2">
        <v>0</v>
      </c>
      <c r="P443" s="2">
        <v>0</v>
      </c>
      <c r="Q443" s="54">
        <v>0</v>
      </c>
      <c r="R443" s="2">
        <v>0</v>
      </c>
      <c r="S443" s="51">
        <v>0</v>
      </c>
      <c r="T443" s="51">
        <v>0</v>
      </c>
      <c r="U443" s="51">
        <v>0</v>
      </c>
      <c r="V443" s="54">
        <v>0</v>
      </c>
      <c r="W443" s="54">
        <v>0</v>
      </c>
      <c r="X443" s="2">
        <v>0</v>
      </c>
      <c r="Y443" s="2">
        <v>0</v>
      </c>
      <c r="Z443" s="2">
        <v>0</v>
      </c>
      <c r="AA443" s="2">
        <v>0</v>
      </c>
      <c r="AB443" s="2">
        <v>0</v>
      </c>
      <c r="AC443" s="2">
        <v>0</v>
      </c>
      <c r="AD443" s="2">
        <v>0</v>
      </c>
      <c r="AE443" s="2">
        <v>0</v>
      </c>
      <c r="AF443" s="2">
        <v>0</v>
      </c>
      <c r="AG443" s="2">
        <v>0</v>
      </c>
      <c r="AH443" s="2">
        <v>0</v>
      </c>
      <c r="AI443" t="str">
        <f t="shared" si="8"/>
        <v>0 0</v>
      </c>
      <c r="AJ443" t="e">
        <v>#N/A</v>
      </c>
    </row>
    <row r="444" spans="1:36" hidden="1" x14ac:dyDescent="0.25">
      <c r="A444" s="75">
        <v>0</v>
      </c>
      <c r="B444" s="75">
        <v>0</v>
      </c>
      <c r="C444" s="75">
        <v>0</v>
      </c>
      <c r="D444" s="76">
        <v>0</v>
      </c>
      <c r="E444" s="75">
        <v>0</v>
      </c>
      <c r="F444" s="75">
        <v>0</v>
      </c>
      <c r="G444" s="75">
        <v>0</v>
      </c>
      <c r="H444" s="75">
        <v>0</v>
      </c>
      <c r="I444" s="75">
        <v>0</v>
      </c>
      <c r="J444" s="75">
        <v>0</v>
      </c>
      <c r="K444" s="2">
        <v>0</v>
      </c>
      <c r="L444" s="2">
        <v>0</v>
      </c>
      <c r="M444" s="55">
        <v>0</v>
      </c>
      <c r="N444" s="2">
        <v>0</v>
      </c>
      <c r="O444" s="2">
        <v>0</v>
      </c>
      <c r="P444" s="2">
        <v>0</v>
      </c>
      <c r="Q444" s="54">
        <v>0</v>
      </c>
      <c r="R444" s="2">
        <v>0</v>
      </c>
      <c r="S444" s="51">
        <v>0</v>
      </c>
      <c r="T444" s="51">
        <v>0</v>
      </c>
      <c r="U444" s="51">
        <v>0</v>
      </c>
      <c r="V444" s="54">
        <v>0</v>
      </c>
      <c r="W444" s="54">
        <v>0</v>
      </c>
      <c r="X444" s="2">
        <v>0</v>
      </c>
      <c r="Y444" s="2">
        <v>0</v>
      </c>
      <c r="Z444" s="2">
        <v>0</v>
      </c>
      <c r="AA444" s="2">
        <v>0</v>
      </c>
      <c r="AB444" s="2">
        <v>0</v>
      </c>
      <c r="AC444" s="2">
        <v>0</v>
      </c>
      <c r="AD444" s="2">
        <v>0</v>
      </c>
      <c r="AE444" s="2">
        <v>0</v>
      </c>
      <c r="AF444" s="2">
        <v>0</v>
      </c>
      <c r="AG444" s="2">
        <v>0</v>
      </c>
      <c r="AH444" s="2">
        <v>0</v>
      </c>
      <c r="AI444" t="str">
        <f t="shared" si="8"/>
        <v>0 0</v>
      </c>
      <c r="AJ444" t="e">
        <v>#N/A</v>
      </c>
    </row>
    <row r="445" spans="1:36" hidden="1" x14ac:dyDescent="0.25">
      <c r="A445" s="75">
        <v>0</v>
      </c>
      <c r="B445" s="75">
        <v>0</v>
      </c>
      <c r="C445" s="75">
        <v>0</v>
      </c>
      <c r="D445" s="76">
        <v>0</v>
      </c>
      <c r="E445" s="75">
        <v>0</v>
      </c>
      <c r="F445" s="75">
        <v>0</v>
      </c>
      <c r="G445" s="75">
        <v>0</v>
      </c>
      <c r="H445" s="75">
        <v>0</v>
      </c>
      <c r="I445" s="75">
        <v>0</v>
      </c>
      <c r="J445" s="75">
        <v>0</v>
      </c>
      <c r="K445" s="2">
        <v>0</v>
      </c>
      <c r="L445" s="2">
        <v>0</v>
      </c>
      <c r="M445" s="55">
        <v>0</v>
      </c>
      <c r="N445" s="2">
        <v>0</v>
      </c>
      <c r="O445" s="2">
        <v>0</v>
      </c>
      <c r="P445" s="2">
        <v>0</v>
      </c>
      <c r="Q445" s="54">
        <v>0</v>
      </c>
      <c r="R445" s="2">
        <v>0</v>
      </c>
      <c r="S445" s="51">
        <v>0</v>
      </c>
      <c r="T445" s="51">
        <v>0</v>
      </c>
      <c r="U445" s="51">
        <v>0</v>
      </c>
      <c r="V445" s="54">
        <v>0</v>
      </c>
      <c r="W445" s="54">
        <v>0</v>
      </c>
      <c r="X445" s="2">
        <v>0</v>
      </c>
      <c r="Y445" s="2">
        <v>0</v>
      </c>
      <c r="Z445" s="2">
        <v>0</v>
      </c>
      <c r="AA445" s="2">
        <v>0</v>
      </c>
      <c r="AB445" s="2">
        <v>0</v>
      </c>
      <c r="AC445" s="2">
        <v>0</v>
      </c>
      <c r="AD445" s="2">
        <v>0</v>
      </c>
      <c r="AE445" s="2">
        <v>0</v>
      </c>
      <c r="AF445" s="2">
        <v>0</v>
      </c>
      <c r="AG445" s="2">
        <v>0</v>
      </c>
      <c r="AH445" s="2">
        <v>0</v>
      </c>
      <c r="AI445" t="str">
        <f t="shared" ref="AI445:AI448" si="9">+B445&amp;" "&amp;C445</f>
        <v>0 0</v>
      </c>
      <c r="AJ445" t="e">
        <v>#N/A</v>
      </c>
    </row>
    <row r="446" spans="1:36" hidden="1" x14ac:dyDescent="0.25">
      <c r="A446" s="75">
        <v>0</v>
      </c>
      <c r="B446" s="75">
        <v>0</v>
      </c>
      <c r="C446" s="75">
        <v>0</v>
      </c>
      <c r="D446" s="76"/>
      <c r="E446" s="75">
        <v>0</v>
      </c>
      <c r="F446" s="75">
        <v>0</v>
      </c>
      <c r="G446" s="75">
        <v>0</v>
      </c>
      <c r="H446" s="75">
        <v>0</v>
      </c>
      <c r="I446" s="75">
        <v>0</v>
      </c>
      <c r="J446" s="75">
        <v>0</v>
      </c>
      <c r="K446" s="2">
        <v>0</v>
      </c>
      <c r="L446" s="2">
        <v>0</v>
      </c>
      <c r="M446" s="55">
        <v>0</v>
      </c>
      <c r="N446" s="2">
        <v>0</v>
      </c>
      <c r="O446" s="2">
        <v>0</v>
      </c>
      <c r="P446" s="2">
        <v>0</v>
      </c>
      <c r="Q446" s="54">
        <v>0</v>
      </c>
      <c r="R446" s="2">
        <v>0</v>
      </c>
      <c r="S446" s="51">
        <v>0</v>
      </c>
      <c r="T446" s="51">
        <v>0</v>
      </c>
      <c r="U446" s="51">
        <v>0</v>
      </c>
      <c r="V446" s="54">
        <v>0</v>
      </c>
      <c r="W446" s="54">
        <v>0</v>
      </c>
      <c r="X446" s="2">
        <v>0</v>
      </c>
      <c r="Y446" s="2">
        <v>0</v>
      </c>
      <c r="Z446" s="2">
        <v>0</v>
      </c>
      <c r="AA446" s="2">
        <v>0</v>
      </c>
      <c r="AB446" s="2">
        <v>0</v>
      </c>
      <c r="AC446" s="2">
        <v>0</v>
      </c>
      <c r="AD446" s="2">
        <v>0</v>
      </c>
      <c r="AE446" s="2">
        <v>0</v>
      </c>
      <c r="AF446" s="2">
        <v>0</v>
      </c>
      <c r="AG446" s="2">
        <v>0</v>
      </c>
      <c r="AH446" s="2">
        <v>0</v>
      </c>
      <c r="AI446" t="str">
        <f t="shared" si="9"/>
        <v>0 0</v>
      </c>
      <c r="AJ446" t="e">
        <v>#N/A</v>
      </c>
    </row>
    <row r="447" spans="1:36" hidden="1" x14ac:dyDescent="0.25">
      <c r="A447" s="75">
        <v>0</v>
      </c>
      <c r="B447" s="75">
        <v>0</v>
      </c>
      <c r="C447" s="75">
        <v>0</v>
      </c>
      <c r="D447" s="76"/>
      <c r="E447" s="75">
        <v>0</v>
      </c>
      <c r="F447" s="75">
        <v>0</v>
      </c>
      <c r="G447" s="75">
        <v>0</v>
      </c>
      <c r="H447" s="75">
        <v>0</v>
      </c>
      <c r="I447" s="75">
        <v>0</v>
      </c>
      <c r="J447" s="75">
        <v>0</v>
      </c>
      <c r="K447" s="2">
        <v>0</v>
      </c>
      <c r="L447" s="2">
        <v>0</v>
      </c>
      <c r="M447" s="55">
        <v>0</v>
      </c>
      <c r="N447" s="2">
        <v>0</v>
      </c>
      <c r="O447" s="2">
        <v>0</v>
      </c>
      <c r="P447" s="2">
        <v>0</v>
      </c>
      <c r="Q447" s="54">
        <v>0</v>
      </c>
      <c r="R447" s="2">
        <v>0</v>
      </c>
      <c r="S447" s="51">
        <v>0</v>
      </c>
      <c r="T447" s="51">
        <v>0</v>
      </c>
      <c r="U447" s="51">
        <v>0</v>
      </c>
      <c r="V447" s="54">
        <v>0</v>
      </c>
      <c r="W447" s="54">
        <v>0</v>
      </c>
      <c r="X447" s="2">
        <v>0</v>
      </c>
      <c r="Y447" s="2">
        <v>0</v>
      </c>
      <c r="Z447" s="2">
        <v>0</v>
      </c>
      <c r="AA447" s="2">
        <v>0</v>
      </c>
      <c r="AB447" s="2">
        <v>0</v>
      </c>
      <c r="AC447" s="2">
        <v>0</v>
      </c>
      <c r="AD447" s="2">
        <v>0</v>
      </c>
      <c r="AE447" s="2">
        <v>0</v>
      </c>
      <c r="AF447" s="2">
        <v>0</v>
      </c>
      <c r="AG447" s="2">
        <v>0</v>
      </c>
      <c r="AH447" s="2">
        <v>0</v>
      </c>
      <c r="AI447" t="str">
        <f t="shared" si="9"/>
        <v>0 0</v>
      </c>
      <c r="AJ447" t="e">
        <v>#N/A</v>
      </c>
    </row>
    <row r="448" spans="1:36" hidden="1" x14ac:dyDescent="0.25">
      <c r="A448" s="75">
        <v>0</v>
      </c>
      <c r="B448" s="75">
        <v>0</v>
      </c>
      <c r="C448" s="75">
        <v>0</v>
      </c>
      <c r="D448" s="76"/>
      <c r="E448" s="75">
        <v>0</v>
      </c>
      <c r="F448" s="75">
        <v>0</v>
      </c>
      <c r="G448" s="75">
        <v>0</v>
      </c>
      <c r="H448" s="75">
        <v>0</v>
      </c>
      <c r="I448" s="75">
        <v>0</v>
      </c>
      <c r="J448" s="75">
        <v>0</v>
      </c>
      <c r="K448" s="2">
        <v>0</v>
      </c>
      <c r="L448" s="2">
        <v>0</v>
      </c>
      <c r="M448" s="55">
        <v>0</v>
      </c>
      <c r="N448" s="2">
        <v>0</v>
      </c>
      <c r="O448" s="2">
        <v>0</v>
      </c>
      <c r="P448" s="2">
        <v>0</v>
      </c>
      <c r="Q448" s="54">
        <v>0</v>
      </c>
      <c r="R448" s="2">
        <v>0</v>
      </c>
      <c r="S448" s="51">
        <v>0</v>
      </c>
      <c r="T448" s="51">
        <v>0</v>
      </c>
      <c r="U448" s="51">
        <v>0</v>
      </c>
      <c r="V448" s="54">
        <v>0</v>
      </c>
      <c r="W448" s="54">
        <v>0</v>
      </c>
      <c r="X448" s="2">
        <v>0</v>
      </c>
      <c r="Y448" s="2">
        <v>0</v>
      </c>
      <c r="Z448" s="2">
        <v>0</v>
      </c>
      <c r="AA448" s="2">
        <v>0</v>
      </c>
      <c r="AB448" s="2">
        <v>0</v>
      </c>
      <c r="AC448" s="2">
        <v>0</v>
      </c>
      <c r="AD448" s="2">
        <v>0</v>
      </c>
      <c r="AE448" s="2">
        <v>0</v>
      </c>
      <c r="AF448" s="2">
        <v>0</v>
      </c>
      <c r="AG448" s="2">
        <v>0</v>
      </c>
      <c r="AH448" s="2">
        <v>0</v>
      </c>
      <c r="AI448" t="str">
        <f t="shared" si="9"/>
        <v>0 0</v>
      </c>
      <c r="AJ448" t="e">
        <v>#N/A</v>
      </c>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9EBF9-0019-4D3E-9A69-CE910AD61221}">
  <dimension ref="D1:J9"/>
  <sheetViews>
    <sheetView workbookViewId="0">
      <selection activeCell="J6" sqref="J6"/>
    </sheetView>
  </sheetViews>
  <sheetFormatPr defaultRowHeight="15" x14ac:dyDescent="0.25"/>
  <sheetData>
    <row r="1" spans="4:10" x14ac:dyDescent="0.25">
      <c r="D1" s="59" t="s">
        <v>313</v>
      </c>
    </row>
    <row r="2" spans="4:10" x14ac:dyDescent="0.25">
      <c r="D2" t="s">
        <v>315</v>
      </c>
      <c r="J2" t="s">
        <v>156</v>
      </c>
    </row>
    <row r="3" spans="4:10" x14ac:dyDescent="0.25">
      <c r="D3" t="s">
        <v>320</v>
      </c>
      <c r="J3" t="s">
        <v>149</v>
      </c>
    </row>
    <row r="4" spans="4:10" x14ac:dyDescent="0.25">
      <c r="D4" t="s">
        <v>324</v>
      </c>
      <c r="J4" t="s">
        <v>151</v>
      </c>
    </row>
    <row r="5" spans="4:10" x14ac:dyDescent="0.25">
      <c r="D5" t="s">
        <v>325</v>
      </c>
      <c r="J5" t="s">
        <v>150</v>
      </c>
    </row>
    <row r="6" spans="4:10" x14ac:dyDescent="0.25">
      <c r="D6" t="s">
        <v>326</v>
      </c>
      <c r="J6" t="s">
        <v>349</v>
      </c>
    </row>
    <row r="7" spans="4:10" x14ac:dyDescent="0.25">
      <c r="D7" t="s">
        <v>318</v>
      </c>
      <c r="J7" t="s">
        <v>348</v>
      </c>
    </row>
    <row r="8" spans="4:10" x14ac:dyDescent="0.25">
      <c r="D8" t="s">
        <v>317</v>
      </c>
      <c r="J8" t="s">
        <v>154</v>
      </c>
    </row>
    <row r="9" spans="4:10" x14ac:dyDescent="0.25">
      <c r="D9" t="s">
        <v>316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94750-E3EA-45CA-B728-C5ACA6D55CAE}">
  <dimension ref="B2:B39"/>
  <sheetViews>
    <sheetView showGridLines="0" zoomScale="106" zoomScaleNormal="106" workbookViewId="0">
      <selection activeCell="D38" sqref="D38"/>
    </sheetView>
  </sheetViews>
  <sheetFormatPr defaultColWidth="9.140625" defaultRowHeight="15" x14ac:dyDescent="0.25"/>
  <cols>
    <col min="2" max="2" width="100.42578125" customWidth="1"/>
  </cols>
  <sheetData>
    <row r="2" spans="2:2" x14ac:dyDescent="0.25">
      <c r="B2" s="78" t="s">
        <v>804</v>
      </c>
    </row>
    <row r="3" spans="2:2" x14ac:dyDescent="0.25">
      <c r="B3" s="79"/>
    </row>
    <row r="4" spans="2:2" x14ac:dyDescent="0.25">
      <c r="B4" s="80" t="s">
        <v>805</v>
      </c>
    </row>
    <row r="5" spans="2:2" ht="25.5" x14ac:dyDescent="0.25">
      <c r="B5" s="79" t="s">
        <v>806</v>
      </c>
    </row>
    <row r="6" spans="2:2" ht="38.25" x14ac:dyDescent="0.25">
      <c r="B6" s="79" t="s">
        <v>807</v>
      </c>
    </row>
    <row r="7" spans="2:2" ht="38.25" x14ac:dyDescent="0.25">
      <c r="B7" s="79" t="s">
        <v>808</v>
      </c>
    </row>
    <row r="8" spans="2:2" x14ac:dyDescent="0.25">
      <c r="B8" s="79"/>
    </row>
    <row r="9" spans="2:2" x14ac:dyDescent="0.25">
      <c r="B9" s="80" t="s">
        <v>809</v>
      </c>
    </row>
    <row r="10" spans="2:2" ht="114.75" x14ac:dyDescent="0.25">
      <c r="B10" s="79" t="s">
        <v>810</v>
      </c>
    </row>
    <row r="11" spans="2:2" ht="102" x14ac:dyDescent="0.25">
      <c r="B11" s="79" t="s">
        <v>811</v>
      </c>
    </row>
    <row r="12" spans="2:2" ht="38.25" x14ac:dyDescent="0.25">
      <c r="B12" s="79" t="s">
        <v>812</v>
      </c>
    </row>
    <row r="13" spans="2:2" ht="38.25" x14ac:dyDescent="0.25">
      <c r="B13" s="79" t="s">
        <v>813</v>
      </c>
    </row>
    <row r="14" spans="2:2" ht="38.25" x14ac:dyDescent="0.25">
      <c r="B14" s="79" t="s">
        <v>814</v>
      </c>
    </row>
    <row r="15" spans="2:2" ht="38.25" x14ac:dyDescent="0.25">
      <c r="B15" s="79" t="s">
        <v>815</v>
      </c>
    </row>
    <row r="16" spans="2:2" ht="25.5" x14ac:dyDescent="0.25">
      <c r="B16" s="79" t="s">
        <v>816</v>
      </c>
    </row>
    <row r="17" spans="2:2" x14ac:dyDescent="0.25">
      <c r="B17" s="79"/>
    </row>
    <row r="18" spans="2:2" x14ac:dyDescent="0.25">
      <c r="B18" s="80" t="s">
        <v>817</v>
      </c>
    </row>
    <row r="19" spans="2:2" ht="38.25" x14ac:dyDescent="0.25">
      <c r="B19" s="79" t="s">
        <v>818</v>
      </c>
    </row>
    <row r="20" spans="2:2" x14ac:dyDescent="0.25">
      <c r="B20" s="79"/>
    </row>
    <row r="21" spans="2:2" x14ac:dyDescent="0.25">
      <c r="B21" s="80" t="s">
        <v>819</v>
      </c>
    </row>
    <row r="22" spans="2:2" ht="102" x14ac:dyDescent="0.25">
      <c r="B22" s="79" t="s">
        <v>820</v>
      </c>
    </row>
    <row r="23" spans="2:2" x14ac:dyDescent="0.25">
      <c r="B23" s="79"/>
    </row>
    <row r="24" spans="2:2" x14ac:dyDescent="0.25">
      <c r="B24" s="80" t="s">
        <v>821</v>
      </c>
    </row>
    <row r="25" spans="2:2" ht="76.5" x14ac:dyDescent="0.25">
      <c r="B25" s="79" t="s">
        <v>822</v>
      </c>
    </row>
    <row r="26" spans="2:2" ht="51" x14ac:dyDescent="0.25">
      <c r="B26" s="79" t="s">
        <v>823</v>
      </c>
    </row>
    <row r="27" spans="2:2" ht="51" x14ac:dyDescent="0.25">
      <c r="B27" s="79" t="s">
        <v>824</v>
      </c>
    </row>
    <row r="28" spans="2:2" x14ac:dyDescent="0.25">
      <c r="B28" s="81"/>
    </row>
    <row r="29" spans="2:2" x14ac:dyDescent="0.25">
      <c r="B29" s="80" t="s">
        <v>825</v>
      </c>
    </row>
    <row r="30" spans="2:2" ht="25.5" x14ac:dyDescent="0.25">
      <c r="B30" s="79" t="s">
        <v>826</v>
      </c>
    </row>
    <row r="31" spans="2:2" ht="38.25" x14ac:dyDescent="0.25">
      <c r="B31" s="79" t="s">
        <v>827</v>
      </c>
    </row>
    <row r="32" spans="2:2" ht="25.5" x14ac:dyDescent="0.25">
      <c r="B32" s="79" t="s">
        <v>828</v>
      </c>
    </row>
    <row r="33" spans="2:2" ht="25.5" x14ac:dyDescent="0.25">
      <c r="B33" s="79" t="s">
        <v>829</v>
      </c>
    </row>
    <row r="34" spans="2:2" ht="25.5" x14ac:dyDescent="0.25">
      <c r="B34" s="79" t="s">
        <v>830</v>
      </c>
    </row>
    <row r="35" spans="2:2" ht="25.5" x14ac:dyDescent="0.25">
      <c r="B35" s="79" t="s">
        <v>831</v>
      </c>
    </row>
    <row r="36" spans="2:2" ht="38.25" x14ac:dyDescent="0.25">
      <c r="B36" s="79" t="s">
        <v>832</v>
      </c>
    </row>
    <row r="37" spans="2:2" ht="25.5" x14ac:dyDescent="0.25">
      <c r="B37" s="79" t="s">
        <v>833</v>
      </c>
    </row>
    <row r="38" spans="2:2" ht="25.5" x14ac:dyDescent="0.25">
      <c r="B38" s="79" t="s">
        <v>834</v>
      </c>
    </row>
    <row r="39" spans="2:2" x14ac:dyDescent="0.25">
      <c r="B39" s="82"/>
    </row>
  </sheetData>
  <hyperlinks>
    <hyperlink ref="B6" r:id="rId1" display="https://crisil.com/" xr:uid="{B87CA2B9-0A49-47FA-8EE4-5D81F96A401C}"/>
    <hyperlink ref="B7" r:id="rId2" display="https://www.standardandpoors.com/en_US/web/guest/home" xr:uid="{A7B4E02C-8A52-4864-9E2B-7712F1B8575B}"/>
    <hyperlink ref="B19" r:id="rId3" display="http://www.crisil.com/privacy" xr:uid="{F3F5C7A8-E6C7-415A-BDBB-138B6519DBDD}"/>
  </hyperlinks>
  <pageMargins left="0.7" right="0.7" top="0.75" bottom="0.75" header="0.3" footer="0.3"/>
  <pageSetup paperSize="9" orientation="portrait" horizontalDpi="1200" verticalDpi="1200"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56AD-B94E-48FE-9F5C-454853BA2842}">
  <dimension ref="C1:G84"/>
  <sheetViews>
    <sheetView workbookViewId="0">
      <selection activeCell="G9" sqref="G9"/>
    </sheetView>
  </sheetViews>
  <sheetFormatPr defaultRowHeight="15" x14ac:dyDescent="0.25"/>
  <sheetData>
    <row r="1" spans="3:7" x14ac:dyDescent="0.25">
      <c r="G1" s="59" t="s">
        <v>314</v>
      </c>
    </row>
    <row r="2" spans="3:7" x14ac:dyDescent="0.25">
      <c r="C2" s="2" t="s">
        <v>231</v>
      </c>
      <c r="G2" t="s">
        <v>150</v>
      </c>
    </row>
    <row r="3" spans="3:7" x14ac:dyDescent="0.25">
      <c r="C3" s="2" t="s">
        <v>230</v>
      </c>
      <c r="G3" t="s">
        <v>149</v>
      </c>
    </row>
    <row r="4" spans="3:7" x14ac:dyDescent="0.25">
      <c r="C4" s="2" t="s">
        <v>225</v>
      </c>
      <c r="G4" t="s">
        <v>154</v>
      </c>
    </row>
    <row r="5" spans="3:7" x14ac:dyDescent="0.25">
      <c r="C5" s="2" t="s">
        <v>224</v>
      </c>
      <c r="G5" t="s">
        <v>156</v>
      </c>
    </row>
    <row r="6" spans="3:7" x14ac:dyDescent="0.25">
      <c r="C6" s="2" t="s">
        <v>223</v>
      </c>
      <c r="G6" t="s">
        <v>152</v>
      </c>
    </row>
    <row r="7" spans="3:7" x14ac:dyDescent="0.25">
      <c r="C7" s="2" t="s">
        <v>216</v>
      </c>
      <c r="G7" t="s">
        <v>222</v>
      </c>
    </row>
    <row r="8" spans="3:7" x14ac:dyDescent="0.25">
      <c r="C8" s="2" t="s">
        <v>212</v>
      </c>
      <c r="G8" t="s">
        <v>151</v>
      </c>
    </row>
    <row r="9" spans="3:7" x14ac:dyDescent="0.25">
      <c r="C9" s="2" t="s">
        <v>178</v>
      </c>
    </row>
    <row r="10" spans="3:7" x14ac:dyDescent="0.25">
      <c r="C10" s="2" t="s">
        <v>179</v>
      </c>
    </row>
    <row r="11" spans="3:7" x14ac:dyDescent="0.25">
      <c r="C11" s="2" t="s">
        <v>180</v>
      </c>
    </row>
    <row r="12" spans="3:7" x14ac:dyDescent="0.25">
      <c r="C12" s="2" t="s">
        <v>165</v>
      </c>
    </row>
    <row r="13" spans="3:7" x14ac:dyDescent="0.25">
      <c r="C13" s="2" t="s">
        <v>164</v>
      </c>
    </row>
    <row r="14" spans="3:7" x14ac:dyDescent="0.25">
      <c r="C14" s="2" t="s">
        <v>161</v>
      </c>
    </row>
    <row r="15" spans="3:7" x14ac:dyDescent="0.25">
      <c r="C15" s="2" t="s">
        <v>160</v>
      </c>
    </row>
    <row r="16" spans="3:7" x14ac:dyDescent="0.25">
      <c r="C16" s="2" t="s">
        <v>143</v>
      </c>
    </row>
    <row r="17" spans="3:3" x14ac:dyDescent="0.25">
      <c r="C17" s="2" t="s">
        <v>144</v>
      </c>
    </row>
    <row r="18" spans="3:3" x14ac:dyDescent="0.25">
      <c r="C18" s="2" t="s">
        <v>130</v>
      </c>
    </row>
    <row r="19" spans="3:3" x14ac:dyDescent="0.25">
      <c r="C19" s="2" t="s">
        <v>134</v>
      </c>
    </row>
    <row r="20" spans="3:3" x14ac:dyDescent="0.25">
      <c r="C20" s="2" t="s">
        <v>131</v>
      </c>
    </row>
    <row r="21" spans="3:3" x14ac:dyDescent="0.25">
      <c r="C21" s="2" t="s">
        <v>133</v>
      </c>
    </row>
    <row r="22" spans="3:3" x14ac:dyDescent="0.25">
      <c r="C22" s="2" t="s">
        <v>129</v>
      </c>
    </row>
    <row r="23" spans="3:3" x14ac:dyDescent="0.25">
      <c r="C23" s="2" t="s">
        <v>238</v>
      </c>
    </row>
    <row r="24" spans="3:3" x14ac:dyDescent="0.25">
      <c r="C24" s="2" t="s">
        <v>239</v>
      </c>
    </row>
    <row r="25" spans="3:3" x14ac:dyDescent="0.25">
      <c r="C25" s="2" t="s">
        <v>245</v>
      </c>
    </row>
    <row r="26" spans="3:3" x14ac:dyDescent="0.25">
      <c r="C26" s="2" t="s">
        <v>251</v>
      </c>
    </row>
    <row r="27" spans="3:3" x14ac:dyDescent="0.25">
      <c r="C27" s="2" t="s">
        <v>252</v>
      </c>
    </row>
    <row r="28" spans="3:3" x14ac:dyDescent="0.25">
      <c r="C28" s="2" t="s">
        <v>253</v>
      </c>
    </row>
    <row r="29" spans="3:3" x14ac:dyDescent="0.25">
      <c r="C29" s="2" t="s">
        <v>276</v>
      </c>
    </row>
    <row r="30" spans="3:3" x14ac:dyDescent="0.25">
      <c r="C30" s="2" t="s">
        <v>275</v>
      </c>
    </row>
    <row r="31" spans="3:3" x14ac:dyDescent="0.25">
      <c r="C31" s="2" t="s">
        <v>274</v>
      </c>
    </row>
    <row r="32" spans="3:3" x14ac:dyDescent="0.25">
      <c r="C32" s="2" t="s">
        <v>273</v>
      </c>
    </row>
    <row r="33" spans="3:3" x14ac:dyDescent="0.25">
      <c r="C33" s="2" t="s">
        <v>272</v>
      </c>
    </row>
    <row r="34" spans="3:3" x14ac:dyDescent="0.25">
      <c r="C34" s="2" t="s">
        <v>271</v>
      </c>
    </row>
    <row r="35" spans="3:3" x14ac:dyDescent="0.25">
      <c r="C35" s="2" t="s">
        <v>270</v>
      </c>
    </row>
    <row r="36" spans="3:3" x14ac:dyDescent="0.25">
      <c r="C36" s="2" t="s">
        <v>269</v>
      </c>
    </row>
    <row r="37" spans="3:3" x14ac:dyDescent="0.25">
      <c r="C37" s="2" t="s">
        <v>282</v>
      </c>
    </row>
    <row r="38" spans="3:3" x14ac:dyDescent="0.25">
      <c r="C38" s="2" t="s">
        <v>281</v>
      </c>
    </row>
    <row r="39" spans="3:3" x14ac:dyDescent="0.25">
      <c r="C39" s="2" t="s">
        <v>288</v>
      </c>
    </row>
    <row r="40" spans="3:3" x14ac:dyDescent="0.25">
      <c r="C40" s="2" t="s">
        <v>287</v>
      </c>
    </row>
    <row r="41" spans="3:3" x14ac:dyDescent="0.25">
      <c r="C41" s="2" t="s">
        <v>306</v>
      </c>
    </row>
    <row r="42" spans="3:3" x14ac:dyDescent="0.25">
      <c r="C42" s="2" t="s">
        <v>307</v>
      </c>
    </row>
    <row r="43" spans="3:3" x14ac:dyDescent="0.25">
      <c r="C43" s="2" t="s">
        <v>24</v>
      </c>
    </row>
    <row r="44" spans="3:3" x14ac:dyDescent="0.25">
      <c r="C44" s="2" t="s">
        <v>25</v>
      </c>
    </row>
    <row r="45" spans="3:3" x14ac:dyDescent="0.25">
      <c r="C45" s="2" t="s">
        <v>36</v>
      </c>
    </row>
    <row r="46" spans="3:3" x14ac:dyDescent="0.25">
      <c r="C46" s="2" t="s">
        <v>58</v>
      </c>
    </row>
    <row r="47" spans="3:3" x14ac:dyDescent="0.25">
      <c r="C47" s="2" t="s">
        <v>57</v>
      </c>
    </row>
    <row r="48" spans="3:3" x14ac:dyDescent="0.25">
      <c r="C48" s="2" t="s">
        <v>55</v>
      </c>
    </row>
    <row r="49" spans="3:3" x14ac:dyDescent="0.25">
      <c r="C49" s="2" t="s">
        <v>59</v>
      </c>
    </row>
    <row r="50" spans="3:3" x14ac:dyDescent="0.25">
      <c r="C50" s="2" t="s">
        <v>60</v>
      </c>
    </row>
    <row r="51" spans="3:3" x14ac:dyDescent="0.25">
      <c r="C51" s="2" t="s">
        <v>61</v>
      </c>
    </row>
    <row r="52" spans="3:3" x14ac:dyDescent="0.25">
      <c r="C52" s="2" t="s">
        <v>62</v>
      </c>
    </row>
    <row r="53" spans="3:3" x14ac:dyDescent="0.25">
      <c r="C53" s="2" t="s">
        <v>63</v>
      </c>
    </row>
    <row r="54" spans="3:3" x14ac:dyDescent="0.25">
      <c r="C54" s="2" t="s">
        <v>64</v>
      </c>
    </row>
    <row r="55" spans="3:3" x14ac:dyDescent="0.25">
      <c r="C55" s="2" t="s">
        <v>65</v>
      </c>
    </row>
    <row r="56" spans="3:3" x14ac:dyDescent="0.25">
      <c r="C56" s="2" t="s">
        <v>66</v>
      </c>
    </row>
    <row r="57" spans="3:3" x14ac:dyDescent="0.25">
      <c r="C57" s="2" t="s">
        <v>67</v>
      </c>
    </row>
    <row r="58" spans="3:3" x14ac:dyDescent="0.25">
      <c r="C58" s="2" t="s">
        <v>80</v>
      </c>
    </row>
    <row r="59" spans="3:3" x14ac:dyDescent="0.25">
      <c r="C59" s="2" t="s">
        <v>79</v>
      </c>
    </row>
    <row r="60" spans="3:3" x14ac:dyDescent="0.25">
      <c r="C60" s="2" t="s">
        <v>78</v>
      </c>
    </row>
    <row r="61" spans="3:3" x14ac:dyDescent="0.25">
      <c r="C61" s="2" t="s">
        <v>82</v>
      </c>
    </row>
    <row r="62" spans="3:3" x14ac:dyDescent="0.25">
      <c r="C62" s="2" t="s">
        <v>84</v>
      </c>
    </row>
    <row r="63" spans="3:3" x14ac:dyDescent="0.25">
      <c r="C63" s="2" t="s">
        <v>83</v>
      </c>
    </row>
    <row r="64" spans="3:3" x14ac:dyDescent="0.25">
      <c r="C64" s="2" t="s">
        <v>86</v>
      </c>
    </row>
    <row r="65" spans="3:3" x14ac:dyDescent="0.25">
      <c r="C65" s="2" t="s">
        <v>87</v>
      </c>
    </row>
    <row r="66" spans="3:3" x14ac:dyDescent="0.25">
      <c r="C66" s="2" t="s">
        <v>88</v>
      </c>
    </row>
    <row r="67" spans="3:3" x14ac:dyDescent="0.25">
      <c r="C67" s="2" t="s">
        <v>91</v>
      </c>
    </row>
    <row r="68" spans="3:3" x14ac:dyDescent="0.25">
      <c r="C68" s="2" t="s">
        <v>90</v>
      </c>
    </row>
    <row r="69" spans="3:3" x14ac:dyDescent="0.25">
      <c r="C69" s="2" t="s">
        <v>89</v>
      </c>
    </row>
    <row r="70" spans="3:3" x14ac:dyDescent="0.25">
      <c r="C70" s="2" t="s">
        <v>95</v>
      </c>
    </row>
    <row r="71" spans="3:3" x14ac:dyDescent="0.25">
      <c r="C71" s="2" t="s">
        <v>94</v>
      </c>
    </row>
    <row r="72" spans="3:3" x14ac:dyDescent="0.25">
      <c r="C72" s="2" t="s">
        <v>93</v>
      </c>
    </row>
    <row r="73" spans="3:3" x14ac:dyDescent="0.25">
      <c r="C73" s="2" t="s">
        <v>100</v>
      </c>
    </row>
    <row r="74" spans="3:3" x14ac:dyDescent="0.25">
      <c r="C74" s="2" t="s">
        <v>101</v>
      </c>
    </row>
    <row r="75" spans="3:3" x14ac:dyDescent="0.25">
      <c r="C75" s="2" t="s">
        <v>103</v>
      </c>
    </row>
    <row r="76" spans="3:3" x14ac:dyDescent="0.25">
      <c r="C76" s="2" t="s">
        <v>106</v>
      </c>
    </row>
    <row r="77" spans="3:3" x14ac:dyDescent="0.25">
      <c r="C77" s="2" t="s">
        <v>105</v>
      </c>
    </row>
    <row r="78" spans="3:3" x14ac:dyDescent="0.25">
      <c r="C78" s="2" t="s">
        <v>109</v>
      </c>
    </row>
    <row r="79" spans="3:3" x14ac:dyDescent="0.25">
      <c r="C79" s="2" t="s">
        <v>113</v>
      </c>
    </row>
    <row r="80" spans="3:3" x14ac:dyDescent="0.25">
      <c r="C80" s="2" t="s">
        <v>112</v>
      </c>
    </row>
    <row r="81" spans="3:3" x14ac:dyDescent="0.25">
      <c r="C81" s="2" t="s">
        <v>116</v>
      </c>
    </row>
    <row r="82" spans="3:3" x14ac:dyDescent="0.25">
      <c r="C82" s="2" t="s">
        <v>117</v>
      </c>
    </row>
    <row r="83" spans="3:3" x14ac:dyDescent="0.25">
      <c r="C83" s="2" t="s">
        <v>127</v>
      </c>
    </row>
    <row r="84" spans="3:3" x14ac:dyDescent="0.25">
      <c r="C84" s="2"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70CF9-07D3-432F-89CB-02DF82663F58}">
  <sheetPr>
    <pageSetUpPr fitToPage="1"/>
  </sheetPr>
  <dimension ref="A2:R158"/>
  <sheetViews>
    <sheetView showGridLines="0" view="pageBreakPreview" topLeftCell="A114" zoomScale="98" zoomScaleNormal="100" zoomScaleSheetLayoutView="98" workbookViewId="0">
      <selection activeCell="C128" sqref="C128"/>
    </sheetView>
  </sheetViews>
  <sheetFormatPr defaultRowHeight="15" outlineLevelRow="2" x14ac:dyDescent="0.25"/>
  <cols>
    <col min="2" max="2" width="19.140625" customWidth="1"/>
    <col min="3" max="3" width="57.85546875" bestFit="1" customWidth="1"/>
    <col min="4" max="4" width="70.85546875" customWidth="1"/>
    <col min="5" max="5" width="12.28515625" style="23" customWidth="1"/>
    <col min="6" max="6" width="19.42578125" customWidth="1"/>
    <col min="7" max="7" width="15.28515625" customWidth="1"/>
    <col min="8" max="8" width="20.7109375" bestFit="1" customWidth="1"/>
    <col min="9" max="9" width="12" bestFit="1" customWidth="1"/>
    <col min="12" max="13" width="18.7109375" bestFit="1" customWidth="1"/>
    <col min="14" max="14" width="9.42578125" customWidth="1"/>
    <col min="15" max="15" width="14.7109375" bestFit="1" customWidth="1"/>
    <col min="18" max="18" width="18.28515625" bestFit="1" customWidth="1"/>
  </cols>
  <sheetData>
    <row r="2" spans="1:8" x14ac:dyDescent="0.25">
      <c r="B2" s="1"/>
      <c r="C2" s="1" t="s">
        <v>21</v>
      </c>
      <c r="D2" s="1" t="s">
        <v>107</v>
      </c>
    </row>
    <row r="3" spans="1:8" x14ac:dyDescent="0.25">
      <c r="B3" s="1"/>
      <c r="C3" s="1" t="s">
        <v>22</v>
      </c>
      <c r="D3" t="s">
        <v>315</v>
      </c>
    </row>
    <row r="4" spans="1:8" x14ac:dyDescent="0.25">
      <c r="B4" s="1"/>
      <c r="C4" s="1" t="s">
        <v>23</v>
      </c>
      <c r="D4" s="49" t="str">
        <f>+'Tax Saver'!D4</f>
        <v>30th June 2022</v>
      </c>
    </row>
    <row r="6" spans="1:8" x14ac:dyDescent="0.25">
      <c r="B6" s="30" t="s">
        <v>1</v>
      </c>
      <c r="C6" s="31" t="s">
        <v>0</v>
      </c>
      <c r="D6" s="31" t="s">
        <v>2</v>
      </c>
      <c r="E6" s="32" t="s">
        <v>3</v>
      </c>
      <c r="F6" s="31" t="s">
        <v>4</v>
      </c>
      <c r="G6" s="31" t="s">
        <v>5</v>
      </c>
      <c r="H6" s="33" t="s">
        <v>6</v>
      </c>
    </row>
    <row r="7" spans="1:8" x14ac:dyDescent="0.25">
      <c r="A7" s="14"/>
      <c r="B7" s="75" t="s">
        <v>250</v>
      </c>
      <c r="C7" s="2" t="str">
        <f>VLOOKUP(Table111[[#This Row],[ISIN No.]],'Crisil data '!E:F,2,0)</f>
        <v>India Grid Trust - InvITs</v>
      </c>
      <c r="D7" s="2" t="str">
        <f>VLOOKUP(Table111[[#This Row],[ISIN No.]],'Crisil data '!E:I,5,0)</f>
        <v>Transmission of electric energy</v>
      </c>
      <c r="E7" s="6">
        <f>VLOOKUP(Table111[[#This Row],[ISIN No.]],'Crisil data '!E:L,8,0)</f>
        <v>11601</v>
      </c>
      <c r="F7" s="19">
        <f>VLOOKUP(Table111[[#This Row],[ISIN No.]],'Crisil data '!E:M,9,0)</f>
        <v>1651402.35</v>
      </c>
      <c r="G7" s="27">
        <f t="shared" ref="G7:G13" si="0">+F7/$F$112</f>
        <v>7.6372864865171614E-2</v>
      </c>
      <c r="H7" s="44">
        <f>IFERROR(VLOOKUP(Table111[[#This Row],[ISIN No.]],'Crisil data '!E:AJ,32,0),0)</f>
        <v>0</v>
      </c>
    </row>
    <row r="8" spans="1:8" x14ac:dyDescent="0.25">
      <c r="A8" s="14"/>
      <c r="B8" s="75" t="s">
        <v>176</v>
      </c>
      <c r="C8" s="2" t="str">
        <f>VLOOKUP(Table111[[#This Row],[ISIN No.]],'Crisil data '!E:F,2,0)</f>
        <v>9.15% ICICI 20-March-2099 BASEL III (CALL OPT 20-JUNE-2023)</v>
      </c>
      <c r="D8" s="2" t="str">
        <f>VLOOKUP(Table111[[#This Row],[ISIN No.]],'Crisil data '!E:I,5,0)</f>
        <v>Monetary intermediation of commercial banks, saving banks. postal savings</v>
      </c>
      <c r="E8" s="6">
        <f>VLOOKUP(Table111[[#This Row],[ISIN No.]],'Crisil data '!E:L,8,0)</f>
        <v>3</v>
      </c>
      <c r="F8" s="19">
        <f>VLOOKUP(Table111[[#This Row],[ISIN No.]],'Crisil data '!E:M,9,0)</f>
        <v>3056271</v>
      </c>
      <c r="G8" s="27">
        <f t="shared" si="0"/>
        <v>0.14134421697676697</v>
      </c>
      <c r="H8" s="44" t="str">
        <f>IFERROR(VLOOKUP(Table111[[#This Row],[ISIN No.]],'Crisil data '!E:AJ,32,0),0)</f>
        <v>[ICRA]AA+</v>
      </c>
    </row>
    <row r="9" spans="1:8" x14ac:dyDescent="0.25">
      <c r="A9" s="14"/>
      <c r="B9" s="75" t="s">
        <v>249</v>
      </c>
      <c r="C9" s="2" t="str">
        <f>VLOOKUP(Table111[[#This Row],[ISIN No.]],'Crisil data '!E:F,2,0)</f>
        <v>POWERGRID Infrastructure Investment Trust</v>
      </c>
      <c r="D9" s="2" t="str">
        <f>VLOOKUP(Table111[[#This Row],[ISIN No.]],'Crisil data '!E:I,5,0)</f>
        <v>Transmission of electric energy</v>
      </c>
      <c r="E9" s="6">
        <f>VLOOKUP(Table111[[#This Row],[ISIN No.]],'Crisil data '!E:L,8,0)</f>
        <v>14770</v>
      </c>
      <c r="F9" s="19">
        <f>VLOOKUP(Table111[[#This Row],[ISIN No.]],'Crisil data '!E:M,9,0)</f>
        <v>1905773.1</v>
      </c>
      <c r="G9" s="27">
        <f t="shared" si="0"/>
        <v>8.8136819854942788E-2</v>
      </c>
      <c r="H9" s="44">
        <f>IFERROR(VLOOKUP(Table111[[#This Row],[ISIN No.]],'Crisil data '!E:AJ,32,0),0)</f>
        <v>0</v>
      </c>
    </row>
    <row r="10" spans="1:8" x14ac:dyDescent="0.25">
      <c r="A10" s="14"/>
      <c r="B10" s="75" t="s">
        <v>177</v>
      </c>
      <c r="C10" s="2" t="str">
        <f>VLOOKUP(Table111[[#This Row],[ISIN No.]],'Crisil data '!E:F,2,0)</f>
        <v>9.45% SBI 22-March-2099 BASEL III (CALL OPT 22-MARCH-2024)</v>
      </c>
      <c r="D10" s="2" t="str">
        <f>VLOOKUP(Table111[[#This Row],[ISIN No.]],'Crisil data '!E:I,5,0)</f>
        <v>Monetary intermediation of commercial banks, saving banks. postal savings</v>
      </c>
      <c r="E10" s="6">
        <f>VLOOKUP(Table111[[#This Row],[ISIN No.]],'Crisil data '!E:L,8,0)</f>
        <v>1</v>
      </c>
      <c r="F10" s="19">
        <f>VLOOKUP(Table111[[#This Row],[ISIN No.]],'Crisil data '!E:M,9,0)</f>
        <v>1036405</v>
      </c>
      <c r="G10" s="27">
        <f t="shared" si="0"/>
        <v>4.7930910968237497E-2</v>
      </c>
      <c r="H10" s="44" t="str">
        <f>IFERROR(VLOOKUP(Table111[[#This Row],[ISIN No.]],'Crisil data '!E:AJ,32,0),0)</f>
        <v>CRISIL AA+</v>
      </c>
    </row>
    <row r="11" spans="1:8" x14ac:dyDescent="0.25">
      <c r="A11" s="14"/>
      <c r="B11" s="75" t="s">
        <v>256</v>
      </c>
      <c r="C11" s="2" t="str">
        <f>VLOOKUP(Table111[[#This Row],[ISIN No.]],'Crisil data '!E:F,2,0)</f>
        <v>Embassy Office Parks REIT</v>
      </c>
      <c r="D11" s="2" t="str">
        <f>VLOOKUP(Table111[[#This Row],[ISIN No.]],'Crisil data '!E:I,5,0)</f>
        <v>Real estate activities with own or leased property</v>
      </c>
      <c r="E11" s="6">
        <f>VLOOKUP(Table111[[#This Row],[ISIN No.]],'Crisil data '!E:L,8,0)</f>
        <v>5190</v>
      </c>
      <c r="F11" s="19">
        <f>VLOOKUP(Table111[[#This Row],[ISIN No.]],'Crisil data '!E:M,9,0)</f>
        <v>1942149.9</v>
      </c>
      <c r="G11" s="27">
        <f t="shared" si="0"/>
        <v>8.9819147865816309E-2</v>
      </c>
      <c r="H11" s="44">
        <f>IFERROR(VLOOKUP(Table111[[#This Row],[ISIN No.]],'Crisil data '!E:AJ,32,0),0)</f>
        <v>0</v>
      </c>
    </row>
    <row r="12" spans="1:8" x14ac:dyDescent="0.25">
      <c r="A12" s="14"/>
      <c r="B12" s="75" t="s">
        <v>283</v>
      </c>
      <c r="C12" s="2" t="str">
        <f>VLOOKUP(Table111[[#This Row],[ISIN No.]],'Crisil data '!E:F,2,0)</f>
        <v>7.74%SBI Perpetual 09-Sept-2099(call 09.09.2025)</v>
      </c>
      <c r="D12" s="2" t="str">
        <f>VLOOKUP(Table111[[#This Row],[ISIN No.]],'Crisil data '!E:I,5,0)</f>
        <v>Monetary intermediation of commercial banks, saving banks. postal savings</v>
      </c>
      <c r="E12" s="6">
        <f>VLOOKUP(Table111[[#This Row],[ISIN No.]],'Crisil data '!E:L,8,0)</f>
        <v>6</v>
      </c>
      <c r="F12" s="19">
        <f>VLOOKUP(Table111[[#This Row],[ISIN No.]],'Crisil data '!E:M,9,0)</f>
        <v>5982438</v>
      </c>
      <c r="G12" s="27">
        <f t="shared" si="0"/>
        <v>0.27667147799460712</v>
      </c>
      <c r="H12" s="44" t="str">
        <f>IFERROR(VLOOKUP(Table111[[#This Row],[ISIN No.]],'Crisil data '!E:AJ,32,0),0)</f>
        <v>CRISIL AA+</v>
      </c>
    </row>
    <row r="13" spans="1:8" x14ac:dyDescent="0.25">
      <c r="A13" s="14"/>
      <c r="B13" s="75" t="s">
        <v>255</v>
      </c>
      <c r="C13" s="2" t="str">
        <f>VLOOKUP(Table111[[#This Row],[ISIN No.]],'Crisil data '!E:F,2,0)</f>
        <v>Mindspace Business Parks REIT</v>
      </c>
      <c r="D13" s="2" t="str">
        <f>VLOOKUP(Table111[[#This Row],[ISIN No.]],'Crisil data '!E:I,5,0)</f>
        <v>Real estate activities with own or leased property</v>
      </c>
      <c r="E13" s="6">
        <f>VLOOKUP(Table111[[#This Row],[ISIN No.]],'Crisil data '!E:L,8,0)</f>
        <v>5990</v>
      </c>
      <c r="F13" s="19">
        <f>VLOOKUP(Table111[[#This Row],[ISIN No.]],'Crisil data '!E:M,9,0)</f>
        <v>2098836.1</v>
      </c>
      <c r="G13" s="27">
        <f t="shared" si="0"/>
        <v>9.7065458238837915E-2</v>
      </c>
      <c r="H13" s="44">
        <f>IFERROR(VLOOKUP(Table111[[#This Row],[ISIN No.]],'Crisil data '!E:AJ,32,0),0)</f>
        <v>0</v>
      </c>
    </row>
    <row r="14" spans="1:8" hidden="1" outlineLevel="1" x14ac:dyDescent="0.25">
      <c r="A14" s="14"/>
      <c r="B14" s="5"/>
      <c r="C14" s="2"/>
      <c r="D14" s="2"/>
      <c r="E14" s="6"/>
      <c r="F14" s="19"/>
      <c r="G14" s="27"/>
      <c r="H14" s="28">
        <f>IFERROR(VLOOKUP(Table111[[#This Row],[ISIN No.]],'Crisil data '!E:AJ,32,0),0)</f>
        <v>0</v>
      </c>
    </row>
    <row r="15" spans="1:8" hidden="1" outlineLevel="1" x14ac:dyDescent="0.25">
      <c r="A15" s="14"/>
      <c r="B15" s="5"/>
      <c r="C15" s="2"/>
      <c r="D15" s="2"/>
      <c r="E15" s="6"/>
      <c r="F15" s="19"/>
      <c r="G15" s="27"/>
      <c r="H15" s="28">
        <f>IFERROR(VLOOKUP(Table111[[#This Row],[ISIN No.]],'Crisil data '!E:AJ,32,0),0)</f>
        <v>0</v>
      </c>
    </row>
    <row r="16" spans="1:8" hidden="1" outlineLevel="1" x14ac:dyDescent="0.25">
      <c r="A16" s="14"/>
      <c r="B16" s="5"/>
      <c r="C16" s="2"/>
      <c r="D16" s="2"/>
      <c r="E16" s="6"/>
      <c r="F16" s="19"/>
      <c r="G16" s="27"/>
      <c r="H16" s="28">
        <f>IFERROR(VLOOKUP(Table111[[#This Row],[ISIN No.]],'Crisil data '!E:AJ,32,0),0)</f>
        <v>0</v>
      </c>
    </row>
    <row r="17" spans="1:8" hidden="1" outlineLevel="1" x14ac:dyDescent="0.25">
      <c r="A17" s="14"/>
      <c r="B17" s="5"/>
      <c r="C17" s="2"/>
      <c r="D17" s="2"/>
      <c r="E17" s="6"/>
      <c r="F17" s="19"/>
      <c r="G17" s="27"/>
      <c r="H17" s="28">
        <f>IFERROR(VLOOKUP(Table111[[#This Row],[ISIN No.]],'Crisil data '!E:AJ,32,0),0)</f>
        <v>0</v>
      </c>
    </row>
    <row r="18" spans="1:8" hidden="1" outlineLevel="1" x14ac:dyDescent="0.25">
      <c r="A18" s="14"/>
      <c r="B18" s="5"/>
      <c r="C18" s="2"/>
      <c r="D18" s="2"/>
      <c r="E18" s="6"/>
      <c r="F18" s="19"/>
      <c r="G18" s="27"/>
      <c r="H18" s="28">
        <f>IFERROR(VLOOKUP(Table111[[#This Row],[ISIN No.]],'Crisil data '!E:AJ,32,0),0)</f>
        <v>0</v>
      </c>
    </row>
    <row r="19" spans="1:8" hidden="1" outlineLevel="1" x14ac:dyDescent="0.25">
      <c r="A19" s="14"/>
      <c r="B19" s="5"/>
      <c r="C19" s="2"/>
      <c r="D19" s="2"/>
      <c r="E19" s="6"/>
      <c r="F19" s="19"/>
      <c r="G19" s="27"/>
      <c r="H19" s="28">
        <f>IFERROR(VLOOKUP(Table111[[#This Row],[ISIN No.]],'Crisil data '!E:AJ,32,0),0)</f>
        <v>0</v>
      </c>
    </row>
    <row r="20" spans="1:8" hidden="1" outlineLevel="1" x14ac:dyDescent="0.25">
      <c r="A20" s="14"/>
      <c r="B20" s="5"/>
      <c r="C20" s="2"/>
      <c r="D20" s="2"/>
      <c r="E20" s="6"/>
      <c r="F20" s="19"/>
      <c r="G20" s="27"/>
      <c r="H20" s="28">
        <f>IFERROR(VLOOKUP(Table111[[#This Row],[ISIN No.]],'Crisil data '!E:AJ,32,0),0)</f>
        <v>0</v>
      </c>
    </row>
    <row r="21" spans="1:8" hidden="1" outlineLevel="1" x14ac:dyDescent="0.25">
      <c r="A21" s="14"/>
      <c r="B21" s="5"/>
      <c r="C21" s="2"/>
      <c r="D21" s="2"/>
      <c r="E21" s="6"/>
      <c r="F21" s="19"/>
      <c r="G21" s="27"/>
      <c r="H21" s="28">
        <f>IFERROR(VLOOKUP(Table111[[#This Row],[ISIN No.]],'Crisil data '!E:AJ,32,0),0)</f>
        <v>0</v>
      </c>
    </row>
    <row r="22" spans="1:8" hidden="1" outlineLevel="1" x14ac:dyDescent="0.25">
      <c r="A22" s="14"/>
      <c r="B22" s="5"/>
      <c r="C22" s="2"/>
      <c r="D22" s="2"/>
      <c r="E22" s="6"/>
      <c r="F22" s="19"/>
      <c r="G22" s="27"/>
      <c r="H22" s="28">
        <f>IFERROR(VLOOKUP(Table111[[#This Row],[ISIN No.]],'Crisil data '!E:AJ,32,0),0)</f>
        <v>0</v>
      </c>
    </row>
    <row r="23" spans="1:8" hidden="1" outlineLevel="1" x14ac:dyDescent="0.25">
      <c r="A23" s="14"/>
      <c r="B23" s="5"/>
      <c r="C23" s="2"/>
      <c r="D23" s="2"/>
      <c r="E23" s="6"/>
      <c r="F23" s="19"/>
      <c r="G23" s="27"/>
      <c r="H23" s="28">
        <f>IFERROR(VLOOKUP(Table111[[#This Row],[ISIN No.]],'Crisil data '!E:AJ,32,0),0)</f>
        <v>0</v>
      </c>
    </row>
    <row r="24" spans="1:8" hidden="1" outlineLevel="1" x14ac:dyDescent="0.25">
      <c r="A24" s="14"/>
      <c r="B24" s="5"/>
      <c r="C24" s="2"/>
      <c r="D24" s="2"/>
      <c r="E24" s="6"/>
      <c r="F24" s="19"/>
      <c r="G24" s="27"/>
      <c r="H24" s="28">
        <f>IFERROR(VLOOKUP(Table111[[#This Row],[ISIN No.]],'Crisil data '!E:AJ,32,0),0)</f>
        <v>0</v>
      </c>
    </row>
    <row r="25" spans="1:8" hidden="1" outlineLevel="1" x14ac:dyDescent="0.25">
      <c r="A25" s="14"/>
      <c r="B25" s="5"/>
      <c r="C25" s="2"/>
      <c r="D25" s="2"/>
      <c r="E25" s="6"/>
      <c r="F25" s="19"/>
      <c r="G25" s="27"/>
      <c r="H25" s="28">
        <f>IFERROR(VLOOKUP(Table111[[#This Row],[ISIN No.]],'Crisil data '!E:AJ,32,0),0)</f>
        <v>0</v>
      </c>
    </row>
    <row r="26" spans="1:8" hidden="1" outlineLevel="1" x14ac:dyDescent="0.25">
      <c r="A26" s="14"/>
      <c r="B26" s="5"/>
      <c r="C26" s="2"/>
      <c r="D26" s="2"/>
      <c r="E26" s="6"/>
      <c r="F26" s="19"/>
      <c r="G26" s="27"/>
      <c r="H26" s="28">
        <f>IFERROR(VLOOKUP(Table111[[#This Row],[ISIN No.]],'Crisil data '!E:AJ,32,0),0)</f>
        <v>0</v>
      </c>
    </row>
    <row r="27" spans="1:8" hidden="1" outlineLevel="1" x14ac:dyDescent="0.25">
      <c r="A27" s="14"/>
      <c r="B27" s="5"/>
      <c r="C27" s="2"/>
      <c r="D27" s="2"/>
      <c r="E27" s="6"/>
      <c r="F27" s="19"/>
      <c r="G27" s="27"/>
      <c r="H27" s="28">
        <f>IFERROR(VLOOKUP(Table111[[#This Row],[ISIN No.]],'Crisil data '!E:AJ,32,0),0)</f>
        <v>0</v>
      </c>
    </row>
    <row r="28" spans="1:8" hidden="1" outlineLevel="1" x14ac:dyDescent="0.25">
      <c r="A28" s="14"/>
      <c r="B28" s="5"/>
      <c r="C28" s="2"/>
      <c r="D28" s="2"/>
      <c r="E28" s="6"/>
      <c r="F28" s="19"/>
      <c r="G28" s="27"/>
      <c r="H28" s="28">
        <f>IFERROR(VLOOKUP(Table111[[#This Row],[ISIN No.]],'Crisil data '!E:AJ,32,0),0)</f>
        <v>0</v>
      </c>
    </row>
    <row r="29" spans="1:8" hidden="1" outlineLevel="1" x14ac:dyDescent="0.25">
      <c r="A29" s="14"/>
      <c r="B29" s="5"/>
      <c r="C29" s="2"/>
      <c r="D29" s="2"/>
      <c r="E29" s="6"/>
      <c r="F29" s="19"/>
      <c r="G29" s="27"/>
      <c r="H29" s="28">
        <f>IFERROR(VLOOKUP(Table111[[#This Row],[ISIN No.]],'Crisil data '!E:AJ,32,0),0)</f>
        <v>0</v>
      </c>
    </row>
    <row r="30" spans="1:8" hidden="1" outlineLevel="1" x14ac:dyDescent="0.25">
      <c r="A30" s="14"/>
      <c r="B30" s="5"/>
      <c r="C30" s="2"/>
      <c r="D30" s="2"/>
      <c r="E30" s="6"/>
      <c r="F30" s="19"/>
      <c r="G30" s="27"/>
      <c r="H30" s="28">
        <f>IFERROR(VLOOKUP(Table111[[#This Row],[ISIN No.]],'Crisil data '!E:AJ,32,0),0)</f>
        <v>0</v>
      </c>
    </row>
    <row r="31" spans="1:8" hidden="1" outlineLevel="1" x14ac:dyDescent="0.25">
      <c r="A31" s="14"/>
      <c r="B31" s="5"/>
      <c r="C31" s="2"/>
      <c r="D31" s="2"/>
      <c r="E31" s="6"/>
      <c r="F31" s="19"/>
      <c r="G31" s="27"/>
      <c r="H31" s="28">
        <f>IFERROR(VLOOKUP(Table111[[#This Row],[ISIN No.]],'Crisil data '!E:AJ,32,0),0)</f>
        <v>0</v>
      </c>
    </row>
    <row r="32" spans="1:8" hidden="1" outlineLevel="1" x14ac:dyDescent="0.25">
      <c r="A32" s="14"/>
      <c r="B32" s="5"/>
      <c r="C32" s="2"/>
      <c r="D32" s="2"/>
      <c r="E32" s="6"/>
      <c r="F32" s="19"/>
      <c r="G32" s="27"/>
      <c r="H32" s="28">
        <f>IFERROR(VLOOKUP(Table111[[#This Row],[ISIN No.]],'Crisil data '!E:AJ,32,0),0)</f>
        <v>0</v>
      </c>
    </row>
    <row r="33" spans="1:18" hidden="1" outlineLevel="1" x14ac:dyDescent="0.25">
      <c r="A33" s="14"/>
      <c r="B33" s="5"/>
      <c r="C33" s="2"/>
      <c r="D33" s="2"/>
      <c r="E33" s="6"/>
      <c r="F33" s="19"/>
      <c r="G33" s="27"/>
      <c r="H33" s="28">
        <f>IFERROR(VLOOKUP(Table111[[#This Row],[ISIN No.]],'Crisil data '!E:AJ,32,0),0)</f>
        <v>0</v>
      </c>
    </row>
    <row r="34" spans="1:18" hidden="1" outlineLevel="1" x14ac:dyDescent="0.25">
      <c r="A34" s="14"/>
      <c r="B34" s="5"/>
      <c r="C34" s="2"/>
      <c r="D34" s="2"/>
      <c r="E34" s="6"/>
      <c r="F34" s="19"/>
      <c r="G34" s="27"/>
      <c r="H34" s="28">
        <f>IFERROR(VLOOKUP(Table111[[#This Row],[ISIN No.]],'Crisil data '!E:AJ,32,0),0)</f>
        <v>0</v>
      </c>
    </row>
    <row r="35" spans="1:18" hidden="1" outlineLevel="1" x14ac:dyDescent="0.25">
      <c r="A35" s="14"/>
      <c r="B35" s="5"/>
      <c r="C35" s="2"/>
      <c r="D35" s="2"/>
      <c r="E35" s="6"/>
      <c r="F35" s="19"/>
      <c r="G35" s="27"/>
      <c r="H35" s="28">
        <f>IFERROR(VLOOKUP(Table111[[#This Row],[ISIN No.]],'Crisil data '!E:AJ,32,0),0)</f>
        <v>0</v>
      </c>
    </row>
    <row r="36" spans="1:18" hidden="1" outlineLevel="1" x14ac:dyDescent="0.25">
      <c r="A36" s="14"/>
      <c r="B36" s="5"/>
      <c r="C36" s="2"/>
      <c r="D36" s="2"/>
      <c r="E36" s="6"/>
      <c r="F36" s="19"/>
      <c r="G36" s="27"/>
      <c r="H36" s="28">
        <f>IFERROR(VLOOKUP(Table111[[#This Row],[ISIN No.]],'Crisil data '!E:AJ,32,0),0)</f>
        <v>0</v>
      </c>
    </row>
    <row r="37" spans="1:18" hidden="1" outlineLevel="1" x14ac:dyDescent="0.25">
      <c r="A37" s="14"/>
      <c r="B37" s="5"/>
      <c r="C37" s="2"/>
      <c r="D37" s="2"/>
      <c r="E37" s="6"/>
      <c r="F37" s="19"/>
      <c r="G37" s="27"/>
      <c r="H37" s="28">
        <f>IFERROR(VLOOKUP(Table111[[#This Row],[ISIN No.]],'Crisil data '!E:AJ,32,0),0)</f>
        <v>0</v>
      </c>
    </row>
    <row r="38" spans="1:18" hidden="1" outlineLevel="1" x14ac:dyDescent="0.25">
      <c r="A38" s="14"/>
      <c r="B38" s="5"/>
      <c r="C38" s="2"/>
      <c r="D38" s="2"/>
      <c r="E38" s="6"/>
      <c r="F38" s="19"/>
      <c r="G38" s="27"/>
      <c r="H38" s="28">
        <f>IFERROR(VLOOKUP(Table111[[#This Row],[ISIN No.]],'Crisil data '!E:AJ,32,0),0)</f>
        <v>0</v>
      </c>
    </row>
    <row r="39" spans="1:18" hidden="1" outlineLevel="1" x14ac:dyDescent="0.25">
      <c r="A39" s="14"/>
      <c r="B39" s="5"/>
      <c r="C39" s="2"/>
      <c r="D39" s="2"/>
      <c r="E39" s="6"/>
      <c r="F39" s="19"/>
      <c r="G39" s="27"/>
      <c r="H39" s="28">
        <f>IFERROR(VLOOKUP(Table111[[#This Row],[ISIN No.]],'Crisil data '!E:AJ,32,0),0)</f>
        <v>0</v>
      </c>
    </row>
    <row r="40" spans="1:18" hidden="1" outlineLevel="1" x14ac:dyDescent="0.25">
      <c r="A40" s="14"/>
      <c r="B40" s="5"/>
      <c r="C40" s="2"/>
      <c r="D40" s="2"/>
      <c r="E40" s="6"/>
      <c r="F40" s="19"/>
      <c r="G40" s="27"/>
      <c r="H40" s="28">
        <f>IFERROR(VLOOKUP(Table111[[#This Row],[ISIN No.]],'Crisil data '!E:AJ,32,0),0)</f>
        <v>0</v>
      </c>
    </row>
    <row r="41" spans="1:18" hidden="1" outlineLevel="1" x14ac:dyDescent="0.25">
      <c r="A41" s="14"/>
      <c r="B41" s="5"/>
      <c r="C41" s="2"/>
      <c r="D41" s="2"/>
      <c r="E41" s="6"/>
      <c r="F41" s="19"/>
      <c r="G41" s="27"/>
      <c r="H41" s="28">
        <f>IFERROR(VLOOKUP(Table111[[#This Row],[ISIN No.]],'Crisil data '!E:AJ,32,0),0)</f>
        <v>0</v>
      </c>
    </row>
    <row r="42" spans="1:18" hidden="1" outlineLevel="1" x14ac:dyDescent="0.25">
      <c r="A42" s="14"/>
      <c r="B42" s="48"/>
      <c r="C42" s="2"/>
      <c r="D42" s="2"/>
      <c r="E42" s="6"/>
      <c r="F42" s="19"/>
      <c r="G42" s="27"/>
      <c r="H42" s="28">
        <f>IFERROR(VLOOKUP(Table111[[#This Row],[ISIN No.]],'Crisil data '!E:AJ,32,0),0)</f>
        <v>0</v>
      </c>
    </row>
    <row r="43" spans="1:18" hidden="1" outlineLevel="1" x14ac:dyDescent="0.25">
      <c r="A43" s="14"/>
      <c r="B43" s="5"/>
      <c r="C43" s="2"/>
      <c r="D43" s="2"/>
      <c r="E43" s="6"/>
      <c r="F43" s="19"/>
      <c r="G43" s="27"/>
      <c r="H43" s="28">
        <f>IFERROR(VLOOKUP(Table111[[#This Row],[ISIN No.]],'Crisil data '!E:AJ,32,0),0)</f>
        <v>0</v>
      </c>
    </row>
    <row r="44" spans="1:18" hidden="1" outlineLevel="1" x14ac:dyDescent="0.25">
      <c r="A44" s="14"/>
      <c r="B44" s="5"/>
      <c r="C44" s="2"/>
      <c r="D44" s="2"/>
      <c r="E44" s="6"/>
      <c r="F44" s="19"/>
      <c r="G44" s="27"/>
      <c r="H44" s="28">
        <f>IFERROR(VLOOKUP(Table111[[#This Row],[ISIN No.]],'Crisil data '!E:AJ,32,0),0)</f>
        <v>0</v>
      </c>
    </row>
    <row r="45" spans="1:18" hidden="1" outlineLevel="1" x14ac:dyDescent="0.25">
      <c r="A45" s="14"/>
      <c r="B45" s="5"/>
      <c r="C45" s="2"/>
      <c r="D45" s="2"/>
      <c r="E45" s="6"/>
      <c r="F45" s="19"/>
      <c r="G45" s="27"/>
      <c r="H45" s="28">
        <f>IFERROR(VLOOKUP(Table111[[#This Row],[ISIN No.]],'Crisil data '!E:AJ,32,0),0)</f>
        <v>0</v>
      </c>
    </row>
    <row r="46" spans="1:18" hidden="1" outlineLevel="1" x14ac:dyDescent="0.25">
      <c r="A46" s="14"/>
      <c r="B46" s="5"/>
      <c r="C46" s="2"/>
      <c r="D46" s="2"/>
      <c r="E46" s="6"/>
      <c r="F46" s="19"/>
      <c r="G46" s="27"/>
      <c r="H46" s="28">
        <f>IFERROR(VLOOKUP(Table111[[#This Row],[ISIN No.]],'Crisil data '!E:AJ,32,0),0)</f>
        <v>0</v>
      </c>
    </row>
    <row r="47" spans="1:18" hidden="1" outlineLevel="1" x14ac:dyDescent="0.25">
      <c r="A47" s="14"/>
      <c r="B47" s="5"/>
      <c r="C47" s="2"/>
      <c r="D47" s="2"/>
      <c r="E47" s="6"/>
      <c r="F47" s="19"/>
      <c r="G47" s="27"/>
      <c r="H47" s="28">
        <f>IFERROR(VLOOKUP(Table111[[#This Row],[ISIN No.]],'Crisil data '!E:AJ,32,0),0)</f>
        <v>0</v>
      </c>
      <c r="R47" s="15"/>
    </row>
    <row r="48" spans="1:18" hidden="1" outlineLevel="1" x14ac:dyDescent="0.25">
      <c r="A48" s="14"/>
      <c r="B48" s="5"/>
      <c r="C48" s="2"/>
      <c r="D48" s="2"/>
      <c r="E48" s="6"/>
      <c r="F48" s="19"/>
      <c r="G48" s="27"/>
      <c r="H48" s="28">
        <f>IFERROR(VLOOKUP(Table111[[#This Row],[ISIN No.]],'Crisil data '!E:AJ,32,0),0)</f>
        <v>0</v>
      </c>
      <c r="R48" s="15"/>
    </row>
    <row r="49" spans="1:18" hidden="1" outlineLevel="1" x14ac:dyDescent="0.25">
      <c r="A49" s="14"/>
      <c r="B49" s="5"/>
      <c r="C49" s="2"/>
      <c r="D49" s="2"/>
      <c r="E49" s="6"/>
      <c r="F49" s="19"/>
      <c r="G49" s="27"/>
      <c r="H49" s="28">
        <f>IFERROR(VLOOKUP(Table111[[#This Row],[ISIN No.]],'Crisil data '!E:AJ,32,0),0)</f>
        <v>0</v>
      </c>
      <c r="R49" s="15"/>
    </row>
    <row r="50" spans="1:18" hidden="1" outlineLevel="1" x14ac:dyDescent="0.25">
      <c r="A50" s="14"/>
      <c r="B50" s="5"/>
      <c r="C50" s="2"/>
      <c r="D50" s="2"/>
      <c r="E50" s="6"/>
      <c r="F50" s="19"/>
      <c r="G50" s="27"/>
      <c r="H50" s="28">
        <f>IFERROR(VLOOKUP(Table111[[#This Row],[ISIN No.]],'Crisil data '!E:AJ,32,0),0)</f>
        <v>0</v>
      </c>
      <c r="R50" s="15"/>
    </row>
    <row r="51" spans="1:18" hidden="1" outlineLevel="1" x14ac:dyDescent="0.25">
      <c r="A51" s="14"/>
      <c r="B51" s="5"/>
      <c r="C51" s="2"/>
      <c r="D51" s="2"/>
      <c r="E51" s="6"/>
      <c r="F51" s="19"/>
      <c r="G51" s="27"/>
      <c r="H51" s="28">
        <f>IFERROR(VLOOKUP(Table111[[#This Row],[ISIN No.]],'Crisil data '!E:AJ,32,0),0)</f>
        <v>0</v>
      </c>
      <c r="R51" s="15"/>
    </row>
    <row r="52" spans="1:18" hidden="1" outlineLevel="1" x14ac:dyDescent="0.25">
      <c r="A52" s="14"/>
      <c r="B52" s="5"/>
      <c r="C52" s="2"/>
      <c r="D52" s="2"/>
      <c r="E52" s="6"/>
      <c r="F52" s="19"/>
      <c r="G52" s="27"/>
      <c r="H52" s="28">
        <f>IFERROR(VLOOKUP(Table111[[#This Row],[ISIN No.]],'Crisil data '!E:AJ,32,0),0)</f>
        <v>0</v>
      </c>
      <c r="R52" s="15"/>
    </row>
    <row r="53" spans="1:18" hidden="1" outlineLevel="1" x14ac:dyDescent="0.25">
      <c r="A53" s="14"/>
      <c r="B53" s="5"/>
      <c r="C53" s="2"/>
      <c r="D53" s="2"/>
      <c r="E53" s="6"/>
      <c r="F53" s="19"/>
      <c r="G53" s="27"/>
      <c r="H53" s="28">
        <f>IFERROR(VLOOKUP(Table111[[#This Row],[ISIN No.]],'Crisil data '!E:AJ,32,0),0)</f>
        <v>0</v>
      </c>
      <c r="L53" s="2"/>
      <c r="M53" s="2"/>
      <c r="N53" s="2"/>
      <c r="O53" s="2"/>
      <c r="R53" s="15"/>
    </row>
    <row r="54" spans="1:18" hidden="1" outlineLevel="1" x14ac:dyDescent="0.25">
      <c r="A54" s="14"/>
      <c r="B54" s="5"/>
      <c r="C54" s="2"/>
      <c r="D54" s="2"/>
      <c r="E54" s="6"/>
      <c r="F54" s="19"/>
      <c r="G54" s="27"/>
      <c r="H54" s="28">
        <f>IFERROR(VLOOKUP(Table111[[#This Row],[ISIN No.]],'Crisil data '!E:AJ,32,0),0)</f>
        <v>0</v>
      </c>
      <c r="L54" s="2"/>
      <c r="M54" s="2"/>
      <c r="N54" s="2"/>
      <c r="O54" s="2"/>
      <c r="R54" s="15"/>
    </row>
    <row r="55" spans="1:18" hidden="1" outlineLevel="1" x14ac:dyDescent="0.25">
      <c r="A55" s="14"/>
      <c r="B55" s="5"/>
      <c r="C55" s="2"/>
      <c r="D55" s="2"/>
      <c r="E55" s="6"/>
      <c r="F55" s="19"/>
      <c r="G55" s="27"/>
      <c r="H55" s="28">
        <f>IFERROR(VLOOKUP(Table111[[#This Row],[ISIN No.]],'Crisil data '!E:AJ,32,0),0)</f>
        <v>0</v>
      </c>
      <c r="L55" s="2"/>
      <c r="M55" s="2"/>
      <c r="N55" s="2"/>
      <c r="O55" s="2"/>
      <c r="R55" s="15"/>
    </row>
    <row r="56" spans="1:18" hidden="1" outlineLevel="1" x14ac:dyDescent="0.25">
      <c r="A56" s="14"/>
      <c r="B56" s="5"/>
      <c r="C56" s="2"/>
      <c r="D56" s="2"/>
      <c r="E56" s="6"/>
      <c r="F56" s="19"/>
      <c r="G56" s="27"/>
      <c r="H56" s="28">
        <f>IFERROR(VLOOKUP(Table111[[#This Row],[ISIN No.]],'Crisil data '!E:AJ,32,0),0)</f>
        <v>0</v>
      </c>
      <c r="L56" s="2"/>
      <c r="M56" s="2"/>
      <c r="N56" s="2"/>
      <c r="O56" s="2"/>
    </row>
    <row r="57" spans="1:18" hidden="1" outlineLevel="1" x14ac:dyDescent="0.25">
      <c r="A57" s="14"/>
      <c r="B57" s="5"/>
      <c r="C57" s="2"/>
      <c r="D57" s="2"/>
      <c r="E57" s="6"/>
      <c r="F57" s="19"/>
      <c r="G57" s="27"/>
      <c r="H57" s="28">
        <f>IFERROR(VLOOKUP(Table111[[#This Row],[ISIN No.]],'Crisil data '!E:AJ,32,0),0)</f>
        <v>0</v>
      </c>
      <c r="L57" s="2"/>
      <c r="M57" s="2"/>
      <c r="N57" s="2"/>
      <c r="O57" s="2"/>
    </row>
    <row r="58" spans="1:18" hidden="1" outlineLevel="1" x14ac:dyDescent="0.25">
      <c r="A58" s="14"/>
      <c r="B58" s="5"/>
      <c r="C58" s="2"/>
      <c r="D58" s="2"/>
      <c r="E58" s="6"/>
      <c r="F58" s="19"/>
      <c r="G58" s="27"/>
      <c r="H58" s="28">
        <f>IFERROR(VLOOKUP(Table111[[#This Row],[ISIN No.]],'Crisil data '!E:AJ,32,0),0)</f>
        <v>0</v>
      </c>
      <c r="L58" s="2"/>
      <c r="M58" s="2"/>
      <c r="N58" s="2"/>
      <c r="O58" s="2"/>
    </row>
    <row r="59" spans="1:18" hidden="1" outlineLevel="1" x14ac:dyDescent="0.25">
      <c r="A59" s="14"/>
      <c r="B59" s="5"/>
      <c r="C59" s="2"/>
      <c r="D59" s="2"/>
      <c r="E59" s="6"/>
      <c r="F59" s="19"/>
      <c r="G59" s="27"/>
      <c r="H59" s="28">
        <f>IFERROR(VLOOKUP(Table111[[#This Row],[ISIN No.]],'Crisil data '!E:AJ,32,0),0)</f>
        <v>0</v>
      </c>
      <c r="L59" s="2"/>
      <c r="M59" s="2"/>
      <c r="N59" s="2"/>
      <c r="O59" s="2"/>
    </row>
    <row r="60" spans="1:18" hidden="1" outlineLevel="1" x14ac:dyDescent="0.25">
      <c r="A60" s="14"/>
      <c r="B60" s="5"/>
      <c r="C60" s="2"/>
      <c r="D60" s="2"/>
      <c r="E60" s="6"/>
      <c r="F60" s="19"/>
      <c r="G60" s="27"/>
      <c r="H60" s="28">
        <f>IFERROR(VLOOKUP(Table111[[#This Row],[ISIN No.]],'Crisil data '!E:AJ,32,0),0)</f>
        <v>0</v>
      </c>
      <c r="L60" s="2"/>
      <c r="M60" s="45"/>
      <c r="N60" s="2"/>
      <c r="O60" s="2"/>
    </row>
    <row r="61" spans="1:18" hidden="1" outlineLevel="1" x14ac:dyDescent="0.25">
      <c r="A61" s="14"/>
      <c r="B61" s="5"/>
      <c r="C61" s="2"/>
      <c r="D61" s="2"/>
      <c r="E61" s="6"/>
      <c r="F61" s="19"/>
      <c r="G61" s="27"/>
      <c r="H61" s="28">
        <f>IFERROR(VLOOKUP(Table111[[#This Row],[ISIN No.]],'Crisil data '!E:AJ,32,0),0)</f>
        <v>0</v>
      </c>
      <c r="L61" s="2"/>
      <c r="M61" s="2"/>
      <c r="N61" s="2"/>
      <c r="O61" s="2"/>
    </row>
    <row r="62" spans="1:18" hidden="1" outlineLevel="1" x14ac:dyDescent="0.25">
      <c r="A62" s="14"/>
      <c r="B62" s="5"/>
      <c r="C62" s="2"/>
      <c r="D62" s="2"/>
      <c r="E62" s="6"/>
      <c r="F62" s="19"/>
      <c r="G62" s="27"/>
      <c r="H62" s="28">
        <f>IFERROR(VLOOKUP(Table111[[#This Row],[ISIN No.]],'Crisil data '!E:AJ,32,0),0)</f>
        <v>0</v>
      </c>
      <c r="L62" s="2"/>
      <c r="M62" s="15"/>
      <c r="N62" s="2"/>
      <c r="O62" s="2"/>
    </row>
    <row r="63" spans="1:18" hidden="1" outlineLevel="1" x14ac:dyDescent="0.25">
      <c r="A63" s="14"/>
      <c r="B63" s="5"/>
      <c r="C63" s="2"/>
      <c r="D63" s="2"/>
      <c r="E63" s="6"/>
      <c r="F63" s="19"/>
      <c r="G63" s="27"/>
      <c r="H63" s="28">
        <f>IFERROR(VLOOKUP(Table111[[#This Row],[ISIN No.]],'Crisil data '!E:AJ,32,0),0)</f>
        <v>0</v>
      </c>
      <c r="L63" s="2"/>
      <c r="M63" s="2"/>
      <c r="N63" s="2"/>
      <c r="O63" s="2"/>
    </row>
    <row r="64" spans="1:18" hidden="1" outlineLevel="1" x14ac:dyDescent="0.25">
      <c r="A64" s="14"/>
      <c r="B64" s="5"/>
      <c r="C64" s="2"/>
      <c r="D64" s="2"/>
      <c r="E64" s="6"/>
      <c r="F64" s="19"/>
      <c r="G64" s="27"/>
      <c r="H64" s="28">
        <f>IFERROR(VLOOKUP(Table111[[#This Row],[ISIN No.]],'Crisil data '!E:AJ,32,0),0)</f>
        <v>0</v>
      </c>
    </row>
    <row r="65" spans="1:8" hidden="1" outlineLevel="1" x14ac:dyDescent="0.25">
      <c r="A65" s="14"/>
      <c r="B65" s="5"/>
      <c r="C65" s="2"/>
      <c r="D65" s="2"/>
      <c r="E65" s="6"/>
      <c r="F65" s="19"/>
      <c r="G65" s="27"/>
      <c r="H65" s="28">
        <f>IFERROR(VLOOKUP(Table111[[#This Row],[ISIN No.]],'Crisil data '!E:AJ,32,0),0)</f>
        <v>0</v>
      </c>
    </row>
    <row r="66" spans="1:8" hidden="1" outlineLevel="1" x14ac:dyDescent="0.25">
      <c r="A66" s="14"/>
      <c r="B66" s="5"/>
      <c r="C66" s="2"/>
      <c r="D66" s="2"/>
      <c r="E66" s="6"/>
      <c r="F66" s="19"/>
      <c r="G66" s="27"/>
      <c r="H66" s="28">
        <f>IFERROR(VLOOKUP(Table111[[#This Row],[ISIN No.]],'Crisil data '!E:AJ,32,0),0)</f>
        <v>0</v>
      </c>
    </row>
    <row r="67" spans="1:8" hidden="1" outlineLevel="1" x14ac:dyDescent="0.25">
      <c r="A67" s="14"/>
      <c r="B67" s="5"/>
      <c r="C67" s="2"/>
      <c r="D67" s="2"/>
      <c r="E67" s="6"/>
      <c r="F67" s="19"/>
      <c r="G67" s="27"/>
      <c r="H67" s="28">
        <f>IFERROR(VLOOKUP(Table111[[#This Row],[ISIN No.]],'Crisil data '!E:AJ,32,0),0)</f>
        <v>0</v>
      </c>
    </row>
    <row r="68" spans="1:8" hidden="1" outlineLevel="1" x14ac:dyDescent="0.25">
      <c r="A68" s="14"/>
      <c r="B68" s="5"/>
      <c r="C68" s="2"/>
      <c r="D68" s="2"/>
      <c r="E68" s="6"/>
      <c r="F68" s="19"/>
      <c r="G68" s="27"/>
      <c r="H68" s="28">
        <f>IFERROR(VLOOKUP(Table111[[#This Row],[ISIN No.]],'Crisil data '!E:AJ,32,0),0)</f>
        <v>0</v>
      </c>
    </row>
    <row r="69" spans="1:8" hidden="1" outlineLevel="1" x14ac:dyDescent="0.25">
      <c r="A69" s="14"/>
      <c r="B69" s="5"/>
      <c r="C69" s="5"/>
      <c r="D69" s="5"/>
      <c r="E69" s="37"/>
      <c r="F69" s="42"/>
      <c r="G69" s="27"/>
      <c r="H69" s="28">
        <f>IFERROR(VLOOKUP(Table111[[#This Row],[ISIN No.]],'Crisil data '!E:AJ,32,0),0)</f>
        <v>0</v>
      </c>
    </row>
    <row r="70" spans="1:8" hidden="1" outlineLevel="1" x14ac:dyDescent="0.25">
      <c r="A70" s="14"/>
      <c r="B70" s="5"/>
      <c r="C70" s="5"/>
      <c r="D70" s="5"/>
      <c r="E70" s="37"/>
      <c r="F70" s="42"/>
      <c r="G70" s="27"/>
      <c r="H70" s="28">
        <f>IFERROR(VLOOKUP(Table111[[#This Row],[ISIN No.]],'Crisil data '!E:AJ,32,0),0)</f>
        <v>0</v>
      </c>
    </row>
    <row r="71" spans="1:8" hidden="1" outlineLevel="1" x14ac:dyDescent="0.25">
      <c r="A71" s="14"/>
      <c r="B71" s="5"/>
      <c r="C71" s="5"/>
      <c r="D71" s="5"/>
      <c r="E71" s="37"/>
      <c r="F71" s="42"/>
      <c r="G71" s="27"/>
      <c r="H71" s="28">
        <f>IFERROR(VLOOKUP(Table111[[#This Row],[ISIN No.]],'Crisil data '!E:AJ,32,0),0)</f>
        <v>0</v>
      </c>
    </row>
    <row r="72" spans="1:8" hidden="1" outlineLevel="1" x14ac:dyDescent="0.25">
      <c r="A72" s="14"/>
      <c r="B72" s="5"/>
      <c r="C72" s="5"/>
      <c r="D72" s="5"/>
      <c r="E72" s="37"/>
      <c r="F72" s="42"/>
      <c r="G72" s="27"/>
      <c r="H72" s="28">
        <f>IFERROR(VLOOKUP(Table111[[#This Row],[ISIN No.]],'Crisil data '!E:AJ,32,0),0)</f>
        <v>0</v>
      </c>
    </row>
    <row r="73" spans="1:8" hidden="1" outlineLevel="1" x14ac:dyDescent="0.25">
      <c r="A73" s="14"/>
      <c r="B73" s="5"/>
      <c r="C73" s="5"/>
      <c r="D73" s="5"/>
      <c r="E73" s="37"/>
      <c r="F73" s="42"/>
      <c r="G73" s="27"/>
      <c r="H73" s="28">
        <f>IFERROR(VLOOKUP(Table111[[#This Row],[ISIN No.]],'Crisil data '!E:AJ,32,0),0)</f>
        <v>0</v>
      </c>
    </row>
    <row r="74" spans="1:8" hidden="1" outlineLevel="1" x14ac:dyDescent="0.25">
      <c r="A74" s="14"/>
      <c r="B74" s="5"/>
      <c r="C74" s="5"/>
      <c r="D74" s="5"/>
      <c r="E74" s="37"/>
      <c r="F74" s="42"/>
      <c r="G74" s="27"/>
      <c r="H74" s="28">
        <f>IFERROR(VLOOKUP(Table111[[#This Row],[ISIN No.]],'Crisil data '!E:AJ,32,0),0)</f>
        <v>0</v>
      </c>
    </row>
    <row r="75" spans="1:8" hidden="1" outlineLevel="1" x14ac:dyDescent="0.25">
      <c r="A75" s="14"/>
      <c r="B75" s="5"/>
      <c r="C75" s="5"/>
      <c r="D75" s="5"/>
      <c r="E75" s="37"/>
      <c r="F75" s="42"/>
      <c r="G75" s="27"/>
      <c r="H75" s="28">
        <f>IFERROR(VLOOKUP(Table111[[#This Row],[ISIN No.]],'Crisil data '!E:AJ,32,0),0)</f>
        <v>0</v>
      </c>
    </row>
    <row r="76" spans="1:8" hidden="1" outlineLevel="1" x14ac:dyDescent="0.25">
      <c r="A76" s="14"/>
      <c r="B76" s="5"/>
      <c r="C76" s="5"/>
      <c r="D76" s="5"/>
      <c r="E76" s="37"/>
      <c r="F76" s="42"/>
      <c r="G76" s="27"/>
      <c r="H76" s="28">
        <f>IFERROR(VLOOKUP(Table111[[#This Row],[ISIN No.]],'Crisil data '!E:AJ,32,0),0)</f>
        <v>0</v>
      </c>
    </row>
    <row r="77" spans="1:8" hidden="1" outlineLevel="1" x14ac:dyDescent="0.25">
      <c r="A77" s="14"/>
      <c r="B77" s="5"/>
      <c r="C77" s="5"/>
      <c r="D77" s="5"/>
      <c r="E77" s="37"/>
      <c r="F77" s="42"/>
      <c r="G77" s="27"/>
      <c r="H77" s="28">
        <f>IFERROR(VLOOKUP(Table111[[#This Row],[ISIN No.]],'Crisil data '!E:AJ,32,0),0)</f>
        <v>0</v>
      </c>
    </row>
    <row r="78" spans="1:8" hidden="1" outlineLevel="1" x14ac:dyDescent="0.25">
      <c r="A78" s="14"/>
      <c r="B78" s="5"/>
      <c r="C78" s="5"/>
      <c r="D78" s="5"/>
      <c r="E78" s="37"/>
      <c r="F78" s="42"/>
      <c r="G78" s="27"/>
      <c r="H78" s="28">
        <f>IFERROR(VLOOKUP(Table111[[#This Row],[ISIN No.]],'Crisil data '!E:AJ,32,0),0)</f>
        <v>0</v>
      </c>
    </row>
    <row r="79" spans="1:8" hidden="1" outlineLevel="1" x14ac:dyDescent="0.25">
      <c r="A79" s="14"/>
      <c r="B79" s="5"/>
      <c r="C79" s="5"/>
      <c r="D79" s="5"/>
      <c r="E79" s="37"/>
      <c r="F79" s="42"/>
      <c r="G79" s="27"/>
      <c r="H79" s="28">
        <f>IFERROR(VLOOKUP(Table111[[#This Row],[ISIN No.]],'Crisil data '!E:AJ,32,0),0)</f>
        <v>0</v>
      </c>
    </row>
    <row r="80" spans="1:8" hidden="1" outlineLevel="1" x14ac:dyDescent="0.25">
      <c r="A80" s="14"/>
      <c r="B80" s="5"/>
      <c r="C80" s="5"/>
      <c r="D80" s="5"/>
      <c r="E80" s="37"/>
      <c r="F80" s="42"/>
      <c r="G80" s="27"/>
      <c r="H80" s="28">
        <f>IFERROR(VLOOKUP(Table111[[#This Row],[ISIN No.]],'Crisil data '!E:AJ,32,0),0)</f>
        <v>0</v>
      </c>
    </row>
    <row r="81" spans="1:8" hidden="1" outlineLevel="1" x14ac:dyDescent="0.25">
      <c r="A81" s="14"/>
      <c r="B81" s="5"/>
      <c r="C81" s="5"/>
      <c r="D81" s="5"/>
      <c r="E81" s="37"/>
      <c r="F81" s="42"/>
      <c r="G81" s="27"/>
      <c r="H81" s="28">
        <f>IFERROR(VLOOKUP(Table111[[#This Row],[ISIN No.]],'Crisil data '!E:AJ,32,0),0)</f>
        <v>0</v>
      </c>
    </row>
    <row r="82" spans="1:8" hidden="1" outlineLevel="1" x14ac:dyDescent="0.25">
      <c r="A82" s="14"/>
      <c r="B82" s="5"/>
      <c r="C82" s="5"/>
      <c r="D82" s="5"/>
      <c r="E82" s="37"/>
      <c r="F82" s="42"/>
      <c r="G82" s="27"/>
      <c r="H82" s="28">
        <f>IFERROR(VLOOKUP(Table111[[#This Row],[ISIN No.]],'Crisil data '!E:AJ,32,0),0)</f>
        <v>0</v>
      </c>
    </row>
    <row r="83" spans="1:8" hidden="1" outlineLevel="1" x14ac:dyDescent="0.25">
      <c r="A83" s="14"/>
      <c r="B83" s="5"/>
      <c r="C83" s="5"/>
      <c r="D83" s="5"/>
      <c r="E83" s="37"/>
      <c r="F83" s="42"/>
      <c r="G83" s="27"/>
      <c r="H83" s="28">
        <f>IFERROR(VLOOKUP(Table111[[#This Row],[ISIN No.]],'Crisil data '!E:AJ,32,0),0)</f>
        <v>0</v>
      </c>
    </row>
    <row r="84" spans="1:8" hidden="1" outlineLevel="1" x14ac:dyDescent="0.25">
      <c r="A84" s="14"/>
      <c r="B84" s="5"/>
      <c r="C84" s="2"/>
      <c r="D84" s="2"/>
      <c r="E84" s="6"/>
      <c r="F84" s="19"/>
      <c r="G84" s="27"/>
      <c r="H84" s="28">
        <f>IFERROR(VLOOKUP(Table111[[#This Row],[ISIN No.]],'Crisil data '!E:AJ,32,0),0)</f>
        <v>0</v>
      </c>
    </row>
    <row r="85" spans="1:8" hidden="1" outlineLevel="1" x14ac:dyDescent="0.25">
      <c r="A85" s="14"/>
      <c r="B85" s="5"/>
      <c r="C85" s="2"/>
      <c r="D85" s="2"/>
      <c r="E85" s="6"/>
      <c r="F85" s="19"/>
      <c r="G85" s="27"/>
      <c r="H85" s="28">
        <f>IFERROR(VLOOKUP(Table111[[#This Row],[ISIN No.]],'Crisil data '!E:AJ,32,0),0)</f>
        <v>0</v>
      </c>
    </row>
    <row r="86" spans="1:8" hidden="1" outlineLevel="1" x14ac:dyDescent="0.25">
      <c r="A86" s="14"/>
      <c r="B86" s="5"/>
      <c r="C86" s="2"/>
      <c r="D86" s="2"/>
      <c r="E86" s="6"/>
      <c r="F86" s="19"/>
      <c r="G86" s="27"/>
      <c r="H86" s="28">
        <f>IFERROR(VLOOKUP(Table111[[#This Row],[ISIN No.]],'Crisil data '!E:AJ,32,0),0)</f>
        <v>0</v>
      </c>
    </row>
    <row r="87" spans="1:8" hidden="1" outlineLevel="1" x14ac:dyDescent="0.25">
      <c r="A87" s="14"/>
      <c r="B87" s="48"/>
      <c r="C87" s="5"/>
      <c r="D87" s="5"/>
      <c r="E87" s="37"/>
      <c r="F87" s="42"/>
      <c r="G87" s="27"/>
      <c r="H87" s="28">
        <f>IFERROR(VLOOKUP(Table111[[#This Row],[ISIN No.]],'Crisil data '!E:AJ,32,0),0)</f>
        <v>0</v>
      </c>
    </row>
    <row r="88" spans="1:8" hidden="1" outlineLevel="1" x14ac:dyDescent="0.25">
      <c r="A88" s="14"/>
      <c r="B88" s="48"/>
      <c r="C88" s="5"/>
      <c r="D88" s="5"/>
      <c r="E88" s="37"/>
      <c r="F88" s="42"/>
      <c r="G88" s="27"/>
      <c r="H88" s="28">
        <f>IFERROR(VLOOKUP(Table111[[#This Row],[ISIN No.]],'Crisil data '!E:AJ,32,0),0)</f>
        <v>0</v>
      </c>
    </row>
    <row r="89" spans="1:8" hidden="1" outlineLevel="1" x14ac:dyDescent="0.25">
      <c r="A89" s="14"/>
      <c r="B89" s="48"/>
      <c r="C89" s="5"/>
      <c r="D89" s="5"/>
      <c r="E89" s="37"/>
      <c r="F89" s="42"/>
      <c r="G89" s="27"/>
      <c r="H89" s="28">
        <f>IFERROR(VLOOKUP(Table111[[#This Row],[ISIN No.]],'Crisil data '!E:AJ,32,0),0)</f>
        <v>0</v>
      </c>
    </row>
    <row r="90" spans="1:8" hidden="1" outlineLevel="1" x14ac:dyDescent="0.25">
      <c r="A90" s="14"/>
      <c r="B90" s="48"/>
      <c r="C90" s="5"/>
      <c r="D90" s="5"/>
      <c r="E90" s="37"/>
      <c r="F90" s="42"/>
      <c r="G90" s="27"/>
      <c r="H90" s="28">
        <f>IFERROR(VLOOKUP(Table111[[#This Row],[ISIN No.]],'Crisil data '!E:AJ,32,0),0)</f>
        <v>0</v>
      </c>
    </row>
    <row r="91" spans="1:8" hidden="1" outlineLevel="1" x14ac:dyDescent="0.25">
      <c r="A91" s="14"/>
      <c r="B91" s="48"/>
      <c r="C91" s="5"/>
      <c r="D91" s="5"/>
      <c r="E91" s="37"/>
      <c r="F91" s="42"/>
      <c r="G91" s="27"/>
      <c r="H91" s="28">
        <f>IFERROR(VLOOKUP(Table111[[#This Row],[ISIN No.]],'Crisil data '!E:AJ,32,0),0)</f>
        <v>0</v>
      </c>
    </row>
    <row r="92" spans="1:8" hidden="1" outlineLevel="1" x14ac:dyDescent="0.25">
      <c r="A92" s="14"/>
      <c r="B92" s="48"/>
      <c r="C92" s="5"/>
      <c r="D92" s="5"/>
      <c r="E92" s="37"/>
      <c r="F92" s="42"/>
      <c r="G92" s="27"/>
      <c r="H92" s="28">
        <f>IFERROR(VLOOKUP(Table111[[#This Row],[ISIN No.]],'Crisil data '!E:AJ,32,0),0)</f>
        <v>0</v>
      </c>
    </row>
    <row r="93" spans="1:8" hidden="1" outlineLevel="1" x14ac:dyDescent="0.25">
      <c r="A93" s="14"/>
      <c r="B93" s="2"/>
      <c r="C93" s="2"/>
      <c r="D93" s="2"/>
      <c r="E93" s="6"/>
      <c r="F93" s="19"/>
      <c r="G93" s="27"/>
      <c r="H93" s="28">
        <f>IFERROR(VLOOKUP(Table111[[#This Row],[ISIN No.]],'Crisil data '!E:AJ,32,0),0)</f>
        <v>0</v>
      </c>
    </row>
    <row r="94" spans="1:8" hidden="1" outlineLevel="1" x14ac:dyDescent="0.25">
      <c r="A94" s="14"/>
      <c r="B94" s="2"/>
      <c r="C94" s="2"/>
      <c r="D94" s="2"/>
      <c r="E94" s="6"/>
      <c r="F94" s="19"/>
      <c r="G94" s="27"/>
      <c r="H94" s="28">
        <f>IFERROR(VLOOKUP(Table111[[#This Row],[ISIN No.]],'Crisil data '!E:AJ,32,0),0)</f>
        <v>0</v>
      </c>
    </row>
    <row r="95" spans="1:8" hidden="1" outlineLevel="1" x14ac:dyDescent="0.25">
      <c r="A95" s="14"/>
      <c r="B95" s="2"/>
      <c r="C95" s="5"/>
      <c r="D95" s="5"/>
      <c r="E95" s="37"/>
      <c r="F95" s="19"/>
      <c r="G95" s="27"/>
      <c r="H95" s="28">
        <f>IFERROR(VLOOKUP(Table111[[#This Row],[ISIN No.]],'Crisil data '!E:AJ,32,0),0)</f>
        <v>0</v>
      </c>
    </row>
    <row r="96" spans="1:8" hidden="1" outlineLevel="1" x14ac:dyDescent="0.25">
      <c r="B96" s="2"/>
      <c r="C96" s="5"/>
      <c r="D96" s="5"/>
      <c r="E96" s="37"/>
      <c r="F96" s="42"/>
      <c r="G96" s="27"/>
      <c r="H96" s="28">
        <f>IFERROR(VLOOKUP(Table111[[#This Row],[ISIN No.]],'Crisil data '!E:AJ,32,0),0)</f>
        <v>0</v>
      </c>
    </row>
    <row r="97" spans="1:8" hidden="1" outlineLevel="1" x14ac:dyDescent="0.25">
      <c r="B97" s="2"/>
      <c r="C97" s="5"/>
      <c r="D97" s="5"/>
      <c r="E97" s="37"/>
      <c r="F97" s="42"/>
      <c r="G97" s="27"/>
      <c r="H97" s="28">
        <f>IFERROR(VLOOKUP(Table111[[#This Row],[ISIN No.]],'Crisil data '!E:AJ,32,0),0)</f>
        <v>0</v>
      </c>
    </row>
    <row r="98" spans="1:8" hidden="1" outlineLevel="2" x14ac:dyDescent="0.25">
      <c r="B98" s="48"/>
      <c r="C98" s="5"/>
      <c r="D98" s="5"/>
      <c r="E98" s="37"/>
      <c r="F98" s="42"/>
      <c r="G98" s="27"/>
      <c r="H98" s="28">
        <f>IFERROR(VLOOKUP(Table111[[#This Row],[ISIN No.]],'Crisil data '!E:AJ,32,0),0)</f>
        <v>0</v>
      </c>
    </row>
    <row r="99" spans="1:8" collapsed="1" x14ac:dyDescent="0.25">
      <c r="B99" s="2"/>
      <c r="C99" s="5"/>
      <c r="D99" s="5"/>
      <c r="E99" s="37"/>
      <c r="F99" s="42"/>
      <c r="G99" s="27"/>
      <c r="H99" s="28"/>
    </row>
    <row r="100" spans="1:8" x14ac:dyDescent="0.25">
      <c r="B100" s="5"/>
      <c r="C100" s="5" t="s">
        <v>166</v>
      </c>
      <c r="D100" s="5"/>
      <c r="E100" s="9"/>
      <c r="F100" s="16">
        <f>SUM(F7:F98)</f>
        <v>17673275.449999999</v>
      </c>
      <c r="G100" s="12">
        <f>+F100/$F$112</f>
        <v>0.81734089676438015</v>
      </c>
      <c r="H100" s="15"/>
    </row>
    <row r="102" spans="1:8" x14ac:dyDescent="0.25">
      <c r="B102" s="34"/>
      <c r="C102" s="34" t="s">
        <v>29</v>
      </c>
      <c r="D102" s="34"/>
      <c r="E102" s="34"/>
      <c r="F102" s="34" t="s">
        <v>4</v>
      </c>
      <c r="G102" s="34" t="s">
        <v>5</v>
      </c>
      <c r="H102" s="34" t="s">
        <v>6</v>
      </c>
    </row>
    <row r="103" spans="1:8" x14ac:dyDescent="0.25">
      <c r="A103" s="2" t="s">
        <v>303</v>
      </c>
      <c r="B103" s="47"/>
      <c r="C103" s="5" t="s">
        <v>30</v>
      </c>
      <c r="D103" s="2"/>
      <c r="E103" s="6"/>
      <c r="F103" s="16" t="s">
        <v>31</v>
      </c>
      <c r="G103" s="6">
        <v>0</v>
      </c>
      <c r="H103" s="2"/>
    </row>
    <row r="104" spans="1:8" outlineLevel="1" x14ac:dyDescent="0.25">
      <c r="B104" s="60"/>
      <c r="C104" s="5" t="s">
        <v>32</v>
      </c>
      <c r="D104" s="5"/>
      <c r="E104" s="9"/>
      <c r="F104" s="19">
        <f>SUMIFS('Crisil data '!M:M,'Crisil data '!AI:AI,$D$3,'Crisil data '!K:K,A103)</f>
        <v>3545880.76</v>
      </c>
      <c r="G104" s="12">
        <f>+F104/$F$112</f>
        <v>0.16398733604290436</v>
      </c>
      <c r="H104" s="2"/>
    </row>
    <row r="105" spans="1:8" outlineLevel="1" x14ac:dyDescent="0.25">
      <c r="B105" s="47"/>
      <c r="C105" s="5" t="s">
        <v>33</v>
      </c>
      <c r="D105" s="2"/>
      <c r="E105" s="6"/>
      <c r="F105" s="16" t="s">
        <v>31</v>
      </c>
      <c r="G105" s="6">
        <v>0</v>
      </c>
      <c r="H105" s="2"/>
    </row>
    <row r="106" spans="1:8" outlineLevel="1" x14ac:dyDescent="0.25">
      <c r="B106" s="47"/>
      <c r="C106" s="5" t="s">
        <v>34</v>
      </c>
      <c r="D106" s="2"/>
      <c r="E106" s="6"/>
      <c r="F106" s="16" t="s">
        <v>31</v>
      </c>
      <c r="G106" s="6">
        <v>0</v>
      </c>
      <c r="H106" s="2"/>
    </row>
    <row r="107" spans="1:8" x14ac:dyDescent="0.25">
      <c r="A107" s="47" t="s">
        <v>302</v>
      </c>
      <c r="B107" s="47"/>
      <c r="C107" s="5" t="s">
        <v>35</v>
      </c>
      <c r="D107" s="2"/>
      <c r="E107" s="6"/>
      <c r="F107" s="16" t="s">
        <v>31</v>
      </c>
      <c r="G107" s="6">
        <v>0</v>
      </c>
      <c r="H107" s="2"/>
    </row>
    <row r="108" spans="1:8" x14ac:dyDescent="0.25">
      <c r="B108" s="60"/>
      <c r="C108" s="2" t="s">
        <v>37</v>
      </c>
      <c r="D108" s="2"/>
      <c r="E108" s="6"/>
      <c r="F108" s="19">
        <f>SUMIFS('Crisil data '!M:M,'Crisil data '!AI:AI,$D$3,'Crisil data '!K:K,A107)</f>
        <v>403737.64</v>
      </c>
      <c r="G108" s="12">
        <f>+F108/$F$112</f>
        <v>1.8671767192715513E-2</v>
      </c>
      <c r="H108" s="2"/>
    </row>
    <row r="109" spans="1:8" x14ac:dyDescent="0.25">
      <c r="B109" s="47"/>
      <c r="C109" s="2"/>
      <c r="D109" s="2"/>
      <c r="E109" s="6"/>
      <c r="F109" s="16"/>
      <c r="G109" s="12"/>
      <c r="H109" s="2"/>
    </row>
    <row r="110" spans="1:8" x14ac:dyDescent="0.25">
      <c r="B110" s="47"/>
      <c r="C110" s="2" t="s">
        <v>167</v>
      </c>
      <c r="D110" s="2"/>
      <c r="E110" s="6"/>
      <c r="F110" s="24">
        <f>SUM(F103:F109)</f>
        <v>3949618.4</v>
      </c>
      <c r="G110" s="12">
        <f>+F110/$F$112</f>
        <v>0.18265910323561987</v>
      </c>
      <c r="H110" s="2"/>
    </row>
    <row r="111" spans="1:8" x14ac:dyDescent="0.25">
      <c r="B111" s="40"/>
      <c r="C111" s="2"/>
      <c r="D111" s="2"/>
      <c r="E111" s="6"/>
      <c r="F111" s="24"/>
      <c r="G111" s="3"/>
      <c r="H111" s="2"/>
    </row>
    <row r="112" spans="1:8" x14ac:dyDescent="0.25">
      <c r="B112" s="8"/>
      <c r="C112" s="7" t="s">
        <v>171</v>
      </c>
      <c r="D112" s="8"/>
      <c r="E112" s="10"/>
      <c r="F112" s="17">
        <f>+F110+F100</f>
        <v>21622893.849999998</v>
      </c>
      <c r="G112" s="11">
        <v>1</v>
      </c>
      <c r="H112" s="2"/>
    </row>
    <row r="114" spans="1:6" x14ac:dyDescent="0.25">
      <c r="C114" s="5" t="s">
        <v>38</v>
      </c>
      <c r="D114" s="66">
        <v>2.3713529988107602</v>
      </c>
      <c r="F114" s="23"/>
    </row>
    <row r="115" spans="1:6" x14ac:dyDescent="0.25">
      <c r="C115" s="5" t="s">
        <v>39</v>
      </c>
      <c r="D115" s="26">
        <v>1.9657535652635458</v>
      </c>
    </row>
    <row r="116" spans="1:6" x14ac:dyDescent="0.25">
      <c r="C116" s="5" t="s">
        <v>327</v>
      </c>
      <c r="D116" s="26">
        <v>7.5243595659673019</v>
      </c>
    </row>
    <row r="117" spans="1:6" x14ac:dyDescent="0.25">
      <c r="C117" s="5" t="s">
        <v>321</v>
      </c>
      <c r="D117" s="67">
        <v>13.882899999999999</v>
      </c>
    </row>
    <row r="118" spans="1:6" x14ac:dyDescent="0.25">
      <c r="A118" s="35" t="s">
        <v>215</v>
      </c>
      <c r="C118" s="5" t="s">
        <v>322</v>
      </c>
      <c r="D118" s="67">
        <v>13.9498</v>
      </c>
    </row>
    <row r="119" spans="1:6" x14ac:dyDescent="0.25">
      <c r="C119" s="5" t="s">
        <v>168</v>
      </c>
      <c r="D119" s="38">
        <v>0</v>
      </c>
    </row>
    <row r="120" spans="1:6" x14ac:dyDescent="0.25">
      <c r="C120" s="5" t="s">
        <v>169</v>
      </c>
      <c r="D120" s="26">
        <v>0</v>
      </c>
    </row>
    <row r="121" spans="1:6" x14ac:dyDescent="0.25">
      <c r="C121" s="5" t="s">
        <v>170</v>
      </c>
      <c r="D121" s="26">
        <v>0</v>
      </c>
    </row>
    <row r="122" spans="1:6" x14ac:dyDescent="0.25">
      <c r="C122" s="14"/>
      <c r="D122" s="77"/>
    </row>
    <row r="123" spans="1:6" x14ac:dyDescent="0.25">
      <c r="C123" s="14"/>
      <c r="D123" s="77"/>
    </row>
    <row r="124" spans="1:6" x14ac:dyDescent="0.25">
      <c r="C124" s="14"/>
      <c r="D124" s="77"/>
    </row>
    <row r="125" spans="1:6" x14ac:dyDescent="0.25">
      <c r="C125" s="14"/>
      <c r="D125" s="77"/>
    </row>
    <row r="126" spans="1:6" x14ac:dyDescent="0.25">
      <c r="C126" s="14"/>
      <c r="D126" s="77"/>
    </row>
    <row r="127" spans="1:6" x14ac:dyDescent="0.25">
      <c r="B127" s="25"/>
      <c r="C127" s="14"/>
    </row>
    <row r="128" spans="1:6" x14ac:dyDescent="0.25">
      <c r="C128" s="71" t="s">
        <v>803</v>
      </c>
      <c r="F128" s="23"/>
    </row>
    <row r="129" spans="3:8" x14ac:dyDescent="0.25">
      <c r="C129" s="71"/>
      <c r="F129" s="23"/>
    </row>
    <row r="130" spans="3:8" x14ac:dyDescent="0.25">
      <c r="C130" s="34" t="s">
        <v>41</v>
      </c>
      <c r="D130" s="34"/>
      <c r="E130" s="34"/>
      <c r="F130" s="34"/>
      <c r="G130" s="34"/>
      <c r="H130" s="34"/>
    </row>
    <row r="131" spans="3:8" hidden="1" outlineLevel="1" x14ac:dyDescent="0.25">
      <c r="C131" s="34" t="s">
        <v>42</v>
      </c>
      <c r="D131" s="34"/>
      <c r="E131" s="34"/>
      <c r="F131" s="34" t="s">
        <v>4</v>
      </c>
      <c r="G131" s="34" t="s">
        <v>5</v>
      </c>
      <c r="H131" s="34" t="s">
        <v>6</v>
      </c>
    </row>
    <row r="132" spans="3:8" hidden="1" outlineLevel="1" x14ac:dyDescent="0.25">
      <c r="C132" s="5" t="s">
        <v>43</v>
      </c>
      <c r="D132" s="2"/>
      <c r="E132" s="6"/>
      <c r="F132" s="2"/>
      <c r="G132" s="2"/>
      <c r="H132" s="2"/>
    </row>
    <row r="133" spans="3:8" hidden="1" outlineLevel="1" x14ac:dyDescent="0.25">
      <c r="C133" s="2" t="s">
        <v>44</v>
      </c>
      <c r="D133" s="2"/>
      <c r="E133" s="6"/>
      <c r="F133" s="21">
        <f>SUMIF($E$148:$E$157,C133,$H$148:$H$157)</f>
        <v>0</v>
      </c>
      <c r="G133" s="13">
        <f>+F133/$F$112</f>
        <v>0</v>
      </c>
      <c r="H133" s="2"/>
    </row>
    <row r="134" spans="3:8" collapsed="1" x14ac:dyDescent="0.25">
      <c r="C134" s="2" t="s">
        <v>45</v>
      </c>
      <c r="D134" s="2"/>
      <c r="E134" s="6"/>
      <c r="F134" s="21">
        <f>SUMIF($E$148:$E$157,C134,$H$148:$H$157)</f>
        <v>0</v>
      </c>
      <c r="G134" s="39">
        <f>+F134/$F$112</f>
        <v>0</v>
      </c>
      <c r="H134" s="2"/>
    </row>
    <row r="135" spans="3:8" hidden="1" outlineLevel="1" x14ac:dyDescent="0.25">
      <c r="C135" s="2" t="s">
        <v>46</v>
      </c>
      <c r="D135" s="2"/>
      <c r="E135" s="6"/>
      <c r="F135" s="21">
        <f>SUMIF($E$148:$E$157,C135,$H$148:$H$157)</f>
        <v>0</v>
      </c>
      <c r="G135" s="13">
        <f>+F135/$F$112</f>
        <v>0</v>
      </c>
      <c r="H135" s="2"/>
    </row>
    <row r="136" spans="3:8" collapsed="1" x14ac:dyDescent="0.25">
      <c r="C136" s="2" t="s">
        <v>47</v>
      </c>
      <c r="D136" s="2"/>
      <c r="E136" s="6"/>
      <c r="F136" s="21">
        <f>SUMIF($E$148:$E$157,C136,$H$148:$H$157)</f>
        <v>10075114</v>
      </c>
      <c r="G136" s="13">
        <f>+F136/$F$112</f>
        <v>0.46594660593961157</v>
      </c>
      <c r="H136" s="2"/>
    </row>
    <row r="137" spans="3:8" hidden="1" outlineLevel="1" x14ac:dyDescent="0.25">
      <c r="C137" s="2" t="s">
        <v>48</v>
      </c>
      <c r="D137" s="2"/>
      <c r="E137" s="6"/>
      <c r="F137" s="21">
        <f>SUMIF($E$148:$E$157,C137,$H$148:$H$157)</f>
        <v>0</v>
      </c>
      <c r="G137" s="13">
        <f>+F137/$F$112</f>
        <v>0</v>
      </c>
      <c r="H137" s="2"/>
    </row>
    <row r="138" spans="3:8" hidden="1" outlineLevel="1" x14ac:dyDescent="0.25">
      <c r="C138" s="2" t="s">
        <v>49</v>
      </c>
      <c r="D138" s="2"/>
      <c r="E138" s="6"/>
      <c r="F138" s="21">
        <f t="shared" ref="F138:F139" si="1">SUMIF($L$53:$L$62,$C138,$O$53:$O$62)</f>
        <v>0</v>
      </c>
      <c r="G138" s="13"/>
      <c r="H138" s="2"/>
    </row>
    <row r="139" spans="3:8" hidden="1" outlineLevel="1" x14ac:dyDescent="0.25">
      <c r="C139" s="2" t="s">
        <v>50</v>
      </c>
      <c r="D139" s="2"/>
      <c r="E139" s="6"/>
      <c r="F139" s="21">
        <f t="shared" si="1"/>
        <v>0</v>
      </c>
      <c r="G139" s="13"/>
      <c r="H139" s="2"/>
    </row>
    <row r="140" spans="3:8" hidden="1" outlineLevel="1" x14ac:dyDescent="0.25">
      <c r="C140" s="2" t="s">
        <v>51</v>
      </c>
      <c r="D140" s="2"/>
      <c r="E140" s="6"/>
      <c r="F140" s="21">
        <f t="shared" ref="F140:F143" si="2">SUMIF($L$53:$L$61,$C140,$O$53:$O$61)</f>
        <v>0</v>
      </c>
      <c r="G140" s="12"/>
      <c r="H140" s="2"/>
    </row>
    <row r="141" spans="3:8" hidden="1" outlineLevel="1" x14ac:dyDescent="0.25">
      <c r="C141" s="2" t="s">
        <v>52</v>
      </c>
      <c r="D141" s="2"/>
      <c r="E141" s="6"/>
      <c r="F141" s="21">
        <f t="shared" si="2"/>
        <v>0</v>
      </c>
      <c r="G141" s="2"/>
      <c r="H141" s="2"/>
    </row>
    <row r="142" spans="3:8" hidden="1" outlineLevel="1" x14ac:dyDescent="0.25">
      <c r="C142" s="2" t="s">
        <v>53</v>
      </c>
      <c r="D142" s="2"/>
      <c r="E142" s="6"/>
      <c r="F142" s="21">
        <f t="shared" si="2"/>
        <v>0</v>
      </c>
      <c r="G142" s="2"/>
      <c r="H142" s="2"/>
    </row>
    <row r="143" spans="3:8" hidden="1" outlineLevel="1" x14ac:dyDescent="0.25">
      <c r="C143" s="2" t="s">
        <v>54</v>
      </c>
      <c r="D143" s="2"/>
      <c r="E143" s="6"/>
      <c r="F143" s="21">
        <f t="shared" si="2"/>
        <v>0</v>
      </c>
      <c r="G143" s="2"/>
      <c r="H143" s="2"/>
    </row>
    <row r="144" spans="3:8" hidden="1" outlineLevel="1" x14ac:dyDescent="0.25"/>
    <row r="145" spans="5:8" hidden="1" outlineLevel="1" x14ac:dyDescent="0.25"/>
    <row r="146" spans="5:8" hidden="1" outlineLevel="1" x14ac:dyDescent="0.25"/>
    <row r="147" spans="5:8" hidden="1" outlineLevel="1" x14ac:dyDescent="0.25"/>
    <row r="148" spans="5:8" hidden="1" outlineLevel="1" x14ac:dyDescent="0.25">
      <c r="E148" s="2" t="s">
        <v>45</v>
      </c>
      <c r="F148" s="63" t="s">
        <v>150</v>
      </c>
      <c r="G148" s="2">
        <f t="shared" ref="G148:G157" si="3">SUMIF($H$7:$H$89,F148,$E$7:$E$164)</f>
        <v>0</v>
      </c>
      <c r="H148" s="2">
        <f>SUMIF($H$7:$H$89,F148,$F$7:$F$89)</f>
        <v>0</v>
      </c>
    </row>
    <row r="149" spans="5:8" hidden="1" outlineLevel="1" x14ac:dyDescent="0.25">
      <c r="E149" s="2" t="s">
        <v>47</v>
      </c>
      <c r="F149" s="63" t="s">
        <v>151</v>
      </c>
      <c r="G149" s="2">
        <f t="shared" si="3"/>
        <v>3</v>
      </c>
      <c r="H149" s="2">
        <f t="shared" ref="H149:H157" si="4">SUMIF($H$7:$H$89,F149,$F$7:$F$89)</f>
        <v>3056271</v>
      </c>
    </row>
    <row r="150" spans="5:8" hidden="1" outlineLevel="1" x14ac:dyDescent="0.25">
      <c r="E150" s="2" t="s">
        <v>45</v>
      </c>
      <c r="F150" s="2" t="s">
        <v>153</v>
      </c>
      <c r="G150" s="2">
        <f t="shared" si="3"/>
        <v>0</v>
      </c>
      <c r="H150" s="2">
        <f t="shared" si="4"/>
        <v>0</v>
      </c>
    </row>
    <row r="151" spans="5:8" hidden="1" outlineLevel="1" x14ac:dyDescent="0.25">
      <c r="E151" s="2" t="s">
        <v>45</v>
      </c>
      <c r="F151" s="63" t="s">
        <v>222</v>
      </c>
      <c r="G151" s="2">
        <f t="shared" si="3"/>
        <v>0</v>
      </c>
      <c r="H151" s="2">
        <f t="shared" si="4"/>
        <v>0</v>
      </c>
    </row>
    <row r="152" spans="5:8" hidden="1" outlineLevel="1" x14ac:dyDescent="0.25">
      <c r="E152" s="2" t="s">
        <v>48</v>
      </c>
      <c r="F152" s="2" t="s">
        <v>155</v>
      </c>
      <c r="G152" s="2">
        <f t="shared" si="3"/>
        <v>0</v>
      </c>
      <c r="H152" s="2">
        <f t="shared" si="4"/>
        <v>0</v>
      </c>
    </row>
    <row r="153" spans="5:8" hidden="1" outlineLevel="1" x14ac:dyDescent="0.25">
      <c r="E153" s="2" t="s">
        <v>45</v>
      </c>
      <c r="F153" s="63" t="s">
        <v>154</v>
      </c>
      <c r="G153" s="2">
        <f t="shared" si="3"/>
        <v>0</v>
      </c>
      <c r="H153" s="2">
        <f t="shared" si="4"/>
        <v>0</v>
      </c>
    </row>
    <row r="154" spans="5:8" hidden="1" outlineLevel="1" x14ac:dyDescent="0.25">
      <c r="E154" s="2" t="s">
        <v>47</v>
      </c>
      <c r="F154" s="63" t="s">
        <v>152</v>
      </c>
      <c r="G154" s="2">
        <f t="shared" si="3"/>
        <v>0</v>
      </c>
      <c r="H154" s="2">
        <f t="shared" si="4"/>
        <v>0</v>
      </c>
    </row>
    <row r="155" spans="5:8" hidden="1" outlineLevel="1" x14ac:dyDescent="0.25">
      <c r="E155" s="2" t="s">
        <v>45</v>
      </c>
      <c r="F155" s="63" t="s">
        <v>149</v>
      </c>
      <c r="G155" s="2">
        <f t="shared" si="3"/>
        <v>0</v>
      </c>
      <c r="H155" s="2">
        <f t="shared" si="4"/>
        <v>0</v>
      </c>
    </row>
    <row r="156" spans="5:8" hidden="1" outlineLevel="1" x14ac:dyDescent="0.25">
      <c r="E156" s="2" t="s">
        <v>47</v>
      </c>
      <c r="F156" s="2" t="s">
        <v>323</v>
      </c>
      <c r="G156" s="2">
        <f t="shared" si="3"/>
        <v>7</v>
      </c>
      <c r="H156" s="2">
        <f t="shared" si="4"/>
        <v>7018843</v>
      </c>
    </row>
    <row r="157" spans="5:8" hidden="1" outlineLevel="1" x14ac:dyDescent="0.25">
      <c r="E157" s="2" t="s">
        <v>48</v>
      </c>
      <c r="F157" s="63" t="s">
        <v>156</v>
      </c>
      <c r="G157" s="2">
        <f t="shared" si="3"/>
        <v>0</v>
      </c>
      <c r="H157" s="2">
        <f t="shared" si="4"/>
        <v>0</v>
      </c>
    </row>
    <row r="158" spans="5:8" collapsed="1" x14ac:dyDescent="0.25"/>
  </sheetData>
  <pageMargins left="0" right="0" top="0" bottom="0" header="0.31496062992125984" footer="0.31496062992125984"/>
  <pageSetup scale="45" orientation="portrait" horizontalDpi="4294967295"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804A-1B8D-4515-A2BC-3609F7B2E209}">
  <dimension ref="A2:O122"/>
  <sheetViews>
    <sheetView showGridLines="0" view="pageBreakPreview" topLeftCell="A81" zoomScale="91" zoomScaleNormal="100" zoomScaleSheetLayoutView="91" workbookViewId="0">
      <selection activeCell="C105" sqref="C105"/>
    </sheetView>
  </sheetViews>
  <sheetFormatPr defaultRowHeight="15" outlineLevelRow="1" x14ac:dyDescent="0.25"/>
  <cols>
    <col min="2" max="2" width="16.5703125" customWidth="1"/>
    <col min="3" max="3" width="60.7109375" customWidth="1"/>
    <col min="4" max="4" width="13.28515625" customWidth="1"/>
    <col min="5" max="5" width="19.42578125" style="23" customWidth="1"/>
    <col min="6" max="6" width="29.5703125" customWidth="1"/>
    <col min="7" max="7" width="20.5703125" customWidth="1"/>
    <col min="8" max="8" width="20.7109375" bestFit="1" customWidth="1"/>
    <col min="9" max="9" width="12" bestFit="1" customWidth="1"/>
    <col min="12" max="12" width="16.140625" bestFit="1" customWidth="1"/>
    <col min="13" max="13" width="14" bestFit="1" customWidth="1"/>
    <col min="15" max="15" width="10" bestFit="1" customWidth="1"/>
  </cols>
  <sheetData>
    <row r="2" spans="1:8" x14ac:dyDescent="0.25">
      <c r="B2" s="1" t="s">
        <v>21</v>
      </c>
      <c r="D2" s="43" t="s">
        <v>107</v>
      </c>
    </row>
    <row r="3" spans="1:8" x14ac:dyDescent="0.25">
      <c r="B3" s="1" t="s">
        <v>22</v>
      </c>
      <c r="D3" t="s">
        <v>317</v>
      </c>
    </row>
    <row r="4" spans="1:8" x14ac:dyDescent="0.25">
      <c r="B4" s="1" t="s">
        <v>23</v>
      </c>
      <c r="D4" s="4" t="str">
        <f>+'Tax Saver'!D4</f>
        <v>30th June 2022</v>
      </c>
    </row>
    <row r="6" spans="1:8" x14ac:dyDescent="0.25">
      <c r="B6" s="30" t="s">
        <v>1</v>
      </c>
      <c r="C6" s="31" t="s">
        <v>0</v>
      </c>
      <c r="D6" s="31" t="s">
        <v>2</v>
      </c>
      <c r="E6" s="32" t="s">
        <v>3</v>
      </c>
      <c r="F6" s="31" t="s">
        <v>4</v>
      </c>
      <c r="G6" s="31" t="s">
        <v>5</v>
      </c>
      <c r="H6" s="33" t="s">
        <v>6</v>
      </c>
    </row>
    <row r="7" spans="1:8" x14ac:dyDescent="0.25">
      <c r="A7" s="14"/>
      <c r="B7" s="75" t="s">
        <v>104</v>
      </c>
      <c r="C7" s="2" t="str">
        <f>VLOOKUP(Table134567[[#This Row],[ISIN No.]],'Crisil data '!E:F,2,0)</f>
        <v>SDL TAMIL NADU 8.05% 2028</v>
      </c>
      <c r="D7" s="2" t="str">
        <f>VLOOKUP(Table134567[[#This Row],[ISIN No.]],'Crisil data '!E:K,7,0)</f>
        <v>SDL</v>
      </c>
      <c r="E7" s="19">
        <f>SUMIFS('Crisil data '!L:L,'Crisil data '!AI:AI,$D$3,'Crisil data '!E:E,Table134567[[#This Row],[ISIN No.]])</f>
        <v>10000</v>
      </c>
      <c r="F7" s="2">
        <f>SUMIFS('Crisil data '!M:M,'Crisil data '!AI:AI,'G-TIER II'!$D$3,'Crisil data '!E:E,Table134567[[#This Row],[ISIN No.]])</f>
        <v>1016353</v>
      </c>
      <c r="G7" s="27">
        <f t="shared" ref="G7:G37" si="0">+F7/$F$87</f>
        <v>6.0735360537479159E-3</v>
      </c>
      <c r="H7" s="28" t="e">
        <f>VLOOKUP(Table134567[[#This Row],[ISIN No.]],#REF!,35,0)</f>
        <v>#REF!</v>
      </c>
    </row>
    <row r="8" spans="1:8" x14ac:dyDescent="0.25">
      <c r="A8" s="14"/>
      <c r="B8" s="75" t="s">
        <v>76</v>
      </c>
      <c r="C8" s="2" t="str">
        <f>VLOOKUP(Table134567[[#This Row],[ISIN No.]],'Crisil data '!E:F,2,0)</f>
        <v>8.13 % KERALA SDL 21.03.2028</v>
      </c>
      <c r="D8" s="2" t="str">
        <f>VLOOKUP(Table134567[[#This Row],[ISIN No.]],'Crisil data '!E:K,7,0)</f>
        <v>SDL</v>
      </c>
      <c r="E8" s="19">
        <f>SUMIFS('Crisil data '!L:L,'Crisil data '!AI:AI,$D$3,'Crisil data '!E:E,Table134567[[#This Row],[ISIN No.]])</f>
        <v>15000</v>
      </c>
      <c r="F8" s="2">
        <f>SUMIFS('Crisil data '!M:M,'Crisil data '!AI:AI,'G-TIER II'!$D$3,'Crisil data '!E:E,Table134567[[#This Row],[ISIN No.]])</f>
        <v>1534677</v>
      </c>
      <c r="G8" s="27">
        <f t="shared" si="0"/>
        <v>9.1709436488677555E-3</v>
      </c>
      <c r="H8" s="28" t="e">
        <f>VLOOKUP(Table134567[[#This Row],[ISIN No.]],#REF!,35,0)</f>
        <v>#REF!</v>
      </c>
    </row>
    <row r="9" spans="1:8" x14ac:dyDescent="0.25">
      <c r="A9" s="14"/>
      <c r="B9" s="75" t="s">
        <v>77</v>
      </c>
      <c r="C9" s="2" t="str">
        <f>VLOOKUP(Table134567[[#This Row],[ISIN No.]],'Crisil data '!E:F,2,0)</f>
        <v>8.28% GOI 15.02.2032</v>
      </c>
      <c r="D9" s="2" t="str">
        <f>VLOOKUP(Table134567[[#This Row],[ISIN No.]],'Crisil data '!E:K,7,0)</f>
        <v>GOI</v>
      </c>
      <c r="E9" s="19">
        <f>SUMIFS('Crisil data '!L:L,'Crisil data '!AI:AI,$D$3,'Crisil data '!E:E,Table134567[[#This Row],[ISIN No.]])</f>
        <v>76900</v>
      </c>
      <c r="F9" s="2">
        <f>SUMIFS('Crisil data '!M:M,'Crisil data '!AI:AI,'G-TIER II'!$D$3,'Crisil data '!E:E,Table134567[[#This Row],[ISIN No.]])</f>
        <v>8116002.9299999997</v>
      </c>
      <c r="G9" s="27">
        <f t="shared" si="0"/>
        <v>4.8499720478690694E-2</v>
      </c>
      <c r="H9" s="28" t="e">
        <f>VLOOKUP(Table134567[[#This Row],[ISIN No.]],#REF!,35,0)</f>
        <v>#REF!</v>
      </c>
    </row>
    <row r="10" spans="1:8" x14ac:dyDescent="0.25">
      <c r="A10" s="14"/>
      <c r="B10" s="75" t="s">
        <v>74</v>
      </c>
      <c r="C10" s="2" t="str">
        <f>VLOOKUP(Table134567[[#This Row],[ISIN No.]],'Crisil data '!E:F,2,0)</f>
        <v>8.69% Tamil Nadu SDL 24.02.2026</v>
      </c>
      <c r="D10" s="2" t="str">
        <f>VLOOKUP(Table134567[[#This Row],[ISIN No.]],'Crisil data '!E:K,7,0)</f>
        <v>SDL</v>
      </c>
      <c r="E10" s="19">
        <f>SUMIFS('Crisil data '!L:L,'Crisil data '!AI:AI,$D$3,'Crisil data '!E:E,Table134567[[#This Row],[ISIN No.]])</f>
        <v>3500</v>
      </c>
      <c r="F10" s="2">
        <f>SUMIFS('Crisil data '!M:M,'Crisil data '!AI:AI,'G-TIER II'!$D$3,'Crisil data '!E:E,Table134567[[#This Row],[ISIN No.]])</f>
        <v>364373.1</v>
      </c>
      <c r="G10" s="27">
        <f t="shared" si="0"/>
        <v>2.1774257171139305E-3</v>
      </c>
      <c r="H10" s="28" t="e">
        <f>VLOOKUP(Table134567[[#This Row],[ISIN No.]],#REF!,35,0)</f>
        <v>#REF!</v>
      </c>
    </row>
    <row r="11" spans="1:8" x14ac:dyDescent="0.25">
      <c r="A11" s="14"/>
      <c r="B11" s="75" t="s">
        <v>369</v>
      </c>
      <c r="C11" s="2" t="str">
        <f>VLOOKUP(Table134567[[#This Row],[ISIN No.]],'Crisil data '!E:F,2,0)</f>
        <v>7.54%GOI 23-MAY- 2036</v>
      </c>
      <c r="D11" s="2" t="str">
        <f>VLOOKUP(Table134567[[#This Row],[ISIN No.]],'Crisil data '!E:K,7,0)</f>
        <v>GOI</v>
      </c>
      <c r="E11" s="19">
        <f>SUMIFS('Crisil data '!L:L,'Crisil data '!AI:AI,$D$3,'Crisil data '!E:E,Table134567[[#This Row],[ISIN No.]])</f>
        <v>20000</v>
      </c>
      <c r="F11" s="2">
        <f>SUMIFS('Crisil data '!M:M,'Crisil data '!AI:AI,'G-TIER II'!$D$3,'Crisil data '!E:E,Table134567[[#This Row],[ISIN No.]])</f>
        <v>1985202</v>
      </c>
      <c r="G11" s="27">
        <f t="shared" si="0"/>
        <v>1.1863197059459134E-2</v>
      </c>
      <c r="H11" s="28" t="e">
        <f>VLOOKUP(Table134567[[#This Row],[ISIN No.]],#REF!,35,0)</f>
        <v>#REF!</v>
      </c>
    </row>
    <row r="12" spans="1:8" x14ac:dyDescent="0.25">
      <c r="A12" s="14"/>
      <c r="B12" s="75" t="s">
        <v>72</v>
      </c>
      <c r="C12" s="2" t="str">
        <f>VLOOKUP(Table134567[[#This Row],[ISIN No.]],'Crisil data '!E:F,2,0)</f>
        <v>7.88% GOI 19.03.2030</v>
      </c>
      <c r="D12" s="2" t="str">
        <f>VLOOKUP(Table134567[[#This Row],[ISIN No.]],'Crisil data '!E:K,7,0)</f>
        <v>GOI</v>
      </c>
      <c r="E12" s="19">
        <f>SUMIFS('Crisil data '!L:L,'Crisil data '!AI:AI,$D$3,'Crisil data '!E:E,Table134567[[#This Row],[ISIN No.]])</f>
        <v>46200</v>
      </c>
      <c r="F12" s="2">
        <f>SUMIFS('Crisil data '!M:M,'Crisil data '!AI:AI,'G-TIER II'!$D$3,'Crisil data '!E:E,Table134567[[#This Row],[ISIN No.]])</f>
        <v>4747045.38</v>
      </c>
      <c r="G12" s="27">
        <f t="shared" si="0"/>
        <v>2.8367458219936848E-2</v>
      </c>
      <c r="H12" s="28" t="e">
        <f>VLOOKUP(Table134567[[#This Row],[ISIN No.]],#REF!,35,0)</f>
        <v>#REF!</v>
      </c>
    </row>
    <row r="13" spans="1:8" x14ac:dyDescent="0.25">
      <c r="A13" s="14"/>
      <c r="B13" s="75" t="s">
        <v>81</v>
      </c>
      <c r="C13" s="2" t="str">
        <f>VLOOKUP(Table134567[[#This Row],[ISIN No.]],'Crisil data '!E:F,2,0)</f>
        <v>8.33% GS 7.06.2036</v>
      </c>
      <c r="D13" s="2" t="str">
        <f>VLOOKUP(Table134567[[#This Row],[ISIN No.]],'Crisil data '!E:K,7,0)</f>
        <v>GOI</v>
      </c>
      <c r="E13" s="19">
        <f>SUMIFS('Crisil data '!L:L,'Crisil data '!AI:AI,$D$3,'Crisil data '!E:E,Table134567[[#This Row],[ISIN No.]])</f>
        <v>38000</v>
      </c>
      <c r="F13" s="2">
        <f>SUMIFS('Crisil data '!M:M,'Crisil data '!AI:AI,'G-TIER II'!$D$3,'Crisil data '!E:E,Table134567[[#This Row],[ISIN No.]])</f>
        <v>4018127.6</v>
      </c>
      <c r="G13" s="27">
        <f t="shared" si="0"/>
        <v>2.40115814556159E-2</v>
      </c>
      <c r="H13" s="28" t="e">
        <f>VLOOKUP(Table134567[[#This Row],[ISIN No.]],#REF!,35,0)</f>
        <v>#REF!</v>
      </c>
    </row>
    <row r="14" spans="1:8" x14ac:dyDescent="0.25">
      <c r="A14" s="14"/>
      <c r="B14" s="75" t="s">
        <v>334</v>
      </c>
      <c r="C14" s="2" t="str">
        <f>VLOOKUP(Table134567[[#This Row],[ISIN No.]],'Crisil data '!E:F,2,0)</f>
        <v>6.54% GOI 17-Jan-2032</v>
      </c>
      <c r="D14" s="2" t="str">
        <f>VLOOKUP(Table134567[[#This Row],[ISIN No.]],'Crisil data '!E:K,7,0)</f>
        <v>GOI</v>
      </c>
      <c r="E14" s="19">
        <f>SUMIFS('Crisil data '!L:L,'Crisil data '!AI:AI,$D$3,'Crisil data '!E:E,Table134567[[#This Row],[ISIN No.]])</f>
        <v>150000</v>
      </c>
      <c r="F14" s="2">
        <f>SUMIFS('Crisil data '!M:M,'Crisil data '!AI:AI,'G-TIER II'!$D$3,'Crisil data '!E:E,Table134567[[#This Row],[ISIN No.]])</f>
        <v>14086185</v>
      </c>
      <c r="G14" s="27">
        <f t="shared" si="0"/>
        <v>8.4176415534035015E-2</v>
      </c>
      <c r="H14" s="28" t="e">
        <f>VLOOKUP(Table134567[[#This Row],[ISIN No.]],#REF!,35,0)</f>
        <v>#REF!</v>
      </c>
    </row>
    <row r="15" spans="1:8" x14ac:dyDescent="0.25">
      <c r="A15" s="14"/>
      <c r="B15" s="75" t="s">
        <v>279</v>
      </c>
      <c r="C15" s="2" t="str">
        <f>VLOOKUP(Table134567[[#This Row],[ISIN No.]],'Crisil data '!E:F,2,0)</f>
        <v>06.67 GOI 15 DEC- 2035</v>
      </c>
      <c r="D15" s="2" t="str">
        <f>VLOOKUP(Table134567[[#This Row],[ISIN No.]],'Crisil data '!E:K,7,0)</f>
        <v>GOI</v>
      </c>
      <c r="E15" s="19">
        <f>SUMIFS('Crisil data '!L:L,'Crisil data '!AI:AI,$D$3,'Crisil data '!E:E,Table134567[[#This Row],[ISIN No.]])</f>
        <v>160000</v>
      </c>
      <c r="F15" s="2">
        <f>SUMIFS('Crisil data '!M:M,'Crisil data '!AI:AI,'G-TIER II'!$D$3,'Crisil data '!E:E,Table134567[[#This Row],[ISIN No.]])</f>
        <v>14794880</v>
      </c>
      <c r="G15" s="27">
        <f t="shared" si="0"/>
        <v>8.841144473512054E-2</v>
      </c>
      <c r="H15" s="28" t="e">
        <f>VLOOKUP(Table134567[[#This Row],[ISIN No.]],#REF!,35,0)</f>
        <v>#REF!</v>
      </c>
    </row>
    <row r="16" spans="1:8" x14ac:dyDescent="0.25">
      <c r="A16" s="14"/>
      <c r="B16" s="75" t="s">
        <v>278</v>
      </c>
      <c r="C16" s="2" t="str">
        <f>VLOOKUP(Table134567[[#This Row],[ISIN No.]],'Crisil data '!E:F,2,0)</f>
        <v>6.64% GOI 16-june-2035</v>
      </c>
      <c r="D16" s="2" t="str">
        <f>VLOOKUP(Table134567[[#This Row],[ISIN No.]],'Crisil data '!E:K,7,0)</f>
        <v>GOI</v>
      </c>
      <c r="E16" s="19">
        <f>SUMIFS('Crisil data '!L:L,'Crisil data '!AI:AI,$D$3,'Crisil data '!E:E,Table134567[[#This Row],[ISIN No.]])</f>
        <v>3500</v>
      </c>
      <c r="F16" s="2">
        <f>SUMIFS('Crisil data '!M:M,'Crisil data '!AI:AI,'G-TIER II'!$D$3,'Crisil data '!E:E,Table134567[[#This Row],[ISIN No.]])</f>
        <v>323434.65000000002</v>
      </c>
      <c r="G16" s="27">
        <f t="shared" si="0"/>
        <v>1.9327851718904147E-3</v>
      </c>
      <c r="H16" s="28" t="e">
        <f>VLOOKUP(Table134567[[#This Row],[ISIN No.]],#REF!,35,0)</f>
        <v>#REF!</v>
      </c>
    </row>
    <row r="17" spans="1:8" x14ac:dyDescent="0.25">
      <c r="A17" s="14"/>
      <c r="B17" s="75" t="s">
        <v>99</v>
      </c>
      <c r="C17" s="2" t="str">
        <f>VLOOKUP(Table134567[[#This Row],[ISIN No.]],'Crisil data '!E:F,2,0)</f>
        <v>7.68% GS 15.12.2023</v>
      </c>
      <c r="D17" s="2" t="str">
        <f>VLOOKUP(Table134567[[#This Row],[ISIN No.]],'Crisil data '!E:K,7,0)</f>
        <v>GOI</v>
      </c>
      <c r="E17" s="19">
        <f>SUMIFS('Crisil data '!L:L,'Crisil data '!AI:AI,$D$3,'Crisil data '!E:E,Table134567[[#This Row],[ISIN No.]])</f>
        <v>5000</v>
      </c>
      <c r="F17" s="2">
        <f>SUMIFS('Crisil data '!M:M,'Crisil data '!AI:AI,'G-TIER II'!$D$3,'Crisil data '!E:E,Table134567[[#This Row],[ISIN No.]])</f>
        <v>508087</v>
      </c>
      <c r="G17" s="27">
        <f t="shared" si="0"/>
        <v>3.0362331915590522E-3</v>
      </c>
      <c r="H17" s="28" t="e">
        <f>VLOOKUP(Table134567[[#This Row],[ISIN No.]],#REF!,35,0)</f>
        <v>#REF!</v>
      </c>
    </row>
    <row r="18" spans="1:8" x14ac:dyDescent="0.25">
      <c r="A18" s="14"/>
      <c r="B18" s="75" t="s">
        <v>259</v>
      </c>
      <c r="C18" s="2" t="str">
        <f>VLOOKUP(Table134567[[#This Row],[ISIN No.]],'Crisil data '!E:F,2,0)</f>
        <v>6.01% GOVT 25-March-2028</v>
      </c>
      <c r="D18" s="2" t="str">
        <f>VLOOKUP(Table134567[[#This Row],[ISIN No.]],'Crisil data '!E:K,7,0)</f>
        <v>GOI</v>
      </c>
      <c r="E18" s="19">
        <f>SUMIFS('Crisil data '!L:L,'Crisil data '!AI:AI,$D$3,'Crisil data '!E:E,Table134567[[#This Row],[ISIN No.]])</f>
        <v>21000</v>
      </c>
      <c r="F18" s="2">
        <f>SUMIFS('Crisil data '!M:M,'Crisil data '!AI:AI,'G-TIER II'!$D$3,'Crisil data '!E:E,Table134567[[#This Row],[ISIN No.]])</f>
        <v>1977929.1</v>
      </c>
      <c r="G18" s="27">
        <f t="shared" si="0"/>
        <v>1.1819735564914127E-2</v>
      </c>
      <c r="H18" s="28" t="e">
        <f>VLOOKUP(Table134567[[#This Row],[ISIN No.]],#REF!,35,0)</f>
        <v>#REF!</v>
      </c>
    </row>
    <row r="19" spans="1:8" x14ac:dyDescent="0.25">
      <c r="A19" s="14"/>
      <c r="B19" s="75" t="s">
        <v>111</v>
      </c>
      <c r="C19" s="2" t="str">
        <f>VLOOKUP(Table134567[[#This Row],[ISIN No.]],'Crisil data '!E:F,2,0)</f>
        <v>8.32% GS 02.08.2032</v>
      </c>
      <c r="D19" s="2" t="str">
        <f>VLOOKUP(Table134567[[#This Row],[ISIN No.]],'Crisil data '!E:K,7,0)</f>
        <v>GOI</v>
      </c>
      <c r="E19" s="19">
        <f>SUMIFS('Crisil data '!L:L,'Crisil data '!AI:AI,$D$3,'Crisil data '!E:E,Table134567[[#This Row],[ISIN No.]])</f>
        <v>56000</v>
      </c>
      <c r="F19" s="2">
        <f>SUMIFS('Crisil data '!M:M,'Crisil data '!AI:AI,'G-TIER II'!$D$3,'Crisil data '!E:E,Table134567[[#This Row],[ISIN No.]])</f>
        <v>5923260</v>
      </c>
      <c r="G19" s="27">
        <f t="shared" si="0"/>
        <v>3.5396297512500952E-2</v>
      </c>
      <c r="H19" s="28" t="e">
        <f>VLOOKUP(Table134567[[#This Row],[ISIN No.]],#REF!,35,0)</f>
        <v>#REF!</v>
      </c>
    </row>
    <row r="20" spans="1:8" x14ac:dyDescent="0.25">
      <c r="A20" s="14"/>
      <c r="B20" s="75" t="s">
        <v>228</v>
      </c>
      <c r="C20" s="2" t="str">
        <f>VLOOKUP(Table134567[[#This Row],[ISIN No.]],'Crisil data '!E:F,2,0)</f>
        <v>6.22% GOI 2035 (16-Mar-2035)</v>
      </c>
      <c r="D20" s="2" t="str">
        <f>VLOOKUP(Table134567[[#This Row],[ISIN No.]],'Crisil data '!E:K,7,0)</f>
        <v>GOI</v>
      </c>
      <c r="E20" s="19">
        <f>SUMIFS('Crisil data '!L:L,'Crisil data '!AI:AI,$D$3,'Crisil data '!E:E,Table134567[[#This Row],[ISIN No.]])</f>
        <v>74600</v>
      </c>
      <c r="F20" s="2">
        <f>SUMIFS('Crisil data '!M:M,'Crisil data '!AI:AI,'G-TIER II'!$D$3,'Crisil data '!E:E,Table134567[[#This Row],[ISIN No.]])</f>
        <v>6669262.3799999999</v>
      </c>
      <c r="G20" s="27">
        <f t="shared" si="0"/>
        <v>3.9854268661414519E-2</v>
      </c>
      <c r="H20" s="28" t="e">
        <f>VLOOKUP(Table134567[[#This Row],[ISIN No.]],#REF!,35,0)</f>
        <v>#REF!</v>
      </c>
    </row>
    <row r="21" spans="1:8" x14ac:dyDescent="0.25">
      <c r="A21" s="14"/>
      <c r="B21" s="75" t="s">
        <v>120</v>
      </c>
      <c r="C21" s="2" t="str">
        <f>VLOOKUP(Table134567[[#This Row],[ISIN No.]],'Crisil data '!E:F,2,0)</f>
        <v>7.72% GOI 26.10.2055.</v>
      </c>
      <c r="D21" s="2" t="str">
        <f>VLOOKUP(Table134567[[#This Row],[ISIN No.]],'Crisil data '!E:K,7,0)</f>
        <v>GOI</v>
      </c>
      <c r="E21" s="19">
        <f>SUMIFS('Crisil data '!L:L,'Crisil data '!AI:AI,$D$3,'Crisil data '!E:E,Table134567[[#This Row],[ISIN No.]])</f>
        <v>7000</v>
      </c>
      <c r="F21" s="2">
        <f>SUMIFS('Crisil data '!M:M,'Crisil data '!AI:AI,'G-TIER II'!$D$3,'Crisil data '!E:E,Table134567[[#This Row],[ISIN No.]])</f>
        <v>699773.9</v>
      </c>
      <c r="G21" s="27">
        <f t="shared" si="0"/>
        <v>4.1817183706072489E-3</v>
      </c>
      <c r="H21" s="28" t="e">
        <f>VLOOKUP(Table134567[[#This Row],[ISIN No.]],#REF!,35,0)</f>
        <v>#REF!</v>
      </c>
    </row>
    <row r="22" spans="1:8" x14ac:dyDescent="0.25">
      <c r="A22" s="14"/>
      <c r="B22" s="75" t="s">
        <v>229</v>
      </c>
      <c r="C22" s="2" t="str">
        <f>VLOOKUP(Table134567[[#This Row],[ISIN No.]],'Crisil data '!E:F,2,0)</f>
        <v>05.77% GOI 03-Aug-2030</v>
      </c>
      <c r="D22" s="2" t="str">
        <f>VLOOKUP(Table134567[[#This Row],[ISIN No.]],'Crisil data '!E:K,7,0)</f>
        <v>GOI</v>
      </c>
      <c r="E22" s="19">
        <f>SUMIFS('Crisil data '!L:L,'Crisil data '!AI:AI,$D$3,'Crisil data '!E:E,Table134567[[#This Row],[ISIN No.]])</f>
        <v>30000</v>
      </c>
      <c r="F22" s="2">
        <f>SUMIFS('Crisil data '!M:M,'Crisil data '!AI:AI,'G-TIER II'!$D$3,'Crisil data '!E:E,Table134567[[#This Row],[ISIN No.]])</f>
        <v>2710500</v>
      </c>
      <c r="G22" s="27">
        <f t="shared" si="0"/>
        <v>1.6197442693319866E-2</v>
      </c>
      <c r="H22" s="28" t="e">
        <f>VLOOKUP(Table134567[[#This Row],[ISIN No.]],#REF!,35,0)</f>
        <v>#REF!</v>
      </c>
    </row>
    <row r="23" spans="1:8" x14ac:dyDescent="0.25">
      <c r="A23" s="14"/>
      <c r="B23" s="75" t="s">
        <v>174</v>
      </c>
      <c r="C23" s="2" t="str">
        <f>VLOOKUP(Table134567[[#This Row],[ISIN No.]],'Crisil data '!E:F,2,0)</f>
        <v>7.17% GOI 08-Jan-2028</v>
      </c>
      <c r="D23" s="2" t="str">
        <f>VLOOKUP(Table134567[[#This Row],[ISIN No.]],'Crisil data '!E:K,7,0)</f>
        <v>GOI</v>
      </c>
      <c r="E23" s="19">
        <f>SUMIFS('Crisil data '!L:L,'Crisil data '!AI:AI,$D$3,'Crisil data '!E:E,Table134567[[#This Row],[ISIN No.]])</f>
        <v>160000</v>
      </c>
      <c r="F23" s="2">
        <f>SUMIFS('Crisil data '!M:M,'Crisil data '!AI:AI,'G-TIER II'!$D$3,'Crisil data '!E:E,Table134567[[#This Row],[ISIN No.]])</f>
        <v>15911984</v>
      </c>
      <c r="G23" s="27">
        <f t="shared" si="0"/>
        <v>9.5087049982299443E-2</v>
      </c>
      <c r="H23" s="28" t="e">
        <f>VLOOKUP(Table134567[[#This Row],[ISIN No.]],#REF!,35,0)</f>
        <v>#REF!</v>
      </c>
    </row>
    <row r="24" spans="1:8" x14ac:dyDescent="0.25">
      <c r="A24" s="14"/>
      <c r="B24" s="75" t="s">
        <v>121</v>
      </c>
      <c r="C24" s="2" t="str">
        <f>VLOOKUP(Table134567[[#This Row],[ISIN No.]],'Crisil data '!E:F,2,0)</f>
        <v>8.17% GS 2044 (01-DEC-2044).</v>
      </c>
      <c r="D24" s="2" t="str">
        <f>VLOOKUP(Table134567[[#This Row],[ISIN No.]],'Crisil data '!E:K,7,0)</f>
        <v>GOI</v>
      </c>
      <c r="E24" s="19">
        <f>SUMIFS('Crisil data '!L:L,'Crisil data '!AI:AI,$D$3,'Crisil data '!E:E,Table134567[[#This Row],[ISIN No.]])</f>
        <v>33000</v>
      </c>
      <c r="F24" s="2">
        <f>SUMIFS('Crisil data '!M:M,'Crisil data '!AI:AI,'G-TIER II'!$D$3,'Crisil data '!E:E,Table134567[[#This Row],[ISIN No.]])</f>
        <v>3485941.8</v>
      </c>
      <c r="G24" s="27">
        <f t="shared" si="0"/>
        <v>2.0831338327890907E-2</v>
      </c>
      <c r="H24" s="28" t="e">
        <f>VLOOKUP(Table134567[[#This Row],[ISIN No.]],#REF!,35,0)</f>
        <v>#REF!</v>
      </c>
    </row>
    <row r="25" spans="1:8" x14ac:dyDescent="0.25">
      <c r="A25" s="14"/>
      <c r="B25" s="75" t="s">
        <v>163</v>
      </c>
      <c r="C25" s="2" t="str">
        <f>VLOOKUP(Table134567[[#This Row],[ISIN No.]],'Crisil data '!E:F,2,0)</f>
        <v>8.24% GOI 15-Feb-2027</v>
      </c>
      <c r="D25" s="2" t="str">
        <f>VLOOKUP(Table134567[[#This Row],[ISIN No.]],'Crisil data '!E:K,7,0)</f>
        <v>GOI</v>
      </c>
      <c r="E25" s="19">
        <f>SUMIFS('Crisil data '!L:L,'Crisil data '!AI:AI,$D$3,'Crisil data '!E:E,Table134567[[#This Row],[ISIN No.]])</f>
        <v>69900</v>
      </c>
      <c r="F25" s="2">
        <f>SUMIFS('Crisil data '!M:M,'Crisil data '!AI:AI,'G-TIER II'!$D$3,'Crisil data '!E:E,Table134567[[#This Row],[ISIN No.]])</f>
        <v>7269606.9900000002</v>
      </c>
      <c r="G25" s="27">
        <f t="shared" si="0"/>
        <v>4.3441816131150168E-2</v>
      </c>
      <c r="H25" s="28" t="e">
        <f>VLOOKUP(Table134567[[#This Row],[ISIN No.]],#REF!,35,0)</f>
        <v>#REF!</v>
      </c>
    </row>
    <row r="26" spans="1:8" x14ac:dyDescent="0.25">
      <c r="A26" s="14"/>
      <c r="B26" s="75" t="s">
        <v>126</v>
      </c>
      <c r="C26" s="2" t="str">
        <f>VLOOKUP(Table134567[[#This Row],[ISIN No.]],'Crisil data '!E:F,2,0)</f>
        <v>7.62% GS 2039 (15-09-2039)</v>
      </c>
      <c r="D26" s="2" t="str">
        <f>VLOOKUP(Table134567[[#This Row],[ISIN No.]],'Crisil data '!E:K,7,0)</f>
        <v>GOI</v>
      </c>
      <c r="E26" s="19">
        <f>SUMIFS('Crisil data '!L:L,'Crisil data '!AI:AI,$D$3,'Crisil data '!E:E,Table134567[[#This Row],[ISIN No.]])</f>
        <v>10000</v>
      </c>
      <c r="F26" s="2">
        <f>SUMIFS('Crisil data '!M:M,'Crisil data '!AI:AI,'G-TIER II'!$D$3,'Crisil data '!E:E,Table134567[[#This Row],[ISIN No.]])</f>
        <v>996037</v>
      </c>
      <c r="G26" s="27">
        <f t="shared" si="0"/>
        <v>5.9521314251710904E-3</v>
      </c>
      <c r="H26" s="28" t="e">
        <f>VLOOKUP(Table134567[[#This Row],[ISIN No.]],#REF!,35,0)</f>
        <v>#REF!</v>
      </c>
    </row>
    <row r="27" spans="1:8" x14ac:dyDescent="0.25">
      <c r="A27" s="14"/>
      <c r="B27" s="75" t="s">
        <v>141</v>
      </c>
      <c r="C27" s="2" t="str">
        <f>VLOOKUP(Table134567[[#This Row],[ISIN No.]],'Crisil data '!E:F,2,0)</f>
        <v>8.30% GS 02.07.2040</v>
      </c>
      <c r="D27" s="2" t="str">
        <f>VLOOKUP(Table134567[[#This Row],[ISIN No.]],'Crisil data '!E:K,7,0)</f>
        <v>GOI</v>
      </c>
      <c r="E27" s="19">
        <f>SUMIFS('Crisil data '!L:L,'Crisil data '!AI:AI,$D$3,'Crisil data '!E:E,Table134567[[#This Row],[ISIN No.]])</f>
        <v>41400</v>
      </c>
      <c r="F27" s="2">
        <f>SUMIFS('Crisil data '!M:M,'Crisil data '!AI:AI,'G-TIER II'!$D$3,'Crisil data '!E:E,Table134567[[#This Row],[ISIN No.]])</f>
        <v>4393657.8</v>
      </c>
      <c r="G27" s="27">
        <f t="shared" si="0"/>
        <v>2.625567992236039E-2</v>
      </c>
      <c r="H27" s="28" t="e">
        <f>VLOOKUP(Table134567[[#This Row],[ISIN No.]],#REF!,35,0)</f>
        <v>#REF!</v>
      </c>
    </row>
    <row r="28" spans="1:8" x14ac:dyDescent="0.25">
      <c r="A28" s="14"/>
      <c r="B28" s="75" t="s">
        <v>139</v>
      </c>
      <c r="C28" s="2" t="str">
        <f>VLOOKUP(Table134567[[#This Row],[ISIN No.]],'Crisil data '!E:F,2,0)</f>
        <v>7.69% GOI 17.06.2043</v>
      </c>
      <c r="D28" s="2" t="str">
        <f>VLOOKUP(Table134567[[#This Row],[ISIN No.]],'Crisil data '!E:K,7,0)</f>
        <v>GOI</v>
      </c>
      <c r="E28" s="19">
        <f>SUMIFS('Crisil data '!L:L,'Crisil data '!AI:AI,$D$3,'Crisil data '!E:E,Table134567[[#This Row],[ISIN No.]])</f>
        <v>10000</v>
      </c>
      <c r="F28" s="2">
        <f>SUMIFS('Crisil data '!M:M,'Crisil data '!AI:AI,'G-TIER II'!$D$3,'Crisil data '!E:E,Table134567[[#This Row],[ISIN No.]])</f>
        <v>1005134</v>
      </c>
      <c r="G28" s="27">
        <f t="shared" si="0"/>
        <v>6.0064934012571004E-3</v>
      </c>
      <c r="H28" s="28" t="e">
        <f>VLOOKUP(Table134567[[#This Row],[ISIN No.]],#REF!,35,0)</f>
        <v>#REF!</v>
      </c>
    </row>
    <row r="29" spans="1:8" x14ac:dyDescent="0.25">
      <c r="A29" s="14"/>
      <c r="B29" s="75" t="s">
        <v>352</v>
      </c>
      <c r="C29" s="2" t="str">
        <f>VLOOKUP(Table134567[[#This Row],[ISIN No.]],'Crisil data '!E:F,2,0)</f>
        <v>7.24% Maharashtra SDL 25-Sept-2029</v>
      </c>
      <c r="D29" s="2" t="str">
        <f>VLOOKUP(Table134567[[#This Row],[ISIN No.]],'Crisil data '!E:K,7,0)</f>
        <v>SDL</v>
      </c>
      <c r="E29" s="19">
        <f>SUMIFS('Crisil data '!L:L,'Crisil data '!AI:AI,$D$3,'Crisil data '!E:E,Table134567[[#This Row],[ISIN No.]])</f>
        <v>30000</v>
      </c>
      <c r="F29" s="2">
        <f>SUMIFS('Crisil data '!M:M,'Crisil data '!AI:AI,'G-TIER II'!$D$3,'Crisil data '!E:E,Table134567[[#This Row],[ISIN No.]])</f>
        <v>2919336</v>
      </c>
      <c r="G29" s="27">
        <f t="shared" si="0"/>
        <v>1.7445407696936227E-2</v>
      </c>
      <c r="H29" s="28" t="e">
        <f>VLOOKUP(Table134567[[#This Row],[ISIN No.]],#REF!,35,0)</f>
        <v>#REF!</v>
      </c>
    </row>
    <row r="30" spans="1:8" x14ac:dyDescent="0.25">
      <c r="A30" s="14"/>
      <c r="B30" s="75" t="s">
        <v>20</v>
      </c>
      <c r="C30" s="2" t="str">
        <f>VLOOKUP(Table134567[[#This Row],[ISIN No.]],'Crisil data '!E:F,2,0)</f>
        <v>6.57% GOI 2033 (MD 05/12/2033)</v>
      </c>
      <c r="D30" s="2" t="str">
        <f>VLOOKUP(Table134567[[#This Row],[ISIN No.]],'Crisil data '!E:K,7,0)</f>
        <v>GOI</v>
      </c>
      <c r="E30" s="19">
        <f>SUMIFS('Crisil data '!L:L,'Crisil data '!AI:AI,$D$3,'Crisil data '!E:E,Table134567[[#This Row],[ISIN No.]])</f>
        <v>186000</v>
      </c>
      <c r="F30" s="2">
        <f>SUMIFS('Crisil data '!M:M,'Crisil data '!AI:AI,'G-TIER II'!$D$3,'Crisil data '!E:E,Table134567[[#This Row],[ISIN No.]])</f>
        <v>17267012.399999999</v>
      </c>
      <c r="G30" s="27">
        <f t="shared" si="0"/>
        <v>0.10318444708867128</v>
      </c>
      <c r="H30" s="28" t="e">
        <f>VLOOKUP(Table134567[[#This Row],[ISIN No.]],#REF!,35,0)</f>
        <v>#REF!</v>
      </c>
    </row>
    <row r="31" spans="1:8" x14ac:dyDescent="0.25">
      <c r="A31" s="14"/>
      <c r="B31" s="75" t="s">
        <v>213</v>
      </c>
      <c r="C31" s="2" t="str">
        <f>VLOOKUP(Table134567[[#This Row],[ISIN No.]],'Crisil data '!E:F,2,0)</f>
        <v>8.67% Maharashtra SDL 24 Feb 2026</v>
      </c>
      <c r="D31" s="2" t="str">
        <f>VLOOKUP(Table134567[[#This Row],[ISIN No.]],'Crisil data '!E:K,7,0)</f>
        <v>SDL</v>
      </c>
      <c r="E31" s="19">
        <f>SUMIFS('Crisil data '!L:L,'Crisil data '!AI:AI,$D$3,'Crisil data '!E:E,Table134567[[#This Row],[ISIN No.]])</f>
        <v>10000</v>
      </c>
      <c r="F31" s="2">
        <f>SUMIFS('Crisil data '!M:M,'Crisil data '!AI:AI,'G-TIER II'!$D$3,'Crisil data '!E:E,Table134567[[#This Row],[ISIN No.]])</f>
        <v>1040437</v>
      </c>
      <c r="G31" s="27">
        <f t="shared" si="0"/>
        <v>6.2174575478729545E-3</v>
      </c>
      <c r="H31" s="28" t="e">
        <f>VLOOKUP(Table134567[[#This Row],[ISIN No.]],#REF!,35,0)</f>
        <v>#REF!</v>
      </c>
    </row>
    <row r="32" spans="1:8" x14ac:dyDescent="0.25">
      <c r="A32" s="14"/>
      <c r="B32" s="75" t="s">
        <v>214</v>
      </c>
      <c r="C32" s="2" t="str">
        <f>VLOOKUP(Table134567[[#This Row],[ISIN No.]],'Crisil data '!E:F,2,0)</f>
        <v>6.63% MAHARASHTRA SDL 14-OCT-2030</v>
      </c>
      <c r="D32" s="2" t="str">
        <f>VLOOKUP(Table134567[[#This Row],[ISIN No.]],'Crisil data '!E:K,7,0)</f>
        <v>SDL</v>
      </c>
      <c r="E32" s="19">
        <f>SUMIFS('Crisil data '!L:L,'Crisil data '!AI:AI,$D$3,'Crisil data '!E:E,Table134567[[#This Row],[ISIN No.]])</f>
        <v>20000</v>
      </c>
      <c r="F32" s="2">
        <f>SUMIFS('Crisil data '!M:M,'Crisil data '!AI:AI,'G-TIER II'!$D$3,'Crisil data '!E:E,Table134567[[#This Row],[ISIN No.]])</f>
        <v>1864242</v>
      </c>
      <c r="G32" s="27">
        <f t="shared" si="0"/>
        <v>1.1140362649503787E-2</v>
      </c>
      <c r="H32" s="28" t="e">
        <f>VLOOKUP(Table134567[[#This Row],[ISIN No.]],#REF!,35,0)</f>
        <v>#REF!</v>
      </c>
    </row>
    <row r="33" spans="1:8" x14ac:dyDescent="0.25">
      <c r="A33" s="14"/>
      <c r="B33" s="75" t="s">
        <v>182</v>
      </c>
      <c r="C33" s="2" t="str">
        <f>VLOOKUP(Table134567[[#This Row],[ISIN No.]],'Crisil data '!E:F,2,0)</f>
        <v>9.50% GUJARAT SDL 11-SEP-2023.</v>
      </c>
      <c r="D33" s="2" t="str">
        <f>VLOOKUP(Table134567[[#This Row],[ISIN No.]],'Crisil data '!E:K,7,0)</f>
        <v>SDL</v>
      </c>
      <c r="E33" s="19">
        <f>SUMIFS('Crisil data '!L:L,'Crisil data '!AI:AI,$D$3,'Crisil data '!E:E,Table134567[[#This Row],[ISIN No.]])</f>
        <v>20000</v>
      </c>
      <c r="F33" s="2">
        <f>SUMIFS('Crisil data '!M:M,'Crisil data '!AI:AI,'G-TIER II'!$D$3,'Crisil data '!E:E,Table134567[[#This Row],[ISIN No.]])</f>
        <v>2062858</v>
      </c>
      <c r="G33" s="27">
        <f t="shared" si="0"/>
        <v>1.2327254838390124E-2</v>
      </c>
      <c r="H33" s="28" t="e">
        <f>VLOOKUP(Table134567[[#This Row],[ISIN No.]],#REF!,35,0)</f>
        <v>#REF!</v>
      </c>
    </row>
    <row r="34" spans="1:8" x14ac:dyDescent="0.25">
      <c r="A34" s="14"/>
      <c r="B34" s="75" t="s">
        <v>28</v>
      </c>
      <c r="C34" s="2" t="str">
        <f>VLOOKUP(Table134567[[#This Row],[ISIN No.]],'Crisil data '!E:F,2,0)</f>
        <v>7.73% GS  MD 19/12/2034</v>
      </c>
      <c r="D34" s="2" t="str">
        <f>VLOOKUP(Table134567[[#This Row],[ISIN No.]],'Crisil data '!E:K,7,0)</f>
        <v>GOI</v>
      </c>
      <c r="E34" s="19">
        <f>SUMIFS('Crisil data '!L:L,'Crisil data '!AI:AI,$D$3,'Crisil data '!E:E,Table134567[[#This Row],[ISIN No.]])</f>
        <v>39400</v>
      </c>
      <c r="F34" s="2">
        <f>SUMIFS('Crisil data '!M:M,'Crisil data '!AI:AI,'G-TIER II'!$D$3,'Crisil data '!E:E,Table134567[[#This Row],[ISIN No.]])</f>
        <v>4006526.9</v>
      </c>
      <c r="G34" s="27">
        <f t="shared" si="0"/>
        <v>2.3942257835083747E-2</v>
      </c>
      <c r="H34" s="28" t="e">
        <f>VLOOKUP(Table134567[[#This Row],[ISIN No.]],#REF!,35,0)</f>
        <v>#REF!</v>
      </c>
    </row>
    <row r="35" spans="1:8" x14ac:dyDescent="0.25">
      <c r="A35" s="14"/>
      <c r="B35" s="75" t="s">
        <v>138</v>
      </c>
      <c r="C35" s="2" t="str">
        <f>VLOOKUP(Table134567[[#This Row],[ISIN No.]],'Crisil data '!E:F,2,0)</f>
        <v>8.38% Telangana SDL 2049</v>
      </c>
      <c r="D35" s="2" t="str">
        <f>VLOOKUP(Table134567[[#This Row],[ISIN No.]],'Crisil data '!E:K,7,0)</f>
        <v>SDL</v>
      </c>
      <c r="E35" s="19">
        <f>SUMIFS('Crisil data '!L:L,'Crisil data '!AI:AI,$D$3,'Crisil data '!E:E,Table134567[[#This Row],[ISIN No.]])</f>
        <v>10000</v>
      </c>
      <c r="F35" s="2">
        <f>SUMIFS('Crisil data '!M:M,'Crisil data '!AI:AI,'G-TIER II'!$D$3,'Crisil data '!E:E,Table134567[[#This Row],[ISIN No.]])</f>
        <v>1049459</v>
      </c>
      <c r="G35" s="27">
        <f t="shared" si="0"/>
        <v>6.2713713379408866E-3</v>
      </c>
      <c r="H35" s="28" t="e">
        <f>VLOOKUP(Table134567[[#This Row],[ISIN No.]],#REF!,35,0)</f>
        <v>#REF!</v>
      </c>
    </row>
    <row r="36" spans="1:8" x14ac:dyDescent="0.25">
      <c r="A36" s="14"/>
      <c r="B36" s="75" t="s">
        <v>73</v>
      </c>
      <c r="C36" s="2" t="str">
        <f>VLOOKUP(Table134567[[#This Row],[ISIN No.]],'Crisil data '!E:F,2,0)</f>
        <v>7.61% GSEC 09.05.2030</v>
      </c>
      <c r="D36" s="2" t="str">
        <f>VLOOKUP(Table134567[[#This Row],[ISIN No.]],'Crisil data '!E:K,7,0)</f>
        <v>GOI</v>
      </c>
      <c r="E36" s="19">
        <f>SUMIFS('Crisil data '!L:L,'Crisil data '!AI:AI,$D$3,'Crisil data '!E:E,Table134567[[#This Row],[ISIN No.]])</f>
        <v>68000</v>
      </c>
      <c r="F36" s="2">
        <f>SUMIFS('Crisil data '!M:M,'Crisil data '!AI:AI,'G-TIER II'!$D$3,'Crisil data '!E:E,Table134567[[#This Row],[ISIN No.]])</f>
        <v>6873066</v>
      </c>
      <c r="G36" s="27">
        <f t="shared" si="0"/>
        <v>4.1072161100315516E-2</v>
      </c>
      <c r="H36" s="28" t="e">
        <f>VLOOKUP(Table134567[[#This Row],[ISIN No.]],#REF!,35,0)</f>
        <v>#REF!</v>
      </c>
    </row>
    <row r="37" spans="1:8" x14ac:dyDescent="0.25">
      <c r="A37" s="14"/>
      <c r="B37" s="75" t="s">
        <v>140</v>
      </c>
      <c r="C37" s="2" t="str">
        <f>VLOOKUP(Table134567[[#This Row],[ISIN No.]],'Crisil data '!E:F,2,0)</f>
        <v>8.19% Karnataka SDL 2029</v>
      </c>
      <c r="D37" s="2" t="str">
        <f>VLOOKUP(Table134567[[#This Row],[ISIN No.]],'Crisil data '!E:K,7,0)</f>
        <v>SDL</v>
      </c>
      <c r="E37" s="19">
        <f>SUMIFS('Crisil data '!L:L,'Crisil data '!AI:AI,$D$3,'Crisil data '!E:E,Table134567[[#This Row],[ISIN No.]])</f>
        <v>10000</v>
      </c>
      <c r="F37" s="2">
        <f>SUMIFS('Crisil data '!M:M,'Crisil data '!AI:AI,'G-TIER II'!$D$3,'Crisil data '!E:E,Table134567[[#This Row],[ISIN No.]])</f>
        <v>1022581</v>
      </c>
      <c r="G37" s="27">
        <f t="shared" si="0"/>
        <v>6.1107534206890695E-3</v>
      </c>
      <c r="H37" s="28" t="e">
        <f>VLOOKUP(Table134567[[#This Row],[ISIN No.]],#REF!,35,0)</f>
        <v>#REF!</v>
      </c>
    </row>
    <row r="38" spans="1:8" x14ac:dyDescent="0.25">
      <c r="A38" s="14"/>
      <c r="B38" s="75" t="s">
        <v>114</v>
      </c>
      <c r="C38" s="2" t="str">
        <f>VLOOKUP(Table134567[[#This Row],[ISIN No.]],'Crisil data '!E:F,2,0)</f>
        <v>8.39% ANDHRA PRADESH SDL 06.02.2031</v>
      </c>
      <c r="D38" s="2" t="str">
        <f>VLOOKUP(Table134567[[#This Row],[ISIN No.]],'Crisil data '!E:K,7,0)</f>
        <v>SDL</v>
      </c>
      <c r="E38" s="19">
        <f>SUMIFS('Crisil data '!L:L,'Crisil data '!AI:AI,$D$3,'Crisil data '!E:E,Table134567[[#This Row],[ISIN No.]])</f>
        <v>10000</v>
      </c>
      <c r="F38" s="2">
        <f>SUMIFS('Crisil data '!M:M,'Crisil data '!AI:AI,'G-TIER II'!$D$3,'Crisil data '!E:E,Table134567[[#This Row],[ISIN No.]])</f>
        <v>1034604</v>
      </c>
      <c r="G38" s="27">
        <f t="shared" ref="G38:G39" si="1">+F38/$F$87</f>
        <v>6.1826006272936752E-3</v>
      </c>
      <c r="H38" s="28"/>
    </row>
    <row r="39" spans="1:8" x14ac:dyDescent="0.25">
      <c r="A39" s="14"/>
      <c r="B39" s="75" t="s">
        <v>345</v>
      </c>
      <c r="C39" s="2" t="str">
        <f>VLOOKUP(Table134567[[#This Row],[ISIN No.]],'Crisil data '!E:F,2,0)</f>
        <v>6.79% GSEC (15/MAY/2027) 2027</v>
      </c>
      <c r="D39" s="2" t="str">
        <f>VLOOKUP(Table134567[[#This Row],[ISIN No.]],'Crisil data '!E:K,7,0)</f>
        <v>GOI</v>
      </c>
      <c r="E39" s="19">
        <f>SUMIFS('Crisil data '!L:L,'Crisil data '!AI:AI,$D$3,'Crisil data '!E:E,Table134567[[#This Row],[ISIN No.]])</f>
        <v>120000</v>
      </c>
      <c r="F39" s="2">
        <f>SUMIFS('Crisil data '!M:M,'Crisil data '!AI:AI,'G-TIER II'!$D$3,'Crisil data '!E:E,Table134567[[#This Row],[ISIN No.]])</f>
        <v>11773188</v>
      </c>
      <c r="G39" s="27">
        <f t="shared" si="1"/>
        <v>7.0354376663966475E-2</v>
      </c>
      <c r="H39" s="28"/>
    </row>
    <row r="40" spans="1:8" x14ac:dyDescent="0.25">
      <c r="A40" s="14"/>
      <c r="B40" s="75"/>
      <c r="C40" s="2"/>
      <c r="D40" s="2"/>
      <c r="E40" s="19"/>
      <c r="F40" s="2"/>
      <c r="G40" s="27"/>
      <c r="H40" s="28"/>
    </row>
    <row r="41" spans="1:8" hidden="1" outlineLevel="1" x14ac:dyDescent="0.25">
      <c r="A41" s="14"/>
      <c r="B41" s="2"/>
      <c r="C41" s="2"/>
      <c r="D41" s="2"/>
      <c r="E41" s="19"/>
      <c r="F41" s="2"/>
      <c r="G41" s="27"/>
      <c r="H41" s="28"/>
    </row>
    <row r="42" spans="1:8" hidden="1" outlineLevel="1" x14ac:dyDescent="0.25">
      <c r="A42" s="14"/>
      <c r="B42" s="2"/>
      <c r="C42" s="2"/>
      <c r="D42" s="2"/>
      <c r="E42" s="19"/>
      <c r="F42" s="2"/>
      <c r="G42" s="27"/>
      <c r="H42" s="28"/>
    </row>
    <row r="43" spans="1:8" hidden="1" outlineLevel="1" x14ac:dyDescent="0.25">
      <c r="A43" s="14"/>
      <c r="B43" s="2"/>
      <c r="C43" s="2"/>
      <c r="D43" s="2"/>
      <c r="E43" s="6"/>
      <c r="F43" s="2"/>
      <c r="G43" s="61"/>
      <c r="H43" s="28"/>
    </row>
    <row r="44" spans="1:8" ht="13.5" hidden="1" customHeight="1" outlineLevel="1" x14ac:dyDescent="0.25">
      <c r="A44" s="14"/>
      <c r="B44" s="2"/>
      <c r="C44" s="2"/>
      <c r="D44" s="2"/>
      <c r="E44" s="6"/>
      <c r="F44" s="2"/>
      <c r="G44" s="61"/>
      <c r="H44" s="28"/>
    </row>
    <row r="45" spans="1:8" collapsed="1" x14ac:dyDescent="0.25">
      <c r="A45" s="14"/>
      <c r="B45" s="2"/>
      <c r="C45" s="2"/>
      <c r="D45" s="2"/>
      <c r="E45" s="6"/>
      <c r="F45" s="2"/>
      <c r="G45" s="61"/>
      <c r="H45" s="28"/>
    </row>
    <row r="46" spans="1:8" hidden="1" outlineLevel="1" x14ac:dyDescent="0.25">
      <c r="A46" s="14"/>
      <c r="B46" s="2"/>
      <c r="C46" s="2"/>
      <c r="D46" s="2"/>
      <c r="E46" s="6"/>
      <c r="F46" s="2"/>
      <c r="G46" s="61"/>
      <c r="H46" s="28"/>
    </row>
    <row r="47" spans="1:8" hidden="1" outlineLevel="1" x14ac:dyDescent="0.25">
      <c r="A47" s="14"/>
      <c r="B47" s="2"/>
      <c r="C47" s="2"/>
      <c r="D47" s="2"/>
      <c r="E47" s="6"/>
      <c r="F47" s="2"/>
      <c r="G47" s="61"/>
      <c r="H47" s="28"/>
    </row>
    <row r="48" spans="1:8" hidden="1" outlineLevel="1" x14ac:dyDescent="0.25">
      <c r="A48" s="14"/>
      <c r="B48" s="2"/>
      <c r="C48" s="2"/>
      <c r="D48" s="2"/>
      <c r="E48" s="6"/>
      <c r="F48" s="2"/>
      <c r="G48" s="61"/>
      <c r="H48" s="28"/>
    </row>
    <row r="49" spans="1:15" hidden="1" outlineLevel="1" x14ac:dyDescent="0.25">
      <c r="A49" s="14"/>
      <c r="B49" s="2"/>
      <c r="C49" s="2"/>
      <c r="D49" s="2"/>
      <c r="E49" s="6"/>
      <c r="F49" s="2"/>
      <c r="G49" s="61"/>
      <c r="H49" s="28"/>
    </row>
    <row r="50" spans="1:15" hidden="1" outlineLevel="1" x14ac:dyDescent="0.25">
      <c r="A50" s="14"/>
      <c r="B50" s="2"/>
      <c r="C50" s="2"/>
      <c r="D50" s="2"/>
      <c r="E50" s="6"/>
      <c r="F50" s="2"/>
      <c r="G50" s="61"/>
      <c r="H50" s="28"/>
    </row>
    <row r="51" spans="1:15" hidden="1" outlineLevel="1" x14ac:dyDescent="0.25">
      <c r="A51" s="14"/>
      <c r="B51" s="2"/>
      <c r="C51" s="2"/>
      <c r="D51" s="2"/>
      <c r="E51" s="6"/>
      <c r="F51" s="2"/>
      <c r="G51" s="61"/>
      <c r="H51" s="28"/>
    </row>
    <row r="52" spans="1:15" hidden="1" outlineLevel="1" x14ac:dyDescent="0.25">
      <c r="A52" s="14"/>
      <c r="B52" s="2"/>
      <c r="C52" s="2"/>
      <c r="D52" s="2"/>
      <c r="E52" s="6"/>
      <c r="F52" s="2"/>
      <c r="G52" s="61"/>
      <c r="H52" s="28"/>
    </row>
    <row r="53" spans="1:15" hidden="1" outlineLevel="1" x14ac:dyDescent="0.25">
      <c r="A53" s="14"/>
      <c r="B53" s="2"/>
      <c r="C53" s="2"/>
      <c r="D53" s="2"/>
      <c r="E53" s="6"/>
      <c r="F53" s="2"/>
      <c r="G53" s="61"/>
      <c r="H53" s="28"/>
      <c r="L53" s="2"/>
      <c r="M53" s="2"/>
      <c r="N53" s="2"/>
      <c r="O53" s="2"/>
    </row>
    <row r="54" spans="1:15" hidden="1" outlineLevel="1" x14ac:dyDescent="0.25">
      <c r="A54" s="14"/>
      <c r="B54" s="2"/>
      <c r="C54" s="2"/>
      <c r="D54" s="2"/>
      <c r="E54" s="6"/>
      <c r="F54" s="2"/>
      <c r="G54" s="61"/>
      <c r="H54" s="28"/>
      <c r="L54" s="2"/>
      <c r="M54" s="2"/>
      <c r="N54" s="2"/>
      <c r="O54" s="2"/>
    </row>
    <row r="55" spans="1:15" hidden="1" outlineLevel="1" x14ac:dyDescent="0.25">
      <c r="A55" s="14"/>
      <c r="B55" s="2"/>
      <c r="C55" s="2"/>
      <c r="D55" s="2"/>
      <c r="E55" s="6"/>
      <c r="F55" s="2"/>
      <c r="G55" s="61"/>
      <c r="H55" s="28"/>
      <c r="L55" s="2"/>
      <c r="M55" s="2"/>
      <c r="N55" s="2"/>
      <c r="O55" s="2"/>
    </row>
    <row r="56" spans="1:15" hidden="1" outlineLevel="1" x14ac:dyDescent="0.25">
      <c r="A56" s="14"/>
      <c r="B56" s="2"/>
      <c r="C56" s="2"/>
      <c r="D56" s="2"/>
      <c r="E56" s="6"/>
      <c r="F56" s="2"/>
      <c r="G56" s="61"/>
      <c r="H56" s="28"/>
      <c r="L56" s="2"/>
      <c r="M56" s="2"/>
      <c r="N56" s="2"/>
      <c r="O56" s="2"/>
    </row>
    <row r="57" spans="1:15" hidden="1" outlineLevel="1" x14ac:dyDescent="0.25">
      <c r="A57" s="14"/>
      <c r="B57" s="2"/>
      <c r="C57" s="2"/>
      <c r="D57" s="2"/>
      <c r="E57" s="6"/>
      <c r="F57" s="2"/>
      <c r="G57" s="61"/>
      <c r="H57" s="28"/>
      <c r="L57" s="2"/>
      <c r="M57" s="2"/>
      <c r="N57" s="2"/>
      <c r="O57" s="2"/>
    </row>
    <row r="58" spans="1:15" hidden="1" outlineLevel="1" x14ac:dyDescent="0.25">
      <c r="A58" s="14"/>
      <c r="B58" s="2"/>
      <c r="C58" s="2"/>
      <c r="D58" s="2"/>
      <c r="E58" s="6"/>
      <c r="F58" s="2"/>
      <c r="G58" s="61"/>
      <c r="H58" s="28"/>
      <c r="L58" s="2"/>
      <c r="M58" s="2"/>
      <c r="N58" s="2"/>
      <c r="O58" s="2"/>
    </row>
    <row r="59" spans="1:15" hidden="1" outlineLevel="1" x14ac:dyDescent="0.25">
      <c r="A59" s="14"/>
      <c r="B59" s="2"/>
      <c r="C59" s="2"/>
      <c r="D59" s="2"/>
      <c r="E59" s="6"/>
      <c r="F59" s="2"/>
      <c r="G59" s="61"/>
      <c r="H59" s="28"/>
      <c r="L59" s="2"/>
      <c r="M59" s="2"/>
      <c r="N59" s="2"/>
      <c r="O59" s="2"/>
    </row>
    <row r="60" spans="1:15" hidden="1" outlineLevel="1" x14ac:dyDescent="0.25">
      <c r="A60" s="14"/>
      <c r="B60" s="2"/>
      <c r="C60" s="2"/>
      <c r="D60" s="2"/>
      <c r="E60" s="6"/>
      <c r="F60" s="2"/>
      <c r="G60" s="61"/>
      <c r="H60" s="28"/>
      <c r="L60" s="2"/>
      <c r="M60" s="2"/>
      <c r="N60" s="2"/>
      <c r="O60" s="2"/>
    </row>
    <row r="61" spans="1:15" hidden="1" outlineLevel="1" x14ac:dyDescent="0.25">
      <c r="A61" s="14"/>
      <c r="B61" s="2"/>
      <c r="C61" s="2"/>
      <c r="D61" s="2"/>
      <c r="E61" s="6"/>
      <c r="F61" s="2"/>
      <c r="G61" s="61"/>
      <c r="H61" s="28"/>
      <c r="L61" s="2"/>
      <c r="M61" s="2"/>
      <c r="N61" s="2"/>
      <c r="O61" s="2"/>
    </row>
    <row r="62" spans="1:15" hidden="1" outlineLevel="1" x14ac:dyDescent="0.25">
      <c r="A62" s="14"/>
      <c r="B62" s="2"/>
      <c r="C62" s="2"/>
      <c r="D62" s="2"/>
      <c r="E62" s="6"/>
      <c r="F62" s="2"/>
      <c r="G62" s="61"/>
      <c r="H62" s="28"/>
      <c r="L62" s="2"/>
      <c r="M62" s="2"/>
      <c r="N62" s="2"/>
      <c r="O62" s="2"/>
    </row>
    <row r="63" spans="1:15" hidden="1" outlineLevel="1" x14ac:dyDescent="0.25">
      <c r="A63" s="14"/>
      <c r="B63" s="2"/>
      <c r="C63" s="2"/>
      <c r="D63" s="2"/>
      <c r="E63" s="6"/>
      <c r="F63" s="2"/>
      <c r="G63" s="61"/>
      <c r="H63" s="28"/>
    </row>
    <row r="64" spans="1:15" hidden="1" outlineLevel="1" x14ac:dyDescent="0.25">
      <c r="A64" s="14"/>
      <c r="B64" s="2"/>
      <c r="C64" s="2"/>
      <c r="D64" s="2"/>
      <c r="E64" s="6"/>
      <c r="F64" s="2"/>
      <c r="G64" s="61"/>
      <c r="H64" s="28"/>
    </row>
    <row r="65" spans="1:8" hidden="1" outlineLevel="1" x14ac:dyDescent="0.25">
      <c r="A65" s="14"/>
      <c r="B65" s="2"/>
      <c r="C65" s="2"/>
      <c r="D65" s="2"/>
      <c r="E65" s="6"/>
      <c r="F65" s="2"/>
      <c r="G65" s="61"/>
      <c r="H65" s="28"/>
    </row>
    <row r="66" spans="1:8" hidden="1" outlineLevel="1" x14ac:dyDescent="0.25">
      <c r="A66" s="14"/>
      <c r="B66" s="2"/>
      <c r="C66" s="2"/>
      <c r="D66" s="2"/>
      <c r="E66" s="6"/>
      <c r="F66" s="2"/>
      <c r="G66" s="61"/>
      <c r="H66" s="28"/>
    </row>
    <row r="67" spans="1:8" hidden="1" outlineLevel="1" x14ac:dyDescent="0.25">
      <c r="A67" s="14"/>
      <c r="B67" s="2"/>
      <c r="C67" s="2"/>
      <c r="D67" s="2"/>
      <c r="E67" s="6"/>
      <c r="F67" s="2"/>
      <c r="G67" s="61"/>
      <c r="H67" s="28"/>
    </row>
    <row r="68" spans="1:8" hidden="1" outlineLevel="1" x14ac:dyDescent="0.25">
      <c r="A68" s="14"/>
      <c r="B68" s="2"/>
      <c r="C68" s="2"/>
      <c r="D68" s="2"/>
      <c r="E68" s="6"/>
      <c r="F68" s="2"/>
      <c r="G68" s="61"/>
      <c r="H68" s="28"/>
    </row>
    <row r="69" spans="1:8" hidden="1" outlineLevel="1" x14ac:dyDescent="0.25">
      <c r="A69" s="14"/>
      <c r="B69" s="2"/>
      <c r="C69" s="2"/>
      <c r="D69" s="2"/>
      <c r="E69" s="6"/>
      <c r="F69" s="2"/>
      <c r="G69" s="61"/>
      <c r="H69" s="28"/>
    </row>
    <row r="70" spans="1:8" hidden="1" outlineLevel="1" x14ac:dyDescent="0.25">
      <c r="A70" s="14"/>
      <c r="B70" s="2"/>
      <c r="C70" s="2"/>
      <c r="D70" s="2"/>
      <c r="E70" s="6"/>
      <c r="F70" s="2"/>
      <c r="G70" s="62"/>
      <c r="H70" s="29"/>
    </row>
    <row r="71" spans="1:8" hidden="1" outlineLevel="1" x14ac:dyDescent="0.25">
      <c r="A71" s="14"/>
      <c r="B71" s="2"/>
      <c r="C71" s="2"/>
      <c r="D71" s="2"/>
      <c r="E71" s="6"/>
      <c r="F71" s="2"/>
      <c r="G71" s="61"/>
      <c r="H71" s="28"/>
    </row>
    <row r="72" spans="1:8" hidden="1" outlineLevel="1" x14ac:dyDescent="0.25">
      <c r="A72" s="14"/>
      <c r="B72" s="2"/>
      <c r="C72" s="2"/>
      <c r="D72" s="2"/>
      <c r="E72" s="6"/>
      <c r="F72" s="2"/>
      <c r="G72" s="61"/>
      <c r="H72" s="28"/>
    </row>
    <row r="73" spans="1:8" hidden="1" outlineLevel="1" x14ac:dyDescent="0.25">
      <c r="A73" s="14"/>
      <c r="B73" s="2"/>
      <c r="C73" s="2"/>
      <c r="D73" s="2"/>
      <c r="E73" s="6"/>
      <c r="F73" s="2"/>
      <c r="G73" s="61"/>
      <c r="H73" s="28"/>
    </row>
    <row r="74" spans="1:8" hidden="1" outlineLevel="1" x14ac:dyDescent="0.25">
      <c r="A74" s="14"/>
      <c r="B74" s="2"/>
      <c r="C74" s="5"/>
      <c r="D74" s="5"/>
      <c r="E74" s="37"/>
      <c r="F74" s="2"/>
      <c r="G74" s="61"/>
      <c r="H74" s="28"/>
    </row>
    <row r="75" spans="1:8" collapsed="1" x14ac:dyDescent="0.25">
      <c r="B75" s="5"/>
      <c r="C75" s="5" t="s">
        <v>166</v>
      </c>
      <c r="D75" s="5"/>
      <c r="E75" s="9"/>
      <c r="F75" s="22">
        <f>SUM(F7:F74)</f>
        <v>153450764.93000001</v>
      </c>
      <c r="G75" s="12">
        <f>+F75/$F$87</f>
        <v>0.91699316406558684</v>
      </c>
      <c r="H75" s="15"/>
    </row>
    <row r="77" spans="1:8" x14ac:dyDescent="0.25">
      <c r="B77" s="34"/>
      <c r="C77" s="34" t="s">
        <v>29</v>
      </c>
      <c r="D77" s="34"/>
      <c r="E77" s="34"/>
      <c r="F77" s="34" t="s">
        <v>4</v>
      </c>
      <c r="G77" s="34" t="s">
        <v>5</v>
      </c>
      <c r="H77" s="34" t="s">
        <v>6</v>
      </c>
    </row>
    <row r="78" spans="1:8" x14ac:dyDescent="0.25">
      <c r="B78" s="40"/>
      <c r="C78" s="5" t="s">
        <v>30</v>
      </c>
      <c r="D78" s="2"/>
      <c r="E78" s="6"/>
      <c r="F78" s="16" t="s">
        <v>31</v>
      </c>
      <c r="G78" s="6">
        <v>0</v>
      </c>
      <c r="H78" s="2"/>
    </row>
    <row r="79" spans="1:8" x14ac:dyDescent="0.25">
      <c r="A79" s="2" t="s">
        <v>303</v>
      </c>
      <c r="B79" s="40" t="s">
        <v>211</v>
      </c>
      <c r="C79" s="5" t="s">
        <v>32</v>
      </c>
      <c r="D79" s="5"/>
      <c r="E79" s="9"/>
      <c r="F79" s="2">
        <f>SUMIFS('Crisil data '!M:M,'Crisil data '!AI:AI,'G-TIER II'!$D$3,'Crisil data '!K:K,A79)</f>
        <v>14065297.210000001</v>
      </c>
      <c r="G79" s="12">
        <f>+F79/$F$87</f>
        <v>8.4051593995014509E-2</v>
      </c>
      <c r="H79" s="2"/>
    </row>
    <row r="80" spans="1:8" x14ac:dyDescent="0.25">
      <c r="B80" s="40"/>
      <c r="C80" s="5" t="s">
        <v>33</v>
      </c>
      <c r="D80" s="2"/>
      <c r="E80" s="6"/>
      <c r="F80" s="9" t="s">
        <v>31</v>
      </c>
      <c r="G80" s="6">
        <v>0</v>
      </c>
      <c r="H80" s="2"/>
    </row>
    <row r="81" spans="1:8" x14ac:dyDescent="0.25">
      <c r="B81" s="40"/>
      <c r="C81" s="5" t="s">
        <v>34</v>
      </c>
      <c r="D81" s="2"/>
      <c r="E81" s="6"/>
      <c r="F81" s="9" t="s">
        <v>31</v>
      </c>
      <c r="G81" s="6">
        <v>0</v>
      </c>
      <c r="H81" s="2"/>
    </row>
    <row r="82" spans="1:8" x14ac:dyDescent="0.25">
      <c r="B82" s="40"/>
      <c r="C82" s="5" t="s">
        <v>35</v>
      </c>
      <c r="D82" s="2"/>
      <c r="E82" s="6"/>
      <c r="F82" s="9" t="s">
        <v>31</v>
      </c>
      <c r="G82" s="6">
        <v>0</v>
      </c>
      <c r="H82" s="2"/>
    </row>
    <row r="83" spans="1:8" x14ac:dyDescent="0.25">
      <c r="A83" s="47" t="s">
        <v>302</v>
      </c>
      <c r="B83" s="2" t="s">
        <v>302</v>
      </c>
      <c r="C83" s="2" t="s">
        <v>37</v>
      </c>
      <c r="D83" s="2"/>
      <c r="E83" s="6"/>
      <c r="F83" s="2">
        <f>SUMIFS('Crisil data '!M:M,'Crisil data '!AI:AI,'G-TIER II'!$D$3,'Crisil data '!K:K,A83)</f>
        <v>-174831.1</v>
      </c>
      <c r="G83" s="12">
        <f>+F83/$F$87</f>
        <v>-1.0447580606013928E-3</v>
      </c>
      <c r="H83" s="2"/>
    </row>
    <row r="84" spans="1:8" x14ac:dyDescent="0.25">
      <c r="B84" s="40"/>
      <c r="C84" s="2"/>
      <c r="D84" s="2"/>
      <c r="E84" s="6"/>
      <c r="F84" s="16"/>
      <c r="G84" s="12"/>
      <c r="H84" s="2"/>
    </row>
    <row r="85" spans="1:8" x14ac:dyDescent="0.25">
      <c r="B85" s="40"/>
      <c r="C85" s="2" t="s">
        <v>167</v>
      </c>
      <c r="D85" s="2"/>
      <c r="E85" s="6"/>
      <c r="F85" s="24">
        <f>SUM(F78:F84)</f>
        <v>13890466.110000001</v>
      </c>
      <c r="G85" s="12">
        <f>+F85/$F$87</f>
        <v>8.3006835934413117E-2</v>
      </c>
      <c r="H85" s="2"/>
    </row>
    <row r="86" spans="1:8" x14ac:dyDescent="0.25">
      <c r="B86" s="40"/>
      <c r="C86" s="2"/>
      <c r="D86" s="2"/>
      <c r="E86" s="6"/>
      <c r="F86" s="24"/>
      <c r="G86" s="3"/>
      <c r="H86" s="2"/>
    </row>
    <row r="87" spans="1:8" x14ac:dyDescent="0.25">
      <c r="B87" s="41"/>
      <c r="C87" s="7" t="s">
        <v>171</v>
      </c>
      <c r="D87" s="8"/>
      <c r="E87" s="10"/>
      <c r="F87" s="17">
        <f>+F85+F75</f>
        <v>167341231.04000002</v>
      </c>
      <c r="G87" s="11">
        <v>1</v>
      </c>
      <c r="H87" s="2"/>
    </row>
    <row r="88" spans="1:8" x14ac:dyDescent="0.25">
      <c r="F88" s="20">
        <f>+F87-GETPIVOTDATA("Market Value (Rs)",Sheet5!$A$3,"Scheme Name","Scheme G","Tier I / Tier II","TIER II")</f>
        <v>0</v>
      </c>
    </row>
    <row r="89" spans="1:8" x14ac:dyDescent="0.25">
      <c r="C89" s="5" t="s">
        <v>38</v>
      </c>
      <c r="D89" s="26">
        <v>9.8890677104570095</v>
      </c>
      <c r="F89" s="23"/>
    </row>
    <row r="90" spans="1:8" x14ac:dyDescent="0.25">
      <c r="C90" s="5" t="s">
        <v>39</v>
      </c>
      <c r="D90" s="26">
        <v>6.4800249375439485</v>
      </c>
    </row>
    <row r="91" spans="1:8" x14ac:dyDescent="0.25">
      <c r="C91" s="5" t="s">
        <v>40</v>
      </c>
      <c r="D91" s="26">
        <v>7.5937052490398838</v>
      </c>
    </row>
    <row r="92" spans="1:8" x14ac:dyDescent="0.25">
      <c r="C92" s="5" t="s">
        <v>321</v>
      </c>
      <c r="D92" s="67">
        <v>13.9155</v>
      </c>
    </row>
    <row r="93" spans="1:8" x14ac:dyDescent="0.25">
      <c r="C93" s="5" t="s">
        <v>322</v>
      </c>
      <c r="D93" s="67">
        <v>13.8414</v>
      </c>
    </row>
    <row r="94" spans="1:8" x14ac:dyDescent="0.25">
      <c r="A94" s="35" t="s">
        <v>215</v>
      </c>
      <c r="C94" s="5" t="s">
        <v>168</v>
      </c>
      <c r="D94" s="38"/>
    </row>
    <row r="95" spans="1:8" x14ac:dyDescent="0.25">
      <c r="C95" s="5" t="s">
        <v>169</v>
      </c>
      <c r="D95" s="26"/>
    </row>
    <row r="96" spans="1:8" x14ac:dyDescent="0.25">
      <c r="C96" s="5" t="s">
        <v>170</v>
      </c>
      <c r="D96" s="26"/>
      <c r="F96" s="20"/>
      <c r="G96" s="36"/>
    </row>
    <row r="97" spans="1:8" x14ac:dyDescent="0.25">
      <c r="C97" s="14"/>
      <c r="D97" s="77"/>
      <c r="F97" s="20"/>
      <c r="G97" s="36"/>
    </row>
    <row r="98" spans="1:8" x14ac:dyDescent="0.25">
      <c r="C98" s="14"/>
      <c r="D98" s="77"/>
      <c r="F98" s="20"/>
      <c r="G98" s="36"/>
    </row>
    <row r="99" spans="1:8" x14ac:dyDescent="0.25">
      <c r="C99" s="14"/>
      <c r="D99" s="77"/>
      <c r="F99" s="20"/>
      <c r="G99" s="36"/>
    </row>
    <row r="100" spans="1:8" x14ac:dyDescent="0.25">
      <c r="C100" s="14"/>
      <c r="D100" s="77"/>
      <c r="F100" s="20"/>
      <c r="G100" s="36"/>
    </row>
    <row r="101" spans="1:8" x14ac:dyDescent="0.25">
      <c r="C101" s="14"/>
      <c r="D101" s="77"/>
      <c r="F101" s="20"/>
      <c r="G101" s="36"/>
    </row>
    <row r="102" spans="1:8" x14ac:dyDescent="0.25">
      <c r="C102" s="14"/>
      <c r="D102" s="77"/>
      <c r="F102" s="20"/>
      <c r="G102" s="36"/>
    </row>
    <row r="103" spans="1:8" x14ac:dyDescent="0.25">
      <c r="C103" s="14"/>
      <c r="D103" s="77"/>
      <c r="F103" s="20"/>
      <c r="G103" s="36"/>
    </row>
    <row r="104" spans="1:8" x14ac:dyDescent="0.25">
      <c r="C104" s="14"/>
      <c r="D104" s="77"/>
      <c r="F104" s="20"/>
      <c r="G104" s="36"/>
    </row>
    <row r="105" spans="1:8" x14ac:dyDescent="0.25">
      <c r="C105" s="71" t="s">
        <v>803</v>
      </c>
      <c r="D105" s="77"/>
      <c r="F105" s="20"/>
      <c r="G105" s="36"/>
    </row>
    <row r="106" spans="1:8" x14ac:dyDescent="0.25">
      <c r="C106" s="14"/>
      <c r="D106" s="77"/>
      <c r="F106" s="20"/>
      <c r="G106" s="36"/>
    </row>
    <row r="107" spans="1:8" x14ac:dyDescent="0.25">
      <c r="B107" s="25"/>
      <c r="C107" s="14"/>
    </row>
    <row r="108" spans="1:8" x14ac:dyDescent="0.25">
      <c r="F108" s="23">
        <f>+F75-SUM(F111:F116)</f>
        <v>0</v>
      </c>
    </row>
    <row r="109" spans="1:8" x14ac:dyDescent="0.25">
      <c r="C109" s="34" t="s">
        <v>41</v>
      </c>
      <c r="D109" s="34"/>
      <c r="E109" s="34"/>
      <c r="F109" s="34"/>
      <c r="G109" s="34"/>
      <c r="H109" s="34"/>
    </row>
    <row r="110" spans="1:8" x14ac:dyDescent="0.25">
      <c r="C110" s="34" t="s">
        <v>42</v>
      </c>
      <c r="D110" s="34"/>
      <c r="E110" s="34"/>
      <c r="F110" s="34" t="s">
        <v>4</v>
      </c>
      <c r="G110" s="34" t="s">
        <v>5</v>
      </c>
      <c r="H110" s="34" t="s">
        <v>6</v>
      </c>
    </row>
    <row r="111" spans="1:8" x14ac:dyDescent="0.25">
      <c r="A111" t="s">
        <v>146</v>
      </c>
      <c r="C111" s="5" t="s">
        <v>43</v>
      </c>
      <c r="D111" s="2"/>
      <c r="E111" s="6"/>
      <c r="F111" s="21">
        <f>SUMIF(Table134567[[Industry ]],A111,Table134567[Market Value])</f>
        <v>139541844.82999998</v>
      </c>
      <c r="G111" s="13">
        <f>+F111/$F$87</f>
        <v>0.83387605052723035</v>
      </c>
      <c r="H111" s="2"/>
    </row>
    <row r="112" spans="1:8" x14ac:dyDescent="0.25">
      <c r="A112" s="2" t="s">
        <v>98</v>
      </c>
      <c r="C112" s="2" t="s">
        <v>44</v>
      </c>
      <c r="D112" s="2"/>
      <c r="E112" s="6"/>
      <c r="F112" s="21">
        <f>SUMIF(Table134567[[Industry ]],A112,Table134567[Market Value])</f>
        <v>13908920.1</v>
      </c>
      <c r="G112" s="13">
        <f t="shared" ref="G112" si="2">+F112/$F$87</f>
        <v>8.3117113538356324E-2</v>
      </c>
      <c r="H112" s="2"/>
    </row>
    <row r="113" spans="3:8" x14ac:dyDescent="0.25">
      <c r="C113" s="2" t="s">
        <v>45</v>
      </c>
      <c r="D113" s="2"/>
      <c r="E113" s="6"/>
      <c r="F113" s="21">
        <f t="shared" ref="F113:F122" si="3">SUMIF($L$53:$L$61,$C113,$O$53:$O$61)</f>
        <v>0</v>
      </c>
      <c r="G113" s="39">
        <f>+F113/$F$87</f>
        <v>0</v>
      </c>
      <c r="H113" s="2"/>
    </row>
    <row r="114" spans="3:8" x14ac:dyDescent="0.25">
      <c r="C114" s="2" t="s">
        <v>46</v>
      </c>
      <c r="D114" s="2"/>
      <c r="E114" s="6"/>
      <c r="F114" s="21">
        <f t="shared" si="3"/>
        <v>0</v>
      </c>
      <c r="G114" s="39">
        <f t="shared" ref="G114:G116" si="4">+F114/$F$87</f>
        <v>0</v>
      </c>
      <c r="H114" s="2"/>
    </row>
    <row r="115" spans="3:8" x14ac:dyDescent="0.25">
      <c r="C115" s="2" t="s">
        <v>47</v>
      </c>
      <c r="D115" s="2"/>
      <c r="E115" s="6"/>
      <c r="F115" s="21">
        <f t="shared" si="3"/>
        <v>0</v>
      </c>
      <c r="G115" s="39">
        <f t="shared" si="4"/>
        <v>0</v>
      </c>
      <c r="H115" s="2"/>
    </row>
    <row r="116" spans="3:8" x14ac:dyDescent="0.25">
      <c r="C116" s="2" t="s">
        <v>48</v>
      </c>
      <c r="D116" s="2"/>
      <c r="E116" s="6"/>
      <c r="F116" s="21">
        <f t="shared" si="3"/>
        <v>0</v>
      </c>
      <c r="G116" s="39">
        <f t="shared" si="4"/>
        <v>0</v>
      </c>
      <c r="H116" s="2"/>
    </row>
    <row r="117" spans="3:8" x14ac:dyDescent="0.25">
      <c r="C117" s="2" t="s">
        <v>49</v>
      </c>
      <c r="D117" s="2"/>
      <c r="E117" s="6"/>
      <c r="F117" s="21">
        <f t="shared" si="3"/>
        <v>0</v>
      </c>
      <c r="G117" s="2"/>
      <c r="H117" s="2"/>
    </row>
    <row r="118" spans="3:8" x14ac:dyDescent="0.25">
      <c r="C118" s="2" t="s">
        <v>50</v>
      </c>
      <c r="D118" s="2"/>
      <c r="E118" s="6"/>
      <c r="F118" s="21">
        <f t="shared" si="3"/>
        <v>0</v>
      </c>
      <c r="G118" s="2"/>
      <c r="H118" s="2"/>
    </row>
    <row r="119" spans="3:8" x14ac:dyDescent="0.25">
      <c r="C119" s="2" t="s">
        <v>51</v>
      </c>
      <c r="D119" s="2"/>
      <c r="E119" s="6"/>
      <c r="F119" s="21">
        <f t="shared" si="3"/>
        <v>0</v>
      </c>
      <c r="G119" s="12"/>
      <c r="H119" s="2"/>
    </row>
    <row r="120" spans="3:8" x14ac:dyDescent="0.25">
      <c r="C120" s="2" t="s">
        <v>52</v>
      </c>
      <c r="D120" s="2"/>
      <c r="E120" s="6"/>
      <c r="F120" s="21">
        <f t="shared" si="3"/>
        <v>0</v>
      </c>
      <c r="G120" s="2"/>
      <c r="H120" s="2"/>
    </row>
    <row r="121" spans="3:8" x14ac:dyDescent="0.25">
      <c r="C121" s="2" t="s">
        <v>53</v>
      </c>
      <c r="D121" s="2"/>
      <c r="E121" s="6"/>
      <c r="F121" s="21">
        <f t="shared" si="3"/>
        <v>0</v>
      </c>
      <c r="G121" s="2"/>
      <c r="H121" s="2"/>
    </row>
    <row r="122" spans="3:8" x14ac:dyDescent="0.25">
      <c r="C122" s="2" t="s">
        <v>54</v>
      </c>
      <c r="D122" s="2"/>
      <c r="E122" s="6"/>
      <c r="F122" s="21">
        <f t="shared" si="3"/>
        <v>0</v>
      </c>
      <c r="G122" s="2"/>
      <c r="H122" s="2"/>
    </row>
  </sheetData>
  <pageMargins left="0.7" right="0.7" top="0.75" bottom="0.75" header="0.3" footer="0.3"/>
  <pageSetup scale="45" orientation="portrait" horizontalDpi="4294967295"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79E8B-BFA4-402D-A5E9-1970FD871F6C}">
  <dimension ref="A2:O131"/>
  <sheetViews>
    <sheetView showGridLines="0" view="pageBreakPreview" topLeftCell="A87" zoomScale="89" zoomScaleNormal="100" zoomScaleSheetLayoutView="89" workbookViewId="0">
      <selection activeCell="C105" sqref="C105"/>
    </sheetView>
  </sheetViews>
  <sheetFormatPr defaultRowHeight="15" outlineLevelRow="1" x14ac:dyDescent="0.25"/>
  <cols>
    <col min="2" max="2" width="16.5703125" customWidth="1"/>
    <col min="3" max="3" width="60.7109375" customWidth="1"/>
    <col min="4" max="4" width="13.28515625" customWidth="1"/>
    <col min="5" max="5" width="19.42578125" style="23" customWidth="1"/>
    <col min="6" max="6" width="29.5703125" customWidth="1"/>
    <col min="7" max="7" width="20.5703125" customWidth="1"/>
    <col min="8" max="8" width="20.7109375" bestFit="1" customWidth="1"/>
    <col min="9" max="9" width="12" bestFit="1" customWidth="1"/>
    <col min="12" max="12" width="16.140625" bestFit="1" customWidth="1"/>
    <col min="13" max="13" width="14" bestFit="1" customWidth="1"/>
    <col min="15" max="15" width="10" bestFit="1" customWidth="1"/>
  </cols>
  <sheetData>
    <row r="2" spans="1:8" x14ac:dyDescent="0.25">
      <c r="B2" s="1" t="s">
        <v>21</v>
      </c>
      <c r="D2" s="43" t="s">
        <v>107</v>
      </c>
    </row>
    <row r="3" spans="1:8" x14ac:dyDescent="0.25">
      <c r="B3" s="1" t="s">
        <v>22</v>
      </c>
      <c r="D3" t="s">
        <v>318</v>
      </c>
    </row>
    <row r="4" spans="1:8" x14ac:dyDescent="0.25">
      <c r="B4" s="1" t="s">
        <v>23</v>
      </c>
      <c r="D4" s="4" t="str">
        <f>+'Tax Saver'!D4</f>
        <v>30th June 2022</v>
      </c>
    </row>
    <row r="6" spans="1:8" x14ac:dyDescent="0.25">
      <c r="B6" s="30" t="s">
        <v>1</v>
      </c>
      <c r="C6" s="31" t="s">
        <v>0</v>
      </c>
      <c r="D6" s="31" t="s">
        <v>2</v>
      </c>
      <c r="E6" s="32" t="s">
        <v>3</v>
      </c>
      <c r="F6" s="31" t="s">
        <v>4</v>
      </c>
      <c r="G6" s="31" t="s">
        <v>5</v>
      </c>
      <c r="H6" s="33" t="s">
        <v>6</v>
      </c>
    </row>
    <row r="7" spans="1:8" x14ac:dyDescent="0.25">
      <c r="A7" s="14"/>
      <c r="B7" s="75" t="s">
        <v>346</v>
      </c>
      <c r="C7" s="2" t="str">
        <f>VLOOKUP(Table1345676[[#This Row],[ISIN No.]],'Crisil data '!E:F,2,0)</f>
        <v>08.24%GOVT 10-NOV-2033</v>
      </c>
      <c r="D7" s="2" t="str">
        <f>VLOOKUP(Table1345676[[#This Row],[ISIN No.]],'Crisil data '!E:K,7,0)</f>
        <v>GOI</v>
      </c>
      <c r="E7" s="19">
        <f>SUMIFS('Crisil data '!L:L,'Crisil data '!AI:AI,$D$3,'Crisil data '!E:E,Table1345676[[#This Row],[ISIN No.]])</f>
        <v>500000</v>
      </c>
      <c r="F7" s="2">
        <f>SUMIFS('Crisil data '!M:M,'Crisil data '!AI:AI,$D$3,'Crisil data '!E:E,Table1345676[[#This Row],[ISIN No.]])</f>
        <v>52680400</v>
      </c>
      <c r="G7" s="27">
        <f t="shared" ref="G7:G70" si="0">+F7/$F$87</f>
        <v>3.078541110997924E-2</v>
      </c>
      <c r="H7" s="44">
        <f>IFERROR(VLOOKUP(Table1345676[[#This Row],[ISIN No.]],'Crisil data '!E:AJ,32,0),0)</f>
        <v>0</v>
      </c>
    </row>
    <row r="8" spans="1:8" x14ac:dyDescent="0.25">
      <c r="A8" s="14"/>
      <c r="B8" s="75" t="s">
        <v>278</v>
      </c>
      <c r="C8" s="2" t="str">
        <f>VLOOKUP(Table1345676[[#This Row],[ISIN No.]],'Crisil data '!E:F,2,0)</f>
        <v>6.64% GOI 16-june-2035</v>
      </c>
      <c r="D8" s="2" t="str">
        <f>VLOOKUP(Table1345676[[#This Row],[ISIN No.]],'Crisil data '!E:K,7,0)</f>
        <v>GOI</v>
      </c>
      <c r="E8" s="19">
        <f>SUMIFS('Crisil data '!L:L,'Crisil data '!AI:AI,$D$3,'Crisil data '!E:E,Table1345676[[#This Row],[ISIN No.]])</f>
        <v>500000</v>
      </c>
      <c r="F8" s="2">
        <f>SUMIFS('Crisil data '!M:M,'Crisil data '!AI:AI,$D$3,'Crisil data '!E:E,Table1345676[[#This Row],[ISIN No.]])</f>
        <v>46204950</v>
      </c>
      <c r="G8" s="27">
        <f t="shared" si="0"/>
        <v>2.7001282850282748E-2</v>
      </c>
      <c r="H8" s="44">
        <f>IFERROR(VLOOKUP(Table1345676[[#This Row],[ISIN No.]],'Crisil data '!E:AJ,32,0),0)</f>
        <v>0</v>
      </c>
    </row>
    <row r="9" spans="1:8" x14ac:dyDescent="0.25">
      <c r="A9" s="14"/>
      <c r="B9" s="75" t="s">
        <v>279</v>
      </c>
      <c r="C9" s="2" t="str">
        <f>VLOOKUP(Table1345676[[#This Row],[ISIN No.]],'Crisil data '!E:F,2,0)</f>
        <v>06.67 GOI 15 DEC- 2035</v>
      </c>
      <c r="D9" s="2" t="str">
        <f>VLOOKUP(Table1345676[[#This Row],[ISIN No.]],'Crisil data '!E:K,7,0)</f>
        <v>GOI</v>
      </c>
      <c r="E9" s="19">
        <f>SUMIFS('Crisil data '!L:L,'Crisil data '!AI:AI,$D$3,'Crisil data '!E:E,Table1345676[[#This Row],[ISIN No.]])</f>
        <v>1340000</v>
      </c>
      <c r="F9" s="2">
        <f>SUMIFS('Crisil data '!M:M,'Crisil data '!AI:AI,$D$3,'Crisil data '!E:E,Table1345676[[#This Row],[ISIN No.]])</f>
        <v>123907120</v>
      </c>
      <c r="G9" s="27">
        <f t="shared" si="0"/>
        <v>7.2408934416852019E-2</v>
      </c>
      <c r="H9" s="44">
        <f>IFERROR(VLOOKUP(Table1345676[[#This Row],[ISIN No.]],'Crisil data '!E:AJ,32,0),0)</f>
        <v>0</v>
      </c>
    </row>
    <row r="10" spans="1:8" x14ac:dyDescent="0.25">
      <c r="A10" s="14"/>
      <c r="B10" s="75" t="s">
        <v>334</v>
      </c>
      <c r="C10" s="2" t="str">
        <f>VLOOKUP(Table1345676[[#This Row],[ISIN No.]],'Crisil data '!E:F,2,0)</f>
        <v>6.54% GOI 17-Jan-2032</v>
      </c>
      <c r="D10" s="2" t="str">
        <f>VLOOKUP(Table1345676[[#This Row],[ISIN No.]],'Crisil data '!E:K,7,0)</f>
        <v>GOI</v>
      </c>
      <c r="E10" s="19">
        <f>SUMIFS('Crisil data '!L:L,'Crisil data '!AI:AI,$D$3,'Crisil data '!E:E,Table1345676[[#This Row],[ISIN No.]])</f>
        <v>1350000</v>
      </c>
      <c r="F10" s="2">
        <f>SUMIFS('Crisil data '!M:M,'Crisil data '!AI:AI,$D$3,'Crisil data '!E:E,Table1345676[[#This Row],[ISIN No.]])</f>
        <v>126775665</v>
      </c>
      <c r="G10" s="27">
        <f t="shared" si="0"/>
        <v>7.4085256865285873E-2</v>
      </c>
      <c r="H10" s="44">
        <f>IFERROR(VLOOKUP(Table1345676[[#This Row],[ISIN No.]],'Crisil data '!E:AJ,32,0),0)</f>
        <v>0</v>
      </c>
    </row>
    <row r="11" spans="1:8" x14ac:dyDescent="0.25">
      <c r="A11" s="14"/>
      <c r="B11" s="75" t="s">
        <v>342</v>
      </c>
      <c r="C11" s="2" t="str">
        <f>VLOOKUP(Table1345676[[#This Row],[ISIN No.]],'Crisil data '!E:F,2,0)</f>
        <v>8.30% GOI 31-Dec-2042</v>
      </c>
      <c r="D11" s="2" t="str">
        <f>VLOOKUP(Table1345676[[#This Row],[ISIN No.]],'Crisil data '!E:K,7,0)</f>
        <v>GOI</v>
      </c>
      <c r="E11" s="19">
        <f>SUMIFS('Crisil data '!L:L,'Crisil data '!AI:AI,$D$3,'Crisil data '!E:E,Table1345676[[#This Row],[ISIN No.]])</f>
        <v>200000</v>
      </c>
      <c r="F11" s="2">
        <f>SUMIFS('Crisil data '!M:M,'Crisil data '!AI:AI,$D$3,'Crisil data '!E:E,Table1345676[[#This Row],[ISIN No.]])</f>
        <v>21258400</v>
      </c>
      <c r="G11" s="27">
        <f t="shared" si="0"/>
        <v>1.2422999512919086E-2</v>
      </c>
      <c r="H11" s="44">
        <f>IFERROR(VLOOKUP(Table1345676[[#This Row],[ISIN No.]],'Crisil data '!E:AJ,32,0),0)</f>
        <v>0</v>
      </c>
    </row>
    <row r="12" spans="1:8" x14ac:dyDescent="0.25">
      <c r="A12" s="14"/>
      <c r="B12" s="75" t="s">
        <v>354</v>
      </c>
      <c r="C12" s="2" t="str">
        <f>VLOOKUP(Table1345676[[#This Row],[ISIN No.]],'Crisil data '!E:F,2,0)</f>
        <v>6.67%GOI 17-Dec-2050</v>
      </c>
      <c r="D12" s="2" t="str">
        <f>VLOOKUP(Table1345676[[#This Row],[ISIN No.]],'Crisil data '!E:K,7,0)</f>
        <v>GOI</v>
      </c>
      <c r="E12" s="19">
        <f>SUMIFS('Crisil data '!L:L,'Crisil data '!AI:AI,$D$3,'Crisil data '!E:E,Table1345676[[#This Row],[ISIN No.]])</f>
        <v>28800</v>
      </c>
      <c r="F12" s="2">
        <f>SUMIFS('Crisil data '!M:M,'Crisil data '!AI:AI,$D$3,'Crisil data '!E:E,Table1345676[[#This Row],[ISIN No.]])</f>
        <v>2540289.6</v>
      </c>
      <c r="G12" s="27">
        <f t="shared" si="0"/>
        <v>1.4844963150318661E-3</v>
      </c>
      <c r="H12" s="44">
        <f>IFERROR(VLOOKUP(Table1345676[[#This Row],[ISIN No.]],'Crisil data '!E:AJ,32,0),0)</f>
        <v>0</v>
      </c>
    </row>
    <row r="13" spans="1:8" x14ac:dyDescent="0.25">
      <c r="A13" s="14"/>
      <c r="B13" s="75" t="s">
        <v>355</v>
      </c>
      <c r="C13" s="2" t="str">
        <f>VLOOKUP(Table1345676[[#This Row],[ISIN No.]],'Crisil data '!E:F,2,0)</f>
        <v>6.45% GOI 07-Oct-2029</v>
      </c>
      <c r="D13" s="2" t="str">
        <f>VLOOKUP(Table1345676[[#This Row],[ISIN No.]],'Crisil data '!E:K,7,0)</f>
        <v>GOI</v>
      </c>
      <c r="E13" s="19">
        <f>SUMIFS('Crisil data '!L:L,'Crisil data '!AI:AI,$D$3,'Crisil data '!E:E,Table1345676[[#This Row],[ISIN No.]])</f>
        <v>500000</v>
      </c>
      <c r="F13" s="2">
        <f>SUMIFS('Crisil data '!M:M,'Crisil data '!AI:AI,$D$3,'Crisil data '!E:E,Table1345676[[#This Row],[ISIN No.]])</f>
        <v>47428750</v>
      </c>
      <c r="G13" s="27">
        <f t="shared" si="0"/>
        <v>2.7716447999301976E-2</v>
      </c>
      <c r="H13" s="44">
        <f>IFERROR(VLOOKUP(Table1345676[[#This Row],[ISIN No.]],'Crisil data '!E:AJ,32,0),0)</f>
        <v>0</v>
      </c>
    </row>
    <row r="14" spans="1:8" x14ac:dyDescent="0.25">
      <c r="A14" s="14"/>
      <c r="B14" s="75" t="s">
        <v>369</v>
      </c>
      <c r="C14" s="2" t="str">
        <f>VLOOKUP(Table1345676[[#This Row],[ISIN No.]],'Crisil data '!E:F,2,0)</f>
        <v>7.54%GOI 23-MAY- 2036</v>
      </c>
      <c r="D14" s="2" t="str">
        <f>VLOOKUP(Table1345676[[#This Row],[ISIN No.]],'Crisil data '!E:K,7,0)</f>
        <v>GOI</v>
      </c>
      <c r="E14" s="19">
        <f>SUMIFS('Crisil data '!L:L,'Crisil data '!AI:AI,$D$3,'Crisil data '!E:E,Table1345676[[#This Row],[ISIN No.]])</f>
        <v>480000</v>
      </c>
      <c r="F14" s="2">
        <f>SUMIFS('Crisil data '!M:M,'Crisil data '!AI:AI,$D$3,'Crisil data '!E:E,Table1345676[[#This Row],[ISIN No.]])</f>
        <v>47644848</v>
      </c>
      <c r="G14" s="27">
        <f t="shared" si="0"/>
        <v>2.7842731508349827E-2</v>
      </c>
      <c r="H14" s="44">
        <f>IFERROR(VLOOKUP(Table1345676[[#This Row],[ISIN No.]],'Crisil data '!E:AJ,32,0),0)</f>
        <v>0</v>
      </c>
    </row>
    <row r="15" spans="1:8" x14ac:dyDescent="0.25">
      <c r="A15" s="14"/>
      <c r="B15" s="75" t="s">
        <v>74</v>
      </c>
      <c r="C15" s="2" t="str">
        <f>VLOOKUP(Table1345676[[#This Row],[ISIN No.]],'Crisil data '!E:F,2,0)</f>
        <v>8.69% Tamil Nadu SDL 24.02.2026</v>
      </c>
      <c r="D15" s="2" t="str">
        <f>VLOOKUP(Table1345676[[#This Row],[ISIN No.]],'Crisil data '!E:K,7,0)</f>
        <v>SDL</v>
      </c>
      <c r="E15" s="19">
        <f>SUMIFS('Crisil data '!L:L,'Crisil data '!AI:AI,$D$3,'Crisil data '!E:E,Table1345676[[#This Row],[ISIN No.]])</f>
        <v>10500</v>
      </c>
      <c r="F15" s="2">
        <f>SUMIFS('Crisil data '!M:M,'Crisil data '!AI:AI,$D$3,'Crisil data '!E:E,Table1345676[[#This Row],[ISIN No.]])</f>
        <v>1093119.3</v>
      </c>
      <c r="G15" s="27">
        <f t="shared" si="0"/>
        <v>6.3879786491280878E-4</v>
      </c>
      <c r="H15" s="44">
        <f>IFERROR(VLOOKUP(Table1345676[[#This Row],[ISIN No.]],'Crisil data '!E:AJ,32,0),0)</f>
        <v>0</v>
      </c>
    </row>
    <row r="16" spans="1:8" x14ac:dyDescent="0.25">
      <c r="A16" s="14"/>
      <c r="B16" s="75" t="s">
        <v>75</v>
      </c>
      <c r="C16" s="2" t="str">
        <f>VLOOKUP(Table1345676[[#This Row],[ISIN No.]],'Crisil data '!E:F,2,0)</f>
        <v>8.00% Karnataka SDL 2028 (17-JAN-2028)</v>
      </c>
      <c r="D16" s="2" t="str">
        <f>VLOOKUP(Table1345676[[#This Row],[ISIN No.]],'Crisil data '!E:K,7,0)</f>
        <v>SDL</v>
      </c>
      <c r="E16" s="19">
        <f>SUMIFS('Crisil data '!L:L,'Crisil data '!AI:AI,$D$3,'Crisil data '!E:E,Table1345676[[#This Row],[ISIN No.]])</f>
        <v>37000</v>
      </c>
      <c r="F16" s="2">
        <f>SUMIFS('Crisil data '!M:M,'Crisil data '!AI:AI,$D$3,'Crisil data '!E:E,Table1345676[[#This Row],[ISIN No.]])</f>
        <v>3761172.1</v>
      </c>
      <c r="G16" s="27">
        <f t="shared" si="0"/>
        <v>2.1979565332435583E-3</v>
      </c>
      <c r="H16" s="44">
        <f>IFERROR(VLOOKUP(Table1345676[[#This Row],[ISIN No.]],'Crisil data '!E:AJ,32,0),0)</f>
        <v>0</v>
      </c>
    </row>
    <row r="17" spans="1:8" x14ac:dyDescent="0.25">
      <c r="A17" s="14"/>
      <c r="B17" s="75" t="s">
        <v>76</v>
      </c>
      <c r="C17" s="2" t="str">
        <f>VLOOKUP(Table1345676[[#This Row],[ISIN No.]],'Crisil data '!E:F,2,0)</f>
        <v>8.13 % KERALA SDL 21.03.2028</v>
      </c>
      <c r="D17" s="2" t="str">
        <f>VLOOKUP(Table1345676[[#This Row],[ISIN No.]],'Crisil data '!E:K,7,0)</f>
        <v>SDL</v>
      </c>
      <c r="E17" s="19">
        <f>SUMIFS('Crisil data '!L:L,'Crisil data '!AI:AI,$D$3,'Crisil data '!E:E,Table1345676[[#This Row],[ISIN No.]])</f>
        <v>183500</v>
      </c>
      <c r="F17" s="2">
        <f>SUMIFS('Crisil data '!M:M,'Crisil data '!AI:AI,$D$3,'Crisil data '!E:E,Table1345676[[#This Row],[ISIN No.]])</f>
        <v>18774215.300000001</v>
      </c>
      <c r="G17" s="27">
        <f t="shared" si="0"/>
        <v>1.0971289820839671E-2</v>
      </c>
      <c r="H17" s="44">
        <f>IFERROR(VLOOKUP(Table1345676[[#This Row],[ISIN No.]],'Crisil data '!E:AJ,32,0),0)</f>
        <v>0</v>
      </c>
    </row>
    <row r="18" spans="1:8" x14ac:dyDescent="0.25">
      <c r="A18" s="14"/>
      <c r="B18" s="75" t="s">
        <v>104</v>
      </c>
      <c r="C18" s="2" t="str">
        <f>VLOOKUP(Table1345676[[#This Row],[ISIN No.]],'Crisil data '!E:F,2,0)</f>
        <v>SDL TAMIL NADU 8.05% 2028</v>
      </c>
      <c r="D18" s="2" t="str">
        <f>VLOOKUP(Table1345676[[#This Row],[ISIN No.]],'Crisil data '!E:K,7,0)</f>
        <v>SDL</v>
      </c>
      <c r="E18" s="19">
        <f>SUMIFS('Crisil data '!L:L,'Crisil data '!AI:AI,$D$3,'Crisil data '!E:E,Table1345676[[#This Row],[ISIN No.]])</f>
        <v>241000</v>
      </c>
      <c r="F18" s="2">
        <f>SUMIFS('Crisil data '!M:M,'Crisil data '!AI:AI,$D$3,'Crisil data '!E:E,Table1345676[[#This Row],[ISIN No.]])</f>
        <v>24494107.300000001</v>
      </c>
      <c r="G18" s="27">
        <f t="shared" si="0"/>
        <v>1.4313884537749212E-2</v>
      </c>
      <c r="H18" s="44">
        <f>IFERROR(VLOOKUP(Table1345676[[#This Row],[ISIN No.]],'Crisil data '!E:AJ,32,0),0)</f>
        <v>0</v>
      </c>
    </row>
    <row r="19" spans="1:8" x14ac:dyDescent="0.25">
      <c r="A19" s="14"/>
      <c r="B19" s="75" t="s">
        <v>356</v>
      </c>
      <c r="C19" s="2" t="str">
        <f>VLOOKUP(Table1345676[[#This Row],[ISIN No.]],'Crisil data '!E:F,2,0)</f>
        <v>8.08% Maharashtra SDL 2028</v>
      </c>
      <c r="D19" s="2" t="str">
        <f>VLOOKUP(Table1345676[[#This Row],[ISIN No.]],'Crisil data '!E:K,7,0)</f>
        <v>SDL</v>
      </c>
      <c r="E19" s="19">
        <f>SUMIFS('Crisil data '!L:L,'Crisil data '!AI:AI,$D$3,'Crisil data '!E:E,Table1345676[[#This Row],[ISIN No.]])</f>
        <v>120000</v>
      </c>
      <c r="F19" s="2">
        <f>SUMIFS('Crisil data '!M:M,'Crisil data '!AI:AI,$D$3,'Crisil data '!E:E,Table1345676[[#This Row],[ISIN No.]])</f>
        <v>12235716</v>
      </c>
      <c r="G19" s="27">
        <f t="shared" si="0"/>
        <v>7.1503167645832364E-3</v>
      </c>
      <c r="H19" s="44">
        <f>IFERROR(VLOOKUP(Table1345676[[#This Row],[ISIN No.]],'Crisil data '!E:AJ,32,0),0)</f>
        <v>0</v>
      </c>
    </row>
    <row r="20" spans="1:8" x14ac:dyDescent="0.25">
      <c r="A20" s="14"/>
      <c r="B20" s="75" t="s">
        <v>110</v>
      </c>
      <c r="C20" s="2" t="str">
        <f>VLOOKUP(Table1345676[[#This Row],[ISIN No.]],'Crisil data '!E:F,2,0)</f>
        <v>8.22 % KARNATAK 30.01.2031</v>
      </c>
      <c r="D20" s="2" t="str">
        <f>VLOOKUP(Table1345676[[#This Row],[ISIN No.]],'Crisil data '!E:K,7,0)</f>
        <v>SDL</v>
      </c>
      <c r="E20" s="19">
        <f>SUMIFS('Crisil data '!L:L,'Crisil data '!AI:AI,$D$3,'Crisil data '!E:E,Table1345676[[#This Row],[ISIN No.]])</f>
        <v>90000</v>
      </c>
      <c r="F20" s="2">
        <f>SUMIFS('Crisil data '!M:M,'Crisil data '!AI:AI,$D$3,'Crisil data '!E:E,Table1345676[[#This Row],[ISIN No.]])</f>
        <v>9253638</v>
      </c>
      <c r="G20" s="27">
        <f t="shared" si="0"/>
        <v>5.4076478176499432E-3</v>
      </c>
      <c r="H20" s="44">
        <f>IFERROR(VLOOKUP(Table1345676[[#This Row],[ISIN No.]],'Crisil data '!E:AJ,32,0),0)</f>
        <v>0</v>
      </c>
    </row>
    <row r="21" spans="1:8" x14ac:dyDescent="0.25">
      <c r="A21" s="14"/>
      <c r="B21" s="75" t="s">
        <v>114</v>
      </c>
      <c r="C21" s="2" t="str">
        <f>VLOOKUP(Table1345676[[#This Row],[ISIN No.]],'Crisil data '!E:F,2,0)</f>
        <v>8.39% ANDHRA PRADESH SDL 06.02.2031</v>
      </c>
      <c r="D21" s="2" t="str">
        <f>VLOOKUP(Table1345676[[#This Row],[ISIN No.]],'Crisil data '!E:K,7,0)</f>
        <v>SDL</v>
      </c>
      <c r="E21" s="19">
        <f>SUMIFS('Crisil data '!L:L,'Crisil data '!AI:AI,$D$3,'Crisil data '!E:E,Table1345676[[#This Row],[ISIN No.]])</f>
        <v>55000</v>
      </c>
      <c r="F21" s="2">
        <f>SUMIFS('Crisil data '!M:M,'Crisil data '!AI:AI,$D$3,'Crisil data '!E:E,Table1345676[[#This Row],[ISIN No.]])</f>
        <v>5690322</v>
      </c>
      <c r="G21" s="27">
        <f t="shared" si="0"/>
        <v>3.3253145784420636E-3</v>
      </c>
      <c r="H21" s="44">
        <f>IFERROR(VLOOKUP(Table1345676[[#This Row],[ISIN No.]],'Crisil data '!E:AJ,32,0),0)</f>
        <v>0</v>
      </c>
    </row>
    <row r="22" spans="1:8" x14ac:dyDescent="0.25">
      <c r="A22" s="14"/>
      <c r="B22" s="75" t="s">
        <v>175</v>
      </c>
      <c r="C22" s="2" t="str">
        <f>VLOOKUP(Table1345676[[#This Row],[ISIN No.]],'Crisil data '!E:F,2,0)</f>
        <v>8.65% Nabard (GOI Service) 8 Jun 2028</v>
      </c>
      <c r="D22" s="2" t="str">
        <f>VLOOKUP(Table1345676[[#This Row],[ISIN No.]],'Crisil data '!E:K,7,0)</f>
        <v>Bonds</v>
      </c>
      <c r="E22" s="19">
        <f>SUMIFS('Crisil data '!L:L,'Crisil data '!AI:AI,$D$3,'Crisil data '!E:E,Table1345676[[#This Row],[ISIN No.]])</f>
        <v>3</v>
      </c>
      <c r="F22" s="2">
        <f>SUMIFS('Crisil data '!M:M,'Crisil data '!AI:AI,$D$3,'Crisil data '!E:E,Table1345676[[#This Row],[ISIN No.]])</f>
        <v>3162480</v>
      </c>
      <c r="G22" s="27">
        <f t="shared" si="0"/>
        <v>1.8480924011033922E-3</v>
      </c>
      <c r="H22" s="44" t="str">
        <f>IFERROR(VLOOKUP(Table1345676[[#This Row],[ISIN No.]],'Crisil data '!E:AJ,32,0),0)</f>
        <v>CRISIL AAA</v>
      </c>
    </row>
    <row r="23" spans="1:8" x14ac:dyDescent="0.25">
      <c r="A23" s="14"/>
      <c r="B23" s="75" t="s">
        <v>138</v>
      </c>
      <c r="C23" s="2" t="str">
        <f>VLOOKUP(Table1345676[[#This Row],[ISIN No.]],'Crisil data '!E:F,2,0)</f>
        <v>8.38% Telangana SDL 2049</v>
      </c>
      <c r="D23" s="2" t="str">
        <f>VLOOKUP(Table1345676[[#This Row],[ISIN No.]],'Crisil data '!E:K,7,0)</f>
        <v>SDL</v>
      </c>
      <c r="E23" s="19">
        <f>SUMIFS('Crisil data '!L:L,'Crisil data '!AI:AI,$D$3,'Crisil data '!E:E,Table1345676[[#This Row],[ISIN No.]])</f>
        <v>60000</v>
      </c>
      <c r="F23" s="2">
        <f>SUMIFS('Crisil data '!M:M,'Crisil data '!AI:AI,$D$3,'Crisil data '!E:E,Table1345676[[#This Row],[ISIN No.]])</f>
        <v>6296754</v>
      </c>
      <c r="G23" s="27">
        <f t="shared" si="0"/>
        <v>3.6797017590680064E-3</v>
      </c>
      <c r="H23" s="44">
        <f>IFERROR(VLOOKUP(Table1345676[[#This Row],[ISIN No.]],'Crisil data '!E:AJ,32,0),0)</f>
        <v>0</v>
      </c>
    </row>
    <row r="24" spans="1:8" x14ac:dyDescent="0.25">
      <c r="A24" s="14"/>
      <c r="B24" s="75" t="s">
        <v>158</v>
      </c>
      <c r="C24" s="2" t="str">
        <f>VLOOKUP(Table1345676[[#This Row],[ISIN No.]],'Crisil data '!E:F,2,0)</f>
        <v>7.83% MAHARASHTRA SDL 2030 ( 08-APR-2030 ) 2030</v>
      </c>
      <c r="D24" s="2" t="str">
        <f>VLOOKUP(Table1345676[[#This Row],[ISIN No.]],'Crisil data '!E:K,7,0)</f>
        <v>SDL</v>
      </c>
      <c r="E24" s="19">
        <f>SUMIFS('Crisil data '!L:L,'Crisil data '!AI:AI,$D$3,'Crisil data '!E:E,Table1345676[[#This Row],[ISIN No.]])</f>
        <v>100000</v>
      </c>
      <c r="F24" s="2">
        <f>SUMIFS('Crisil data '!M:M,'Crisil data '!AI:AI,$D$3,'Crisil data '!E:E,Table1345676[[#This Row],[ISIN No.]])</f>
        <v>10042470</v>
      </c>
      <c r="G24" s="27">
        <f t="shared" si="0"/>
        <v>5.868626045163537E-3</v>
      </c>
      <c r="H24" s="44">
        <f>IFERROR(VLOOKUP(Table1345676[[#This Row],[ISIN No.]],'Crisil data '!E:AJ,32,0),0)</f>
        <v>0</v>
      </c>
    </row>
    <row r="25" spans="1:8" x14ac:dyDescent="0.25">
      <c r="A25" s="14"/>
      <c r="B25" s="75" t="s">
        <v>182</v>
      </c>
      <c r="C25" s="2" t="str">
        <f>VLOOKUP(Table1345676[[#This Row],[ISIN No.]],'Crisil data '!E:F,2,0)</f>
        <v>9.50% GUJARAT SDL 11-SEP-2023.</v>
      </c>
      <c r="D25" s="2" t="str">
        <f>VLOOKUP(Table1345676[[#This Row],[ISIN No.]],'Crisil data '!E:K,7,0)</f>
        <v>SDL</v>
      </c>
      <c r="E25" s="19">
        <f>SUMIFS('Crisil data '!L:L,'Crisil data '!AI:AI,$D$3,'Crisil data '!E:E,Table1345676[[#This Row],[ISIN No.]])</f>
        <v>65000</v>
      </c>
      <c r="F25" s="2">
        <f>SUMIFS('Crisil data '!M:M,'Crisil data '!AI:AI,$D$3,'Crisil data '!E:E,Table1345676[[#This Row],[ISIN No.]])</f>
        <v>6704288.5</v>
      </c>
      <c r="G25" s="27">
        <f t="shared" si="0"/>
        <v>3.9178570715561398E-3</v>
      </c>
      <c r="H25" s="44">
        <f>IFERROR(VLOOKUP(Table1345676[[#This Row],[ISIN No.]],'Crisil data '!E:AJ,32,0),0)</f>
        <v>0</v>
      </c>
    </row>
    <row r="26" spans="1:8" x14ac:dyDescent="0.25">
      <c r="A26" s="14"/>
      <c r="B26" s="75" t="s">
        <v>214</v>
      </c>
      <c r="C26" s="2" t="str">
        <f>VLOOKUP(Table1345676[[#This Row],[ISIN No.]],'Crisil data '!E:F,2,0)</f>
        <v>6.63% MAHARASHTRA SDL 14-OCT-2030</v>
      </c>
      <c r="D26" s="2" t="str">
        <f>VLOOKUP(Table1345676[[#This Row],[ISIN No.]],'Crisil data '!E:K,7,0)</f>
        <v>SDL</v>
      </c>
      <c r="E26" s="19">
        <f>SUMIFS('Crisil data '!L:L,'Crisil data '!AI:AI,$D$3,'Crisil data '!E:E,Table1345676[[#This Row],[ISIN No.]])</f>
        <v>190000</v>
      </c>
      <c r="F26" s="2">
        <f>SUMIFS('Crisil data '!M:M,'Crisil data '!AI:AI,$D$3,'Crisil data '!E:E,Table1345676[[#This Row],[ISIN No.]])</f>
        <v>17710299</v>
      </c>
      <c r="G26" s="27">
        <f t="shared" si="0"/>
        <v>1.0349557626662937E-2</v>
      </c>
      <c r="H26" s="44">
        <f>IFERROR(VLOOKUP(Table1345676[[#This Row],[ISIN No.]],'Crisil data '!E:AJ,32,0),0)</f>
        <v>0</v>
      </c>
    </row>
    <row r="27" spans="1:8" x14ac:dyDescent="0.25">
      <c r="A27" s="14"/>
      <c r="B27" s="75" t="s">
        <v>213</v>
      </c>
      <c r="C27" s="2" t="str">
        <f>VLOOKUP(Table1345676[[#This Row],[ISIN No.]],'Crisil data '!E:F,2,0)</f>
        <v>8.67% Maharashtra SDL 24 Feb 2026</v>
      </c>
      <c r="D27" s="2" t="str">
        <f>VLOOKUP(Table1345676[[#This Row],[ISIN No.]],'Crisil data '!E:K,7,0)</f>
        <v>SDL</v>
      </c>
      <c r="E27" s="19">
        <f>SUMIFS('Crisil data '!L:L,'Crisil data '!AI:AI,$D$3,'Crisil data '!E:E,Table1345676[[#This Row],[ISIN No.]])</f>
        <v>30000</v>
      </c>
      <c r="F27" s="2">
        <f>SUMIFS('Crisil data '!M:M,'Crisil data '!AI:AI,$D$3,'Crisil data '!E:E,Table1345676[[#This Row],[ISIN No.]])</f>
        <v>3121311</v>
      </c>
      <c r="G27" s="27">
        <f t="shared" si="0"/>
        <v>1.8240340304382732E-3</v>
      </c>
      <c r="H27" s="44">
        <f>IFERROR(VLOOKUP(Table1345676[[#This Row],[ISIN No.]],'Crisil data '!E:AJ,32,0),0)</f>
        <v>0</v>
      </c>
    </row>
    <row r="28" spans="1:8" x14ac:dyDescent="0.25">
      <c r="A28" s="14"/>
      <c r="B28" s="75" t="s">
        <v>246</v>
      </c>
      <c r="C28" s="2" t="str">
        <f>VLOOKUP(Table1345676[[#This Row],[ISIN No.]],'Crisil data '!E:F,2,0)</f>
        <v>07.75% GUJRAT SDL 10-JAN-2028</v>
      </c>
      <c r="D28" s="2" t="str">
        <f>VLOOKUP(Table1345676[[#This Row],[ISIN No.]],'Crisil data '!E:K,7,0)</f>
        <v>SDL</v>
      </c>
      <c r="E28" s="19">
        <f>SUMIFS('Crisil data '!L:L,'Crisil data '!AI:AI,$D$3,'Crisil data '!E:E,Table1345676[[#This Row],[ISIN No.]])</f>
        <v>17500</v>
      </c>
      <c r="F28" s="2">
        <f>SUMIFS('Crisil data '!M:M,'Crisil data '!AI:AI,$D$3,'Crisil data '!E:E,Table1345676[[#This Row],[ISIN No.]])</f>
        <v>1760106.25</v>
      </c>
      <c r="G28" s="27">
        <f t="shared" si="0"/>
        <v>1.0285721920010838E-3</v>
      </c>
      <c r="H28" s="44">
        <f>IFERROR(VLOOKUP(Table1345676[[#This Row],[ISIN No.]],'Crisil data '!E:AJ,32,0),0)</f>
        <v>0</v>
      </c>
    </row>
    <row r="29" spans="1:8" x14ac:dyDescent="0.25">
      <c r="A29" s="14"/>
      <c r="B29" s="75" t="s">
        <v>261</v>
      </c>
      <c r="C29" s="2" t="str">
        <f>VLOOKUP(Table1345676[[#This Row],[ISIN No.]],'Crisil data '!E:F,2,0)</f>
        <v>8.26% Gujarat 14march 2028</v>
      </c>
      <c r="D29" s="2" t="str">
        <f>VLOOKUP(Table1345676[[#This Row],[ISIN No.]],'Crisil data '!E:K,7,0)</f>
        <v>SDL</v>
      </c>
      <c r="E29" s="19">
        <f>SUMIFS('Crisil data '!L:L,'Crisil data '!AI:AI,$D$3,'Crisil data '!E:E,Table1345676[[#This Row],[ISIN No.]])</f>
        <v>50000</v>
      </c>
      <c r="F29" s="2">
        <f>SUMIFS('Crisil data '!M:M,'Crisil data '!AI:AI,$D$3,'Crisil data '!E:E,Table1345676[[#This Row],[ISIN No.]])</f>
        <v>5145060</v>
      </c>
      <c r="G29" s="27">
        <f t="shared" si="0"/>
        <v>3.0066739676522917E-3</v>
      </c>
      <c r="H29" s="44">
        <f>IFERROR(VLOOKUP(Table1345676[[#This Row],[ISIN No.]],'Crisil data '!E:AJ,32,0),0)</f>
        <v>0</v>
      </c>
    </row>
    <row r="30" spans="1:8" x14ac:dyDescent="0.25">
      <c r="A30" s="14"/>
      <c r="B30" s="75" t="s">
        <v>260</v>
      </c>
      <c r="C30" s="2" t="str">
        <f>VLOOKUP(Table1345676[[#This Row],[ISIN No.]],'Crisil data '!E:F,2,0)</f>
        <v>8.32% Kerala SDL 25-April-2030</v>
      </c>
      <c r="D30" s="2" t="str">
        <f>VLOOKUP(Table1345676[[#This Row],[ISIN No.]],'Crisil data '!E:K,7,0)</f>
        <v>SDL</v>
      </c>
      <c r="E30" s="19">
        <f>SUMIFS('Crisil data '!L:L,'Crisil data '!AI:AI,$D$3,'Crisil data '!E:E,Table1345676[[#This Row],[ISIN No.]])</f>
        <v>130000</v>
      </c>
      <c r="F30" s="2">
        <f>SUMIFS('Crisil data '!M:M,'Crisil data '!AI:AI,$D$3,'Crisil data '!E:E,Table1345676[[#This Row],[ISIN No.]])</f>
        <v>13393770</v>
      </c>
      <c r="G30" s="27">
        <f t="shared" si="0"/>
        <v>7.8270612175022711E-3</v>
      </c>
      <c r="H30" s="44">
        <f>IFERROR(VLOOKUP(Table1345676[[#This Row],[ISIN No.]],'Crisil data '!E:AJ,32,0),0)</f>
        <v>0</v>
      </c>
    </row>
    <row r="31" spans="1:8" x14ac:dyDescent="0.25">
      <c r="A31" s="14"/>
      <c r="B31" s="75" t="s">
        <v>295</v>
      </c>
      <c r="C31" s="2" t="str">
        <f>VLOOKUP(Table1345676[[#This Row],[ISIN No.]],'Crisil data '!E:F,2,0)</f>
        <v>8.50% GUJARAT SDL 28.11.2028</v>
      </c>
      <c r="D31" s="2" t="str">
        <f>VLOOKUP(Table1345676[[#This Row],[ISIN No.]],'Crisil data '!E:K,7,0)</f>
        <v>SDL</v>
      </c>
      <c r="E31" s="19">
        <f>SUMIFS('Crisil data '!L:L,'Crisil data '!AI:AI,$D$3,'Crisil data '!E:E,Table1345676[[#This Row],[ISIN No.]])</f>
        <v>30000</v>
      </c>
      <c r="F31" s="2">
        <f>SUMIFS('Crisil data '!M:M,'Crisil data '!AI:AI,$D$3,'Crisil data '!E:E,Table1345676[[#This Row],[ISIN No.]])</f>
        <v>3120936</v>
      </c>
      <c r="G31" s="27">
        <f t="shared" si="0"/>
        <v>1.8238148876609549E-3</v>
      </c>
      <c r="H31" s="44">
        <f>IFERROR(VLOOKUP(Table1345676[[#This Row],[ISIN No.]],'Crisil data '!E:AJ,32,0),0)</f>
        <v>0</v>
      </c>
    </row>
    <row r="32" spans="1:8" x14ac:dyDescent="0.25">
      <c r="A32" s="14"/>
      <c r="B32" s="75" t="s">
        <v>311</v>
      </c>
      <c r="C32" s="2" t="str">
        <f>VLOOKUP(Table1345676[[#This Row],[ISIN No.]],'Crisil data '!E:F,2,0)</f>
        <v>8.36% Tamil Nadu SDL 12.12.2028</v>
      </c>
      <c r="D32" s="2" t="str">
        <f>VLOOKUP(Table1345676[[#This Row],[ISIN No.]],'Crisil data '!E:K,7,0)</f>
        <v>SDL</v>
      </c>
      <c r="E32" s="19">
        <f>SUMIFS('Crisil data '!L:L,'Crisil data '!AI:AI,$D$3,'Crisil data '!E:E,Table1345676[[#This Row],[ISIN No.]])</f>
        <v>400000</v>
      </c>
      <c r="F32" s="2">
        <f>SUMIFS('Crisil data '!M:M,'Crisil data '!AI:AI,$D$3,'Crisil data '!E:E,Table1345676[[#This Row],[ISIN No.]])</f>
        <v>41337320</v>
      </c>
      <c r="G32" s="27">
        <f t="shared" si="0"/>
        <v>2.4156733631194277E-2</v>
      </c>
      <c r="H32" s="44">
        <f>IFERROR(VLOOKUP(Table1345676[[#This Row],[ISIN No.]],'Crisil data '!E:AJ,32,0),0)</f>
        <v>0</v>
      </c>
    </row>
    <row r="33" spans="1:8" x14ac:dyDescent="0.25">
      <c r="A33" s="14"/>
      <c r="B33" s="75" t="s">
        <v>352</v>
      </c>
      <c r="C33" s="2" t="str">
        <f>VLOOKUP(Table1345676[[#This Row],[ISIN No.]],'Crisil data '!E:F,2,0)</f>
        <v>7.24% Maharashtra SDL 25-Sept-2029</v>
      </c>
      <c r="D33" s="2" t="str">
        <f>VLOOKUP(Table1345676[[#This Row],[ISIN No.]],'Crisil data '!E:K,7,0)</f>
        <v>SDL</v>
      </c>
      <c r="E33" s="19">
        <f>SUMIFS('Crisil data '!L:L,'Crisil data '!AI:AI,$D$3,'Crisil data '!E:E,Table1345676[[#This Row],[ISIN No.]])</f>
        <v>30000</v>
      </c>
      <c r="F33" s="2">
        <f>SUMIFS('Crisil data '!M:M,'Crisil data '!AI:AI,$D$3,'Crisil data '!E:E,Table1345676[[#This Row],[ISIN No.]])</f>
        <v>2919336</v>
      </c>
      <c r="G33" s="27">
        <f t="shared" si="0"/>
        <v>1.7060037305746036E-3</v>
      </c>
      <c r="H33" s="44">
        <f>IFERROR(VLOOKUP(Table1345676[[#This Row],[ISIN No.]],'Crisil data '!E:AJ,32,0),0)</f>
        <v>0</v>
      </c>
    </row>
    <row r="34" spans="1:8" x14ac:dyDescent="0.25">
      <c r="A34" s="14"/>
      <c r="B34" s="75" t="s">
        <v>353</v>
      </c>
      <c r="C34" s="2" t="str">
        <f>VLOOKUP(Table1345676[[#This Row],[ISIN No.]],'Crisil data '!E:F,2,0)</f>
        <v>6.50% Gujarat SDL 11-Nov-2030</v>
      </c>
      <c r="D34" s="2" t="str">
        <f>VLOOKUP(Table1345676[[#This Row],[ISIN No.]],'Crisil data '!E:K,7,0)</f>
        <v>SDL</v>
      </c>
      <c r="E34" s="19">
        <f>SUMIFS('Crisil data '!L:L,'Crisil data '!AI:AI,$D$3,'Crisil data '!E:E,Table1345676[[#This Row],[ISIN No.]])</f>
        <v>50000</v>
      </c>
      <c r="F34" s="2">
        <f>SUMIFS('Crisil data '!M:M,'Crisil data '!AI:AI,$D$3,'Crisil data '!E:E,Table1345676[[#This Row],[ISIN No.]])</f>
        <v>4622870</v>
      </c>
      <c r="G34" s="27">
        <f t="shared" si="0"/>
        <v>2.7015161892846246E-3</v>
      </c>
      <c r="H34" s="44">
        <f>IFERROR(VLOOKUP(Table1345676[[#This Row],[ISIN No.]],'Crisil data '!E:AJ,32,0),0)</f>
        <v>0</v>
      </c>
    </row>
    <row r="35" spans="1:8" x14ac:dyDescent="0.25">
      <c r="A35" s="14"/>
      <c r="B35" s="75" t="s">
        <v>259</v>
      </c>
      <c r="C35" s="2" t="str">
        <f>VLOOKUP(Table1345676[[#This Row],[ISIN No.]],'Crisil data '!E:F,2,0)</f>
        <v>6.01% GOVT 25-March-2028</v>
      </c>
      <c r="D35" s="2" t="str">
        <f>VLOOKUP(Table1345676[[#This Row],[ISIN No.]],'Crisil data '!E:K,7,0)</f>
        <v>GOI</v>
      </c>
      <c r="E35" s="19">
        <f>SUMIFS('Crisil data '!L:L,'Crisil data '!AI:AI,$D$3,'Crisil data '!E:E,Table1345676[[#This Row],[ISIN No.]])</f>
        <v>75100</v>
      </c>
      <c r="F35" s="2">
        <f>SUMIFS('Crisil data '!M:M,'Crisil data '!AI:AI,$D$3,'Crisil data '!E:E,Table1345676[[#This Row],[ISIN No.]])</f>
        <v>7073451.21</v>
      </c>
      <c r="G35" s="27">
        <f t="shared" si="0"/>
        <v>4.1335886490275336E-3</v>
      </c>
      <c r="H35" s="44">
        <f>IFERROR(VLOOKUP(Table1345676[[#This Row],[ISIN No.]],'Crisil data '!E:AJ,32,0),0)</f>
        <v>0</v>
      </c>
    </row>
    <row r="36" spans="1:8" x14ac:dyDescent="0.25">
      <c r="A36" s="14"/>
      <c r="B36" s="75" t="s">
        <v>20</v>
      </c>
      <c r="C36" s="2" t="str">
        <f>VLOOKUP(Table1345676[[#This Row],[ISIN No.]],'Crisil data '!E:F,2,0)</f>
        <v>6.57% GOI 2033 (MD 05/12/2033)</v>
      </c>
      <c r="D36" s="2" t="str">
        <f>VLOOKUP(Table1345676[[#This Row],[ISIN No.]],'Crisil data '!E:K,7,0)</f>
        <v>GOI</v>
      </c>
      <c r="E36" s="19">
        <f>SUMIFS('Crisil data '!L:L,'Crisil data '!AI:AI,$D$3,'Crisil data '!E:E,Table1345676[[#This Row],[ISIN No.]])</f>
        <v>1139900</v>
      </c>
      <c r="F36" s="2">
        <f>SUMIFS('Crisil data '!M:M,'Crisil data '!AI:AI,$D$3,'Crisil data '!E:E,Table1345676[[#This Row],[ISIN No.]])</f>
        <v>105820792.66</v>
      </c>
      <c r="G36" s="27">
        <f t="shared" si="0"/>
        <v>6.1839633070781039E-2</v>
      </c>
      <c r="H36" s="44">
        <f>IFERROR(VLOOKUP(Table1345676[[#This Row],[ISIN No.]],'Crisil data '!E:AJ,32,0),0)</f>
        <v>0</v>
      </c>
    </row>
    <row r="37" spans="1:8" x14ac:dyDescent="0.25">
      <c r="A37" s="14"/>
      <c r="B37" s="75" t="s">
        <v>27</v>
      </c>
      <c r="C37" s="2" t="str">
        <f>VLOOKUP(Table1345676[[#This Row],[ISIN No.]],'Crisil data '!E:F,2,0)</f>
        <v>6.79% GS 26.12.2029</v>
      </c>
      <c r="D37" s="2" t="str">
        <f>VLOOKUP(Table1345676[[#This Row],[ISIN No.]],'Crisil data '!E:K,7,0)</f>
        <v>GOI</v>
      </c>
      <c r="E37" s="19">
        <f>SUMIFS('Crisil data '!L:L,'Crisil data '!AI:AI,$D$3,'Crisil data '!E:E,Table1345676[[#This Row],[ISIN No.]])</f>
        <v>620000</v>
      </c>
      <c r="F37" s="2">
        <f>SUMIFS('Crisil data '!M:M,'Crisil data '!AI:AI,$D$3,'Crisil data '!E:E,Table1345676[[#This Row],[ISIN No.]])</f>
        <v>59891814</v>
      </c>
      <c r="G37" s="27">
        <f t="shared" si="0"/>
        <v>3.4999622556252614E-2</v>
      </c>
      <c r="H37" s="44">
        <f>IFERROR(VLOOKUP(Table1345676[[#This Row],[ISIN No.]],'Crisil data '!E:AJ,32,0),0)</f>
        <v>0</v>
      </c>
    </row>
    <row r="38" spans="1:8" x14ac:dyDescent="0.25">
      <c r="A38" s="14"/>
      <c r="B38" s="75" t="s">
        <v>28</v>
      </c>
      <c r="C38" s="2" t="str">
        <f>VLOOKUP(Table1345676[[#This Row],[ISIN No.]],'Crisil data '!E:F,2,0)</f>
        <v>7.73% GS  MD 19/12/2034</v>
      </c>
      <c r="D38" s="2" t="str">
        <f>VLOOKUP(Table1345676[[#This Row],[ISIN No.]],'Crisil data '!E:K,7,0)</f>
        <v>GOI</v>
      </c>
      <c r="E38" s="19">
        <f>SUMIFS('Crisil data '!L:L,'Crisil data '!AI:AI,$D$3,'Crisil data '!E:E,Table1345676[[#This Row],[ISIN No.]])</f>
        <v>60600</v>
      </c>
      <c r="F38" s="2">
        <f>SUMIFS('Crisil data '!M:M,'Crisil data '!AI:AI,$D$3,'Crisil data '!E:E,Table1345676[[#This Row],[ISIN No.]])</f>
        <v>6162323.0999999996</v>
      </c>
      <c r="G38" s="27">
        <f t="shared" si="0"/>
        <v>3.6011429303122546E-3</v>
      </c>
      <c r="H38" s="44">
        <f>IFERROR(VLOOKUP(Table1345676[[#This Row],[ISIN No.]],'Crisil data '!E:AJ,32,0),0)</f>
        <v>0</v>
      </c>
    </row>
    <row r="39" spans="1:8" x14ac:dyDescent="0.25">
      <c r="A39" s="14"/>
      <c r="B39" s="75" t="s">
        <v>345</v>
      </c>
      <c r="C39" s="2" t="str">
        <f>VLOOKUP(Table1345676[[#This Row],[ISIN No.]],'Crisil data '!E:F,2,0)</f>
        <v>6.79% GSEC (15/MAY/2027) 2027</v>
      </c>
      <c r="D39" s="2" t="str">
        <f>VLOOKUP(Table1345676[[#This Row],[ISIN No.]],'Crisil data '!E:K,7,0)</f>
        <v>GOI</v>
      </c>
      <c r="E39" s="19">
        <f>SUMIFS('Crisil data '!L:L,'Crisil data '!AI:AI,$D$3,'Crisil data '!E:E,Table1345676[[#This Row],[ISIN No.]])</f>
        <v>380000</v>
      </c>
      <c r="F39" s="2">
        <f>SUMIFS('Crisil data '!M:M,'Crisil data '!AI:AI,$D$3,'Crisil data '!E:E,Table1345676[[#This Row],[ISIN No.]])</f>
        <v>37281762</v>
      </c>
      <c r="G39" s="27">
        <f t="shared" si="0"/>
        <v>2.1786743648005744E-2</v>
      </c>
      <c r="H39" s="44">
        <f>IFERROR(VLOOKUP(Table1345676[[#This Row],[ISIN No.]],'Crisil data '!E:AJ,32,0),0)</f>
        <v>0</v>
      </c>
    </row>
    <row r="40" spans="1:8" x14ac:dyDescent="0.25">
      <c r="A40" s="14"/>
      <c r="B40" s="75" t="s">
        <v>73</v>
      </c>
      <c r="C40" s="2" t="str">
        <f>VLOOKUP(Table1345676[[#This Row],[ISIN No.]],'Crisil data '!E:F,2,0)</f>
        <v>7.61% GSEC 09.05.2030</v>
      </c>
      <c r="D40" s="2" t="str">
        <f>VLOOKUP(Table1345676[[#This Row],[ISIN No.]],'Crisil data '!E:K,7,0)</f>
        <v>GOI</v>
      </c>
      <c r="E40" s="19">
        <f>SUMIFS('Crisil data '!L:L,'Crisil data '!AI:AI,$D$3,'Crisil data '!E:E,Table1345676[[#This Row],[ISIN No.]])</f>
        <v>1032000</v>
      </c>
      <c r="F40" s="2">
        <f>SUMIFS('Crisil data '!M:M,'Crisil data '!AI:AI,$D$3,'Crisil data '!E:E,Table1345676[[#This Row],[ISIN No.]])</f>
        <v>104308884</v>
      </c>
      <c r="G40" s="27">
        <f t="shared" si="0"/>
        <v>6.0956102769970155E-2</v>
      </c>
      <c r="H40" s="44">
        <f>IFERROR(VLOOKUP(Table1345676[[#This Row],[ISIN No.]],'Crisil data '!E:AJ,32,0),0)</f>
        <v>0</v>
      </c>
    </row>
    <row r="41" spans="1:8" x14ac:dyDescent="0.25">
      <c r="A41" s="14"/>
      <c r="B41" s="75" t="s">
        <v>71</v>
      </c>
      <c r="C41" s="2" t="str">
        <f>VLOOKUP(Table1345676[[#This Row],[ISIN No.]],'Crisil data '!E:F,2,0)</f>
        <v>6.30% GOI 09.04.2023</v>
      </c>
      <c r="D41" s="2" t="str">
        <f>VLOOKUP(Table1345676[[#This Row],[ISIN No.]],'Crisil data '!E:K,7,0)</f>
        <v>GOI</v>
      </c>
      <c r="E41" s="19">
        <f>SUMIFS('Crisil data '!L:L,'Crisil data '!AI:AI,$D$3,'Crisil data '!E:E,Table1345676[[#This Row],[ISIN No.]])</f>
        <v>34400</v>
      </c>
      <c r="F41" s="2">
        <f>SUMIFS('Crisil data '!M:M,'Crisil data '!AI:AI,$D$3,'Crisil data '!E:E,Table1345676[[#This Row],[ISIN No.]])</f>
        <v>3446192</v>
      </c>
      <c r="G41" s="27">
        <f t="shared" si="0"/>
        <v>2.013888229472851E-3</v>
      </c>
      <c r="H41" s="44">
        <f>IFERROR(VLOOKUP(Table1345676[[#This Row],[ISIN No.]],'Crisil data '!E:AJ,32,0),0)</f>
        <v>0</v>
      </c>
    </row>
    <row r="42" spans="1:8" x14ac:dyDescent="0.25">
      <c r="A42" s="14"/>
      <c r="B42" s="75" t="s">
        <v>70</v>
      </c>
      <c r="C42" s="2" t="str">
        <f>VLOOKUP(Table1345676[[#This Row],[ISIN No.]],'Crisil data '!E:F,2,0)</f>
        <v>7.59% GOI 20.03.2029</v>
      </c>
      <c r="D42" s="2" t="str">
        <f>VLOOKUP(Table1345676[[#This Row],[ISIN No.]],'Crisil data '!E:K,7,0)</f>
        <v>GOI</v>
      </c>
      <c r="E42" s="19">
        <f>SUMIFS('Crisil data '!L:L,'Crisil data '!AI:AI,$D$3,'Crisil data '!E:E,Table1345676[[#This Row],[ISIN No.]])</f>
        <v>203000</v>
      </c>
      <c r="F42" s="2">
        <f>SUMIFS('Crisil data '!M:M,'Crisil data '!AI:AI,$D$3,'Crisil data '!E:E,Table1345676[[#This Row],[ISIN No.]])</f>
        <v>20541367</v>
      </c>
      <c r="G42" s="27">
        <f t="shared" si="0"/>
        <v>1.2003979238121975E-2</v>
      </c>
      <c r="H42" s="44">
        <f>IFERROR(VLOOKUP(Table1345676[[#This Row],[ISIN No.]],'Crisil data '!E:AJ,32,0),0)</f>
        <v>0</v>
      </c>
    </row>
    <row r="43" spans="1:8" x14ac:dyDescent="0.25">
      <c r="A43" s="14"/>
      <c r="B43" s="75" t="s">
        <v>77</v>
      </c>
      <c r="C43" s="2" t="str">
        <f>VLOOKUP(Table1345676[[#This Row],[ISIN No.]],'Crisil data '!E:F,2,0)</f>
        <v>8.28% GOI 15.02.2032</v>
      </c>
      <c r="D43" s="2" t="str">
        <f>VLOOKUP(Table1345676[[#This Row],[ISIN No.]],'Crisil data '!E:K,7,0)</f>
        <v>GOI</v>
      </c>
      <c r="E43" s="19">
        <f>SUMIFS('Crisil data '!L:L,'Crisil data '!AI:AI,$D$3,'Crisil data '!E:E,Table1345676[[#This Row],[ISIN No.]])</f>
        <v>1153600</v>
      </c>
      <c r="F43" s="2">
        <f>SUMIFS('Crisil data '!M:M,'Crisil data '!AI:AI,$D$3,'Crisil data '!E:E,Table1345676[[#This Row],[ISIN No.]])</f>
        <v>121750597.92</v>
      </c>
      <c r="G43" s="27">
        <f t="shared" si="0"/>
        <v>7.1148704448959835E-2</v>
      </c>
      <c r="H43" s="44">
        <f>IFERROR(VLOOKUP(Table1345676[[#This Row],[ISIN No.]],'Crisil data '!E:AJ,32,0),0)</f>
        <v>0</v>
      </c>
    </row>
    <row r="44" spans="1:8" ht="13.5" customHeight="1" x14ac:dyDescent="0.25">
      <c r="A44" s="14"/>
      <c r="B44" s="75" t="s">
        <v>72</v>
      </c>
      <c r="C44" s="2" t="str">
        <f>VLOOKUP(Table1345676[[#This Row],[ISIN No.]],'Crisil data '!E:F,2,0)</f>
        <v>7.88% GOI 19.03.2030</v>
      </c>
      <c r="D44" s="2" t="str">
        <f>VLOOKUP(Table1345676[[#This Row],[ISIN No.]],'Crisil data '!E:K,7,0)</f>
        <v>GOI</v>
      </c>
      <c r="E44" s="19">
        <f>SUMIFS('Crisil data '!L:L,'Crisil data '!AI:AI,$D$3,'Crisil data '!E:E,Table1345676[[#This Row],[ISIN No.]])</f>
        <v>163000</v>
      </c>
      <c r="F44" s="2">
        <f>SUMIFS('Crisil data '!M:M,'Crisil data '!AI:AI,$D$3,'Crisil data '!E:E,Table1345676[[#This Row],[ISIN No.]])</f>
        <v>16748233.699999999</v>
      </c>
      <c r="G44" s="27">
        <f t="shared" si="0"/>
        <v>9.7873451951866093E-3</v>
      </c>
      <c r="H44" s="44">
        <f>IFERROR(VLOOKUP(Table1345676[[#This Row],[ISIN No.]],'Crisil data '!E:AJ,32,0),0)</f>
        <v>0</v>
      </c>
    </row>
    <row r="45" spans="1:8" x14ac:dyDescent="0.25">
      <c r="A45" s="14"/>
      <c r="B45" s="75" t="s">
        <v>81</v>
      </c>
      <c r="C45" s="2" t="str">
        <f>VLOOKUP(Table1345676[[#This Row],[ISIN No.]],'Crisil data '!E:F,2,0)</f>
        <v>8.33% GS 7.06.2036</v>
      </c>
      <c r="D45" s="2" t="str">
        <f>VLOOKUP(Table1345676[[#This Row],[ISIN No.]],'Crisil data '!E:K,7,0)</f>
        <v>GOI</v>
      </c>
      <c r="E45" s="19">
        <f>SUMIFS('Crisil data '!L:L,'Crisil data '!AI:AI,$D$3,'Crisil data '!E:E,Table1345676[[#This Row],[ISIN No.]])</f>
        <v>222400</v>
      </c>
      <c r="F45" s="2">
        <f>SUMIFS('Crisil data '!M:M,'Crisil data '!AI:AI,$D$3,'Crisil data '!E:E,Table1345676[[#This Row],[ISIN No.]])</f>
        <v>23516620.48</v>
      </c>
      <c r="G45" s="27">
        <f t="shared" si="0"/>
        <v>1.3742660067010829E-2</v>
      </c>
      <c r="H45" s="44">
        <f>IFERROR(VLOOKUP(Table1345676[[#This Row],[ISIN No.]],'Crisil data '!E:AJ,32,0),0)</f>
        <v>0</v>
      </c>
    </row>
    <row r="46" spans="1:8" x14ac:dyDescent="0.25">
      <c r="A46" s="14"/>
      <c r="B46" s="75" t="s">
        <v>85</v>
      </c>
      <c r="C46" s="2" t="str">
        <f>VLOOKUP(Table1345676[[#This Row],[ISIN No.]],'Crisil data '!E:F,2,0)</f>
        <v>7.06 % GOI 10.10.2046</v>
      </c>
      <c r="D46" s="2" t="str">
        <f>VLOOKUP(Table1345676[[#This Row],[ISIN No.]],'Crisil data '!E:K,7,0)</f>
        <v>GOI</v>
      </c>
      <c r="E46" s="19">
        <f>SUMIFS('Crisil data '!L:L,'Crisil data '!AI:AI,$D$3,'Crisil data '!E:E,Table1345676[[#This Row],[ISIN No.]])</f>
        <v>184700</v>
      </c>
      <c r="F46" s="2">
        <f>SUMIFS('Crisil data '!M:M,'Crisil data '!AI:AI,$D$3,'Crisil data '!E:E,Table1345676[[#This Row],[ISIN No.]])</f>
        <v>17205082.050000001</v>
      </c>
      <c r="G46" s="27">
        <f t="shared" si="0"/>
        <v>1.0054318571806107E-2</v>
      </c>
      <c r="H46" s="44">
        <f>IFERROR(VLOOKUP(Table1345676[[#This Row],[ISIN No.]],'Crisil data '!E:AJ,32,0),0)</f>
        <v>0</v>
      </c>
    </row>
    <row r="47" spans="1:8" x14ac:dyDescent="0.25">
      <c r="A47" s="14"/>
      <c r="B47" s="75" t="s">
        <v>92</v>
      </c>
      <c r="C47" s="2" t="str">
        <f>VLOOKUP(Table1345676[[#This Row],[ISIN No.]],'Crisil data '!E:F,2,0)</f>
        <v>7.40% GOI 09.09.2035</v>
      </c>
      <c r="D47" s="2" t="str">
        <f>VLOOKUP(Table1345676[[#This Row],[ISIN No.]],'Crisil data '!E:K,7,0)</f>
        <v>GOI</v>
      </c>
      <c r="E47" s="19">
        <f>SUMIFS('Crisil data '!L:L,'Crisil data '!AI:AI,$D$3,'Crisil data '!E:E,Table1345676[[#This Row],[ISIN No.]])</f>
        <v>74600</v>
      </c>
      <c r="F47" s="2">
        <f>SUMIFS('Crisil data '!M:M,'Crisil data '!AI:AI,$D$3,'Crisil data '!E:E,Table1345676[[#This Row],[ISIN No.]])</f>
        <v>7370450.1600000001</v>
      </c>
      <c r="G47" s="27">
        <f t="shared" si="0"/>
        <v>4.3071491150638999E-3</v>
      </c>
      <c r="H47" s="44">
        <f>IFERROR(VLOOKUP(Table1345676[[#This Row],[ISIN No.]],'Crisil data '!E:AJ,32,0),0)</f>
        <v>0</v>
      </c>
    </row>
    <row r="48" spans="1:8" x14ac:dyDescent="0.25">
      <c r="A48" s="14"/>
      <c r="B48" s="75" t="s">
        <v>99</v>
      </c>
      <c r="C48" s="2" t="str">
        <f>VLOOKUP(Table1345676[[#This Row],[ISIN No.]],'Crisil data '!E:F,2,0)</f>
        <v>7.68% GS 15.12.2023</v>
      </c>
      <c r="D48" s="2" t="str">
        <f>VLOOKUP(Table1345676[[#This Row],[ISIN No.]],'Crisil data '!E:K,7,0)</f>
        <v>GOI</v>
      </c>
      <c r="E48" s="19">
        <f>SUMIFS('Crisil data '!L:L,'Crisil data '!AI:AI,$D$3,'Crisil data '!E:E,Table1345676[[#This Row],[ISIN No.]])</f>
        <v>55000</v>
      </c>
      <c r="F48" s="2">
        <f>SUMIFS('Crisil data '!M:M,'Crisil data '!AI:AI,$D$3,'Crisil data '!E:E,Table1345676[[#This Row],[ISIN No.]])</f>
        <v>5588957</v>
      </c>
      <c r="G48" s="27">
        <f t="shared" si="0"/>
        <v>3.2660788247810615E-3</v>
      </c>
      <c r="H48" s="44">
        <f>IFERROR(VLOOKUP(Table1345676[[#This Row],[ISIN No.]],'Crisil data '!E:AJ,32,0),0)</f>
        <v>0</v>
      </c>
    </row>
    <row r="49" spans="1:15" x14ac:dyDescent="0.25">
      <c r="A49" s="14"/>
      <c r="B49" s="75" t="s">
        <v>102</v>
      </c>
      <c r="C49" s="2" t="str">
        <f>VLOOKUP(Table1345676[[#This Row],[ISIN No.]],'Crisil data '!E:F,2,0)</f>
        <v>7.50% GOI 10-Aug-2034</v>
      </c>
      <c r="D49" s="2" t="str">
        <f>VLOOKUP(Table1345676[[#This Row],[ISIN No.]],'Crisil data '!E:K,7,0)</f>
        <v>GOI</v>
      </c>
      <c r="E49" s="19">
        <f>SUMIFS('Crisil data '!L:L,'Crisil data '!AI:AI,$D$3,'Crisil data '!E:E,Table1345676[[#This Row],[ISIN No.]])</f>
        <v>600000</v>
      </c>
      <c r="F49" s="2">
        <f>SUMIFS('Crisil data '!M:M,'Crisil data '!AI:AI,$D$3,'Crisil data '!E:E,Table1345676[[#This Row],[ISIN No.]])</f>
        <v>59786160</v>
      </c>
      <c r="G49" s="27">
        <f t="shared" si="0"/>
        <v>3.4937880393599831E-2</v>
      </c>
      <c r="H49" s="44">
        <f>IFERROR(VLOOKUP(Table1345676[[#This Row],[ISIN No.]],'Crisil data '!E:AJ,32,0),0)</f>
        <v>0</v>
      </c>
    </row>
    <row r="50" spans="1:15" x14ac:dyDescent="0.25">
      <c r="A50" s="14"/>
      <c r="B50" s="75" t="s">
        <v>111</v>
      </c>
      <c r="C50" s="2" t="str">
        <f>VLOOKUP(Table1345676[[#This Row],[ISIN No.]],'Crisil data '!E:F,2,0)</f>
        <v>8.32% GS 02.08.2032</v>
      </c>
      <c r="D50" s="2" t="str">
        <f>VLOOKUP(Table1345676[[#This Row],[ISIN No.]],'Crisil data '!E:K,7,0)</f>
        <v>GOI</v>
      </c>
      <c r="E50" s="19">
        <f>SUMIFS('Crisil data '!L:L,'Crisil data '!AI:AI,$D$3,'Crisil data '!E:E,Table1345676[[#This Row],[ISIN No.]])</f>
        <v>32000</v>
      </c>
      <c r="F50" s="2">
        <f>SUMIFS('Crisil data '!M:M,'Crisil data '!AI:AI,$D$3,'Crisil data '!E:E,Table1345676[[#This Row],[ISIN No.]])</f>
        <v>3384720</v>
      </c>
      <c r="G50" s="27">
        <f t="shared" si="0"/>
        <v>1.977965176653346E-3</v>
      </c>
      <c r="H50" s="44">
        <f>IFERROR(VLOOKUP(Table1345676[[#This Row],[ISIN No.]],'Crisil data '!E:AJ,32,0),0)</f>
        <v>0</v>
      </c>
    </row>
    <row r="51" spans="1:15" x14ac:dyDescent="0.25">
      <c r="A51" s="14"/>
      <c r="B51" s="75" t="s">
        <v>115</v>
      </c>
      <c r="C51" s="2" t="str">
        <f>VLOOKUP(Table1345676[[#This Row],[ISIN No.]],'Crisil data '!E:F,2,0)</f>
        <v>8.83% GOI 12.12.2041</v>
      </c>
      <c r="D51" s="2" t="str">
        <f>VLOOKUP(Table1345676[[#This Row],[ISIN No.]],'Crisil data '!E:K,7,0)</f>
        <v>GOI</v>
      </c>
      <c r="E51" s="19">
        <f>SUMIFS('Crisil data '!L:L,'Crisil data '!AI:AI,$D$3,'Crisil data '!E:E,Table1345676[[#This Row],[ISIN No.]])</f>
        <v>59000</v>
      </c>
      <c r="F51" s="2">
        <f>SUMIFS('Crisil data '!M:M,'Crisil data '!AI:AI,$D$3,'Crisil data '!E:E,Table1345676[[#This Row],[ISIN No.]])</f>
        <v>6582181.5999999996</v>
      </c>
      <c r="G51" s="27">
        <f t="shared" si="0"/>
        <v>3.8465001510341779E-3</v>
      </c>
      <c r="H51" s="44">
        <f>IFERROR(VLOOKUP(Table1345676[[#This Row],[ISIN No.]],'Crisil data '!E:AJ,32,0),0)</f>
        <v>0</v>
      </c>
    </row>
    <row r="52" spans="1:15" x14ac:dyDescent="0.25">
      <c r="A52" s="14"/>
      <c r="B52" s="75" t="s">
        <v>120</v>
      </c>
      <c r="C52" s="2" t="str">
        <f>VLOOKUP(Table1345676[[#This Row],[ISIN No.]],'Crisil data '!E:F,2,0)</f>
        <v>7.72% GOI 26.10.2055.</v>
      </c>
      <c r="D52" s="2" t="str">
        <f>VLOOKUP(Table1345676[[#This Row],[ISIN No.]],'Crisil data '!E:K,7,0)</f>
        <v>GOI</v>
      </c>
      <c r="E52" s="19">
        <f>SUMIFS('Crisil data '!L:L,'Crisil data '!AI:AI,$D$3,'Crisil data '!E:E,Table1345676[[#This Row],[ISIN No.]])</f>
        <v>163000</v>
      </c>
      <c r="F52" s="2">
        <f>SUMIFS('Crisil data '!M:M,'Crisil data '!AI:AI,$D$3,'Crisil data '!E:E,Table1345676[[#This Row],[ISIN No.]])</f>
        <v>16294735.1</v>
      </c>
      <c r="G52" s="27">
        <f t="shared" si="0"/>
        <v>9.522329347949306E-3</v>
      </c>
      <c r="H52" s="44">
        <f>IFERROR(VLOOKUP(Table1345676[[#This Row],[ISIN No.]],'Crisil data '!E:AJ,32,0),0)</f>
        <v>0</v>
      </c>
    </row>
    <row r="53" spans="1:15" x14ac:dyDescent="0.25">
      <c r="A53" s="14"/>
      <c r="B53" s="75" t="s">
        <v>121</v>
      </c>
      <c r="C53" s="2" t="str">
        <f>VLOOKUP(Table1345676[[#This Row],[ISIN No.]],'Crisil data '!E:F,2,0)</f>
        <v>8.17% GS 2044 (01-DEC-2044).</v>
      </c>
      <c r="D53" s="2" t="str">
        <f>VLOOKUP(Table1345676[[#This Row],[ISIN No.]],'Crisil data '!E:K,7,0)</f>
        <v>GOI</v>
      </c>
      <c r="E53" s="19">
        <f>SUMIFS('Crisil data '!L:L,'Crisil data '!AI:AI,$D$3,'Crisil data '!E:E,Table1345676[[#This Row],[ISIN No.]])</f>
        <v>305500</v>
      </c>
      <c r="F53" s="2">
        <f>SUMIFS('Crisil data '!M:M,'Crisil data '!AI:AI,$D$3,'Crisil data '!E:E,Table1345676[[#This Row],[ISIN No.]])</f>
        <v>32271370.300000001</v>
      </c>
      <c r="G53" s="27">
        <f t="shared" si="0"/>
        <v>1.8858767241096766E-2</v>
      </c>
      <c r="H53" s="44">
        <f>IFERROR(VLOOKUP(Table1345676[[#This Row],[ISIN No.]],'Crisil data '!E:AJ,32,0),0)</f>
        <v>0</v>
      </c>
      <c r="L53" s="2"/>
      <c r="M53" s="2"/>
      <c r="N53" s="2"/>
      <c r="O53" s="2"/>
    </row>
    <row r="54" spans="1:15" x14ac:dyDescent="0.25">
      <c r="A54" s="14"/>
      <c r="B54" s="75" t="s">
        <v>126</v>
      </c>
      <c r="C54" s="2" t="str">
        <f>VLOOKUP(Table1345676[[#This Row],[ISIN No.]],'Crisil data '!E:F,2,0)</f>
        <v>7.62% GS 2039 (15-09-2039)</v>
      </c>
      <c r="D54" s="2" t="str">
        <f>VLOOKUP(Table1345676[[#This Row],[ISIN No.]],'Crisil data '!E:K,7,0)</f>
        <v>GOI</v>
      </c>
      <c r="E54" s="19">
        <f>SUMIFS('Crisil data '!L:L,'Crisil data '!AI:AI,$D$3,'Crisil data '!E:E,Table1345676[[#This Row],[ISIN No.]])</f>
        <v>28300</v>
      </c>
      <c r="F54" s="2">
        <f>SUMIFS('Crisil data '!M:M,'Crisil data '!AI:AI,$D$3,'Crisil data '!E:E,Table1345676[[#This Row],[ISIN No.]])</f>
        <v>2818784.71</v>
      </c>
      <c r="G54" s="27">
        <f t="shared" si="0"/>
        <v>1.647243493365153E-3</v>
      </c>
      <c r="H54" s="44">
        <f>IFERROR(VLOOKUP(Table1345676[[#This Row],[ISIN No.]],'Crisil data '!E:AJ,32,0),0)</f>
        <v>0</v>
      </c>
      <c r="L54" s="2"/>
      <c r="M54" s="2"/>
      <c r="N54" s="2"/>
      <c r="O54" s="2"/>
    </row>
    <row r="55" spans="1:15" x14ac:dyDescent="0.25">
      <c r="A55" s="14"/>
      <c r="B55" s="75" t="s">
        <v>139</v>
      </c>
      <c r="C55" s="2" t="str">
        <f>VLOOKUP(Table1345676[[#This Row],[ISIN No.]],'Crisil data '!E:F,2,0)</f>
        <v>7.69% GOI 17.06.2043</v>
      </c>
      <c r="D55" s="2" t="str">
        <f>VLOOKUP(Table1345676[[#This Row],[ISIN No.]],'Crisil data '!E:K,7,0)</f>
        <v>GOI</v>
      </c>
      <c r="E55" s="19">
        <f>SUMIFS('Crisil data '!L:L,'Crisil data '!AI:AI,$D$3,'Crisil data '!E:E,Table1345676[[#This Row],[ISIN No.]])</f>
        <v>170000</v>
      </c>
      <c r="F55" s="2">
        <f>SUMIFS('Crisil data '!M:M,'Crisil data '!AI:AI,$D$3,'Crisil data '!E:E,Table1345676[[#This Row],[ISIN No.]])</f>
        <v>17087278</v>
      </c>
      <c r="G55" s="27">
        <f t="shared" si="0"/>
        <v>9.9854761539491695E-3</v>
      </c>
      <c r="H55" s="44">
        <f>IFERROR(VLOOKUP(Table1345676[[#This Row],[ISIN No.]],'Crisil data '!E:AJ,32,0),0)</f>
        <v>0</v>
      </c>
      <c r="L55" s="2"/>
      <c r="M55" s="2"/>
      <c r="N55" s="2"/>
      <c r="O55" s="2"/>
    </row>
    <row r="56" spans="1:15" x14ac:dyDescent="0.25">
      <c r="A56" s="14"/>
      <c r="B56" s="75" t="s">
        <v>147</v>
      </c>
      <c r="C56" s="2" t="str">
        <f>VLOOKUP(Table1345676[[#This Row],[ISIN No.]],'Crisil data '!E:F,2,0)</f>
        <v>7.95% GOI  28-Aug-2032</v>
      </c>
      <c r="D56" s="2" t="str">
        <f>VLOOKUP(Table1345676[[#This Row],[ISIN No.]],'Crisil data '!E:K,7,0)</f>
        <v>GOI</v>
      </c>
      <c r="E56" s="19">
        <f>SUMIFS('Crisil data '!L:L,'Crisil data '!AI:AI,$D$3,'Crisil data '!E:E,Table1345676[[#This Row],[ISIN No.]])</f>
        <v>306000</v>
      </c>
      <c r="F56" s="2">
        <f>SUMIFS('Crisil data '!M:M,'Crisil data '!AI:AI,$D$3,'Crisil data '!E:E,Table1345676[[#This Row],[ISIN No.]])</f>
        <v>31592602.800000001</v>
      </c>
      <c r="G56" s="27">
        <f t="shared" si="0"/>
        <v>1.8462108587487591E-2</v>
      </c>
      <c r="H56" s="44">
        <f>IFERROR(VLOOKUP(Table1345676[[#This Row],[ISIN No.]],'Crisil data '!E:AJ,32,0),0)</f>
        <v>0</v>
      </c>
      <c r="L56" s="2"/>
      <c r="M56" s="2"/>
      <c r="N56" s="2"/>
      <c r="O56" s="2"/>
    </row>
    <row r="57" spans="1:15" x14ac:dyDescent="0.25">
      <c r="A57" s="14"/>
      <c r="B57" s="75" t="s">
        <v>163</v>
      </c>
      <c r="C57" s="2" t="str">
        <f>VLOOKUP(Table1345676[[#This Row],[ISIN No.]],'Crisil data '!E:F,2,0)</f>
        <v>8.24% GOI 15-Feb-2027</v>
      </c>
      <c r="D57" s="2" t="str">
        <f>VLOOKUP(Table1345676[[#This Row],[ISIN No.]],'Crisil data '!E:K,7,0)</f>
        <v>GOI</v>
      </c>
      <c r="E57" s="19">
        <f>SUMIFS('Crisil data '!L:L,'Crisil data '!AI:AI,$D$3,'Crisil data '!E:E,Table1345676[[#This Row],[ISIN No.]])</f>
        <v>316100</v>
      </c>
      <c r="F57" s="2">
        <f>SUMIFS('Crisil data '!M:M,'Crisil data '!AI:AI,$D$3,'Crisil data '!E:E,Table1345676[[#This Row],[ISIN No.]])</f>
        <v>32874431.609999999</v>
      </c>
      <c r="G57" s="27">
        <f t="shared" si="0"/>
        <v>1.9211184655407831E-2</v>
      </c>
      <c r="H57" s="44">
        <f>IFERROR(VLOOKUP(Table1345676[[#This Row],[ISIN No.]],'Crisil data '!E:AJ,32,0),0)</f>
        <v>0</v>
      </c>
      <c r="L57" s="2"/>
      <c r="M57" s="2"/>
      <c r="N57" s="2"/>
      <c r="O57" s="2"/>
    </row>
    <row r="58" spans="1:15" x14ac:dyDescent="0.25">
      <c r="A58" s="14"/>
      <c r="B58" s="75" t="s">
        <v>174</v>
      </c>
      <c r="C58" s="2" t="str">
        <f>VLOOKUP(Table1345676[[#This Row],[ISIN No.]],'Crisil data '!E:F,2,0)</f>
        <v>7.17% GOI 08-Jan-2028</v>
      </c>
      <c r="D58" s="2" t="str">
        <f>VLOOKUP(Table1345676[[#This Row],[ISIN No.]],'Crisil data '!E:K,7,0)</f>
        <v>GOI</v>
      </c>
      <c r="E58" s="19">
        <f>SUMIFS('Crisil data '!L:L,'Crisil data '!AI:AI,$D$3,'Crisil data '!E:E,Table1345676[[#This Row],[ISIN No.]])</f>
        <v>640000</v>
      </c>
      <c r="F58" s="2">
        <f>SUMIFS('Crisil data '!M:M,'Crisil data '!AI:AI,$D$3,'Crisil data '!E:E,Table1345676[[#This Row],[ISIN No.]])</f>
        <v>63647936</v>
      </c>
      <c r="G58" s="27">
        <f t="shared" ref="G58:G59" si="1">+F58/$F$87</f>
        <v>3.7194627908323542E-2</v>
      </c>
      <c r="H58" s="44">
        <f>IFERROR(VLOOKUP(Table1345676[[#This Row],[ISIN No.]],'Crisil data '!E:AJ,32,0),0)</f>
        <v>0</v>
      </c>
      <c r="L58" s="2"/>
      <c r="M58" s="2"/>
      <c r="N58" s="2"/>
      <c r="O58" s="2"/>
    </row>
    <row r="59" spans="1:15" x14ac:dyDescent="0.25">
      <c r="A59" s="14"/>
      <c r="B59" s="75" t="s">
        <v>229</v>
      </c>
      <c r="C59" s="2" t="str">
        <f>VLOOKUP(Table1345676[[#This Row],[ISIN No.]],'Crisil data '!E:F,2,0)</f>
        <v>05.77% GOI 03-Aug-2030</v>
      </c>
      <c r="D59" s="2" t="str">
        <f>VLOOKUP(Table1345676[[#This Row],[ISIN No.]],'Crisil data '!E:K,7,0)</f>
        <v>GOI</v>
      </c>
      <c r="E59" s="19">
        <f>SUMIFS('Crisil data '!L:L,'Crisil data '!AI:AI,$D$3,'Crisil data '!E:E,Table1345676[[#This Row],[ISIN No.]])</f>
        <v>140000</v>
      </c>
      <c r="F59" s="2">
        <f>SUMIFS('Crisil data '!M:M,'Crisil data '!AI:AI,$D$3,'Crisil data '!E:E,Table1345676[[#This Row],[ISIN No.]])</f>
        <v>12649000</v>
      </c>
      <c r="G59" s="27">
        <f t="shared" si="1"/>
        <v>7.3918319741332148E-3</v>
      </c>
      <c r="H59" s="44">
        <f>IFERROR(VLOOKUP(Table1345676[[#This Row],[ISIN No.]],'Crisil data '!E:AJ,32,0),0)</f>
        <v>0</v>
      </c>
      <c r="L59" s="2"/>
      <c r="M59" s="2"/>
      <c r="N59" s="2"/>
      <c r="O59" s="2"/>
    </row>
    <row r="60" spans="1:15" x14ac:dyDescent="0.25">
      <c r="A60" s="14"/>
      <c r="B60" s="75" t="s">
        <v>228</v>
      </c>
      <c r="C60" s="2" t="str">
        <f>VLOOKUP(Table1345676[[#This Row],[ISIN No.]],'Crisil data '!E:F,2,0)</f>
        <v>6.22% GOI 2035 (16-Mar-2035)</v>
      </c>
      <c r="D60" s="2" t="str">
        <f>VLOOKUP(Table1345676[[#This Row],[ISIN No.]],'Crisil data '!E:K,7,0)</f>
        <v>GOI</v>
      </c>
      <c r="E60" s="19">
        <f>SUMIFS('Crisil data '!L:L,'Crisil data '!AI:AI,$D$3,'Crisil data '!E:E,Table1345676[[#This Row],[ISIN No.]])</f>
        <v>425400</v>
      </c>
      <c r="F60" s="2">
        <f>SUMIFS('Crisil data '!M:M,'Crisil data '!AI:AI,$D$3,'Crisil data '!E:E,Table1345676[[#This Row],[ISIN No.]])</f>
        <v>38030887.619999997</v>
      </c>
      <c r="G60" s="27">
        <f t="shared" ref="G60" si="2">+F60/$F$87</f>
        <v>2.2224518231811447E-2</v>
      </c>
      <c r="H60" s="44">
        <f>IFERROR(VLOOKUP(Table1345676[[#This Row],[ISIN No.]],'Crisil data '!E:AJ,32,0),0)</f>
        <v>0</v>
      </c>
      <c r="L60" s="2"/>
      <c r="M60" s="2"/>
      <c r="N60" s="2"/>
      <c r="O60" s="2"/>
    </row>
    <row r="61" spans="1:15" x14ac:dyDescent="0.25">
      <c r="A61" s="14"/>
      <c r="B61" s="2" t="s">
        <v>233</v>
      </c>
      <c r="C61" s="2" t="str">
        <f>VLOOKUP(Table1345676[[#This Row],[ISIN No.]],'Crisil data '!E:F,2,0)</f>
        <v>6.62% GOI 2051 (28-NOV-2051)  2051.</v>
      </c>
      <c r="D61" s="2" t="str">
        <f>VLOOKUP(Table1345676[[#This Row],[ISIN No.]],'Crisil data '!E:K,7,0)</f>
        <v>GOI</v>
      </c>
      <c r="E61" s="19">
        <f>SUMIFS('Crisil data '!L:L,'Crisil data '!AI:AI,$D$3,'Crisil data '!E:E,Table1345676[[#This Row],[ISIN No.]])</f>
        <v>300000</v>
      </c>
      <c r="F61" s="2">
        <f>SUMIFS('Crisil data '!M:M,'Crisil data '!AI:AI,$D$3,'Crisil data '!E:E,Table1345676[[#This Row],[ISIN No.]])</f>
        <v>26237430</v>
      </c>
      <c r="G61" s="27">
        <f t="shared" ref="G61" si="3">+F61/$F$87</f>
        <v>1.5332648746389599E-2</v>
      </c>
      <c r="H61" s="44">
        <f>IFERROR(VLOOKUP(Table1345676[[#This Row],[ISIN No.]],'Crisil data '!E:AJ,32,0),0)</f>
        <v>0</v>
      </c>
      <c r="L61" s="2"/>
      <c r="M61" s="2"/>
      <c r="N61" s="2"/>
      <c r="O61" s="2"/>
    </row>
    <row r="62" spans="1:15" x14ac:dyDescent="0.25">
      <c r="A62" s="14"/>
      <c r="B62" s="2" t="s">
        <v>234</v>
      </c>
      <c r="C62" s="2" t="str">
        <f>VLOOKUP(Table1345676[[#This Row],[ISIN No.]],'Crisil data '!E:F,2,0)</f>
        <v>8.60% GS 2028 (02-JUN-2028)</v>
      </c>
      <c r="D62" s="2" t="str">
        <f>VLOOKUP(Table1345676[[#This Row],[ISIN No.]],'Crisil data '!E:K,7,0)</f>
        <v>GOI</v>
      </c>
      <c r="E62" s="19">
        <f>SUMIFS('Crisil data '!L:L,'Crisil data '!AI:AI,$D$3,'Crisil data '!E:E,Table1345676[[#This Row],[ISIN No.]])</f>
        <v>74000</v>
      </c>
      <c r="F62" s="2">
        <f>SUMIFS('Crisil data '!M:M,'Crisil data '!AI:AI,$D$3,'Crisil data '!E:E,Table1345676[[#This Row],[ISIN No.]])</f>
        <v>7851977.2000000002</v>
      </c>
      <c r="G62" s="27">
        <f t="shared" ref="G62" si="4">+F62/$F$87</f>
        <v>4.5885442427958728E-3</v>
      </c>
      <c r="H62" s="44">
        <f>IFERROR(VLOOKUP(Table1345676[[#This Row],[ISIN No.]],'Crisil data '!E:AJ,32,0),0)</f>
        <v>0</v>
      </c>
      <c r="L62" s="2"/>
      <c r="M62" s="2"/>
      <c r="N62" s="2"/>
      <c r="O62" s="2"/>
    </row>
    <row r="63" spans="1:15" x14ac:dyDescent="0.25">
      <c r="A63" s="14"/>
      <c r="B63" s="2"/>
      <c r="C63" s="2"/>
      <c r="D63" s="2"/>
      <c r="E63" s="6"/>
      <c r="F63" s="6">
        <f>SUMIFS('Crisil data '!M:M,'Crisil data '!AI:AI,$D$3,'Crisil data '!E:E,Table1345676[[#This Row],[ISIN No.]])</f>
        <v>0</v>
      </c>
      <c r="G63" s="61">
        <f t="shared" si="0"/>
        <v>0</v>
      </c>
      <c r="H63" s="28"/>
    </row>
    <row r="64" spans="1:15" hidden="1" outlineLevel="1" x14ac:dyDescent="0.25">
      <c r="A64" s="14"/>
      <c r="B64" s="2"/>
      <c r="C64" s="2"/>
      <c r="D64" s="2"/>
      <c r="E64" s="6"/>
      <c r="F64" s="2">
        <f>SUMIFS('Crisil data '!M:M,'Crisil data '!AI:AI,$D$3,'Crisil data '!E:E,Table1345676[[#This Row],[ISIN No.]])</f>
        <v>0</v>
      </c>
      <c r="G64" s="61">
        <f t="shared" si="0"/>
        <v>0</v>
      </c>
      <c r="H64" s="28"/>
    </row>
    <row r="65" spans="1:8" hidden="1" outlineLevel="1" x14ac:dyDescent="0.25">
      <c r="A65" s="14"/>
      <c r="B65" s="2"/>
      <c r="C65" s="2"/>
      <c r="D65" s="2"/>
      <c r="E65" s="6"/>
      <c r="F65" s="2">
        <f>SUMIFS('Crisil data '!M:M,'Crisil data '!AI:AI,$D$3,'Crisil data '!E:E,Table1345676[[#This Row],[ISIN No.]])</f>
        <v>0</v>
      </c>
      <c r="G65" s="61">
        <f t="shared" si="0"/>
        <v>0</v>
      </c>
      <c r="H65" s="28"/>
    </row>
    <row r="66" spans="1:8" hidden="1" outlineLevel="1" x14ac:dyDescent="0.25">
      <c r="A66" s="14"/>
      <c r="B66" s="2"/>
      <c r="C66" s="2"/>
      <c r="D66" s="2"/>
      <c r="E66" s="6"/>
      <c r="F66" s="2">
        <f>SUMIFS('Crisil data '!M:M,'Crisil data '!AI:AI,$D$3,'Crisil data '!E:E,Table1345676[[#This Row],[ISIN No.]])</f>
        <v>0</v>
      </c>
      <c r="G66" s="61">
        <f t="shared" si="0"/>
        <v>0</v>
      </c>
      <c r="H66" s="28"/>
    </row>
    <row r="67" spans="1:8" hidden="1" outlineLevel="1" x14ac:dyDescent="0.25">
      <c r="A67" s="14"/>
      <c r="B67" s="2"/>
      <c r="C67" s="2"/>
      <c r="D67" s="2"/>
      <c r="E67" s="6"/>
      <c r="F67" s="2">
        <f>SUMIFS('Crisil data '!M:M,'Crisil data '!AI:AI,$D$3,'Crisil data '!E:E,Table1345676[[#This Row],[ISIN No.]])</f>
        <v>0</v>
      </c>
      <c r="G67" s="61">
        <f t="shared" si="0"/>
        <v>0</v>
      </c>
      <c r="H67" s="28"/>
    </row>
    <row r="68" spans="1:8" hidden="1" outlineLevel="1" x14ac:dyDescent="0.25">
      <c r="A68" s="14"/>
      <c r="B68" s="2"/>
      <c r="C68" s="2"/>
      <c r="D68" s="2"/>
      <c r="E68" s="6"/>
      <c r="F68" s="2">
        <f>SUMIFS('Crisil data '!M:M,'Crisil data '!AI:AI,$D$3,'Crisil data '!E:E,Table1345676[[#This Row],[ISIN No.]])</f>
        <v>0</v>
      </c>
      <c r="G68" s="61">
        <f t="shared" si="0"/>
        <v>0</v>
      </c>
      <c r="H68" s="28"/>
    </row>
    <row r="69" spans="1:8" hidden="1" outlineLevel="1" x14ac:dyDescent="0.25">
      <c r="A69" s="14"/>
      <c r="B69" s="2"/>
      <c r="C69" s="2"/>
      <c r="D69" s="2"/>
      <c r="E69" s="6"/>
      <c r="F69" s="2">
        <f>SUMIFS('Crisil data '!M:M,'Crisil data '!AI:AI,$D$3,'Crisil data '!E:E,Table1345676[[#This Row],[ISIN No.]])</f>
        <v>0</v>
      </c>
      <c r="G69" s="61">
        <f t="shared" si="0"/>
        <v>0</v>
      </c>
      <c r="H69" s="28"/>
    </row>
    <row r="70" spans="1:8" hidden="1" outlineLevel="1" x14ac:dyDescent="0.25">
      <c r="A70" s="14"/>
      <c r="B70" s="2"/>
      <c r="C70" s="2"/>
      <c r="D70" s="2"/>
      <c r="E70" s="6"/>
      <c r="F70" s="2">
        <f>SUMIFS('Crisil data '!M:M,'Crisil data '!AI:AI,$D$3,'Crisil data '!E:E,Table1345676[[#This Row],[ISIN No.]])</f>
        <v>0</v>
      </c>
      <c r="G70" s="62">
        <f t="shared" si="0"/>
        <v>0</v>
      </c>
      <c r="H70" s="29"/>
    </row>
    <row r="71" spans="1:8" hidden="1" outlineLevel="1" x14ac:dyDescent="0.25">
      <c r="A71" s="14"/>
      <c r="B71" s="2"/>
      <c r="C71" s="2"/>
      <c r="D71" s="2"/>
      <c r="E71" s="6"/>
      <c r="F71" s="2">
        <f>SUMIFS('Crisil data '!M:M,'Crisil data '!AI:AI,$D$3,'Crisil data '!E:E,Table1345676[[#This Row],[ISIN No.]])</f>
        <v>0</v>
      </c>
      <c r="G71" s="61">
        <f t="shared" ref="G71:G74" si="5">+F71/$F$87</f>
        <v>0</v>
      </c>
      <c r="H71" s="28"/>
    </row>
    <row r="72" spans="1:8" hidden="1" outlineLevel="1" x14ac:dyDescent="0.25">
      <c r="A72" s="14"/>
      <c r="B72" s="2"/>
      <c r="C72" s="2"/>
      <c r="D72" s="2"/>
      <c r="E72" s="6"/>
      <c r="F72" s="2">
        <f>SUMIFS('Crisil data '!M:M,'Crisil data '!AI:AI,$D$3,'Crisil data '!E:E,Table1345676[[#This Row],[ISIN No.]])</f>
        <v>0</v>
      </c>
      <c r="G72" s="61">
        <f t="shared" si="5"/>
        <v>0</v>
      </c>
      <c r="H72" s="28"/>
    </row>
    <row r="73" spans="1:8" hidden="1" outlineLevel="1" x14ac:dyDescent="0.25">
      <c r="A73" s="14"/>
      <c r="B73" s="2"/>
      <c r="C73" s="2"/>
      <c r="D73" s="2"/>
      <c r="E73" s="6"/>
      <c r="F73" s="2">
        <f>SUMIFS('Crisil data '!M:M,'Crisil data '!AI:AI,$D$3,'Crisil data '!E:E,Table1345676[[#This Row],[ISIN No.]])</f>
        <v>0</v>
      </c>
      <c r="G73" s="61">
        <f t="shared" si="5"/>
        <v>0</v>
      </c>
      <c r="H73" s="28"/>
    </row>
    <row r="74" spans="1:8" hidden="1" outlineLevel="1" x14ac:dyDescent="0.25">
      <c r="A74" s="14"/>
      <c r="B74" s="2"/>
      <c r="C74" s="5"/>
      <c r="D74" s="5"/>
      <c r="E74" s="37"/>
      <c r="F74" s="2">
        <f>SUMIFS('Crisil data '!M:M,'Crisil data '!AI:AI,$D$3,'Crisil data '!E:E,Table1345676[[#This Row],[ISIN No.]])</f>
        <v>0</v>
      </c>
      <c r="G74" s="61">
        <f t="shared" si="5"/>
        <v>0</v>
      </c>
      <c r="H74" s="28"/>
    </row>
    <row r="75" spans="1:8" collapsed="1" x14ac:dyDescent="0.25">
      <c r="B75" s="5"/>
      <c r="C75" s="5" t="s">
        <v>166</v>
      </c>
      <c r="D75" s="5"/>
      <c r="E75" s="9"/>
      <c r="F75" s="22">
        <f>SUM(F7:F74)</f>
        <v>1550895735.5699999</v>
      </c>
      <c r="G75" s="12">
        <f>+F75/$F$87</f>
        <v>0.90631359686403479</v>
      </c>
      <c r="H75" s="15"/>
    </row>
    <row r="77" spans="1:8" x14ac:dyDescent="0.25">
      <c r="B77" s="34"/>
      <c r="C77" s="34" t="s">
        <v>29</v>
      </c>
      <c r="D77" s="34"/>
      <c r="E77" s="34"/>
      <c r="F77" s="34" t="s">
        <v>4</v>
      </c>
      <c r="G77" s="34" t="s">
        <v>5</v>
      </c>
      <c r="H77" s="34" t="s">
        <v>6</v>
      </c>
    </row>
    <row r="78" spans="1:8" x14ac:dyDescent="0.25">
      <c r="B78" s="40"/>
      <c r="C78" s="5" t="s">
        <v>30</v>
      </c>
      <c r="D78" s="2"/>
      <c r="E78" s="6"/>
      <c r="F78" s="16" t="s">
        <v>31</v>
      </c>
      <c r="G78" s="6">
        <v>0</v>
      </c>
      <c r="H78" s="2"/>
    </row>
    <row r="79" spans="1:8" x14ac:dyDescent="0.25">
      <c r="A79" s="2" t="s">
        <v>303</v>
      </c>
      <c r="B79" s="40" t="s">
        <v>211</v>
      </c>
      <c r="C79" s="5" t="s">
        <v>32</v>
      </c>
      <c r="D79" s="5"/>
      <c r="E79" s="9"/>
      <c r="F79" s="2">
        <f>SUMIFS('Crisil data '!M:M,'Crisil data '!AI:AI,'G-TIER I'!$D$3,'Crisil data '!K:K,A79)</f>
        <v>128678566.22</v>
      </c>
      <c r="G79" s="12">
        <f>+F79/$F$87</f>
        <v>7.5197275687454671E-2</v>
      </c>
      <c r="H79" s="2"/>
    </row>
    <row r="80" spans="1:8" x14ac:dyDescent="0.25">
      <c r="B80" s="40"/>
      <c r="C80" s="5" t="s">
        <v>33</v>
      </c>
      <c r="D80" s="2"/>
      <c r="E80" s="6"/>
      <c r="F80" s="9" t="s">
        <v>31</v>
      </c>
      <c r="G80" s="6">
        <v>0</v>
      </c>
      <c r="H80" s="2"/>
    </row>
    <row r="81" spans="1:8" x14ac:dyDescent="0.25">
      <c r="B81" s="40"/>
      <c r="C81" s="5" t="s">
        <v>34</v>
      </c>
      <c r="D81" s="2"/>
      <c r="E81" s="6"/>
      <c r="F81" s="9" t="s">
        <v>31</v>
      </c>
      <c r="G81" s="6">
        <v>0</v>
      </c>
      <c r="H81" s="2"/>
    </row>
    <row r="82" spans="1:8" x14ac:dyDescent="0.25">
      <c r="B82" s="40"/>
      <c r="C82" s="5" t="s">
        <v>35</v>
      </c>
      <c r="D82" s="2"/>
      <c r="E82" s="6"/>
      <c r="F82" s="9" t="s">
        <v>31</v>
      </c>
      <c r="G82" s="6">
        <v>0</v>
      </c>
      <c r="H82" s="2"/>
    </row>
    <row r="83" spans="1:8" x14ac:dyDescent="0.25">
      <c r="A83" s="47" t="s">
        <v>302</v>
      </c>
      <c r="B83" s="2" t="s">
        <v>302</v>
      </c>
      <c r="C83" s="2" t="s">
        <v>37</v>
      </c>
      <c r="D83" s="2"/>
      <c r="E83" s="6"/>
      <c r="F83" s="2">
        <f>SUMIFS('Crisil data '!M:M,'Crisil data '!AI:AI,'G-TIER I'!$D$3,'Crisil data '!K:K,A83)</f>
        <v>31638837.829999998</v>
      </c>
      <c r="G83" s="12">
        <f>+F83/$F$87</f>
        <v>1.8489127448510514E-2</v>
      </c>
      <c r="H83" s="2"/>
    </row>
    <row r="84" spans="1:8" x14ac:dyDescent="0.25">
      <c r="B84" s="40"/>
      <c r="C84" s="2"/>
      <c r="D84" s="2"/>
      <c r="E84" s="6"/>
      <c r="F84" s="16"/>
      <c r="G84" s="12"/>
      <c r="H84" s="2"/>
    </row>
    <row r="85" spans="1:8" x14ac:dyDescent="0.25">
      <c r="B85" s="40"/>
      <c r="C85" s="2" t="s">
        <v>167</v>
      </c>
      <c r="D85" s="2"/>
      <c r="E85" s="6"/>
      <c r="F85" s="24">
        <f>SUM(F78:F84)</f>
        <v>160317404.05000001</v>
      </c>
      <c r="G85" s="12">
        <f>+F85/$F$87</f>
        <v>9.3686403135965199E-2</v>
      </c>
      <c r="H85" s="2"/>
    </row>
    <row r="86" spans="1:8" x14ac:dyDescent="0.25">
      <c r="B86" s="40"/>
      <c r="C86" s="2"/>
      <c r="D86" s="2"/>
      <c r="E86" s="6"/>
      <c r="F86" s="24"/>
      <c r="G86" s="3"/>
      <c r="H86" s="2"/>
    </row>
    <row r="87" spans="1:8" x14ac:dyDescent="0.25">
      <c r="B87" s="41"/>
      <c r="C87" s="7" t="s">
        <v>171</v>
      </c>
      <c r="D87" s="8"/>
      <c r="E87" s="10"/>
      <c r="F87" s="17">
        <f>+F85+F75</f>
        <v>1711213139.6199999</v>
      </c>
      <c r="G87" s="11">
        <v>1</v>
      </c>
      <c r="H87" s="2"/>
    </row>
    <row r="89" spans="1:8" x14ac:dyDescent="0.25">
      <c r="C89" s="5" t="s">
        <v>38</v>
      </c>
      <c r="D89" s="26">
        <v>10.874789309700104</v>
      </c>
      <c r="F89" s="23">
        <f>+GETPIVOTDATA("Market Value (Rs)",Sheet5!$A$3,"Scheme Name","Scheme G","Tier I / Tier II","TIER I")-F87</f>
        <v>0</v>
      </c>
    </row>
    <row r="90" spans="1:8" x14ac:dyDescent="0.25">
      <c r="C90" s="5" t="s">
        <v>39</v>
      </c>
      <c r="D90" s="26">
        <v>6.8664259990567196</v>
      </c>
    </row>
    <row r="91" spans="1:8" x14ac:dyDescent="0.25">
      <c r="C91" s="5" t="s">
        <v>40</v>
      </c>
      <c r="D91" s="26">
        <v>7.6420407167337112</v>
      </c>
    </row>
    <row r="92" spans="1:8" x14ac:dyDescent="0.25">
      <c r="C92" s="5" t="s">
        <v>321</v>
      </c>
      <c r="D92" s="67">
        <v>14.4353</v>
      </c>
    </row>
    <row r="93" spans="1:8" x14ac:dyDescent="0.25">
      <c r="C93" s="5" t="s">
        <v>322</v>
      </c>
      <c r="D93" s="67">
        <v>14.363799999999999</v>
      </c>
    </row>
    <row r="94" spans="1:8" x14ac:dyDescent="0.25">
      <c r="A94" s="35" t="s">
        <v>215</v>
      </c>
      <c r="C94" s="5" t="s">
        <v>351</v>
      </c>
      <c r="D94" s="68">
        <v>0.31624799999999997</v>
      </c>
    </row>
    <row r="95" spans="1:8" x14ac:dyDescent="0.25">
      <c r="C95" s="5" t="s">
        <v>169</v>
      </c>
      <c r="D95" s="26">
        <v>0</v>
      </c>
    </row>
    <row r="96" spans="1:8" x14ac:dyDescent="0.25">
      <c r="C96" s="5" t="s">
        <v>170</v>
      </c>
      <c r="D96" s="26">
        <v>0</v>
      </c>
      <c r="F96" s="20"/>
      <c r="G96" s="36"/>
    </row>
    <row r="97" spans="1:8" x14ac:dyDescent="0.25">
      <c r="C97" s="14"/>
      <c r="D97" s="77"/>
      <c r="F97" s="20"/>
      <c r="G97" s="36"/>
    </row>
    <row r="98" spans="1:8" x14ac:dyDescent="0.25">
      <c r="C98" s="14"/>
      <c r="D98" s="77"/>
      <c r="F98" s="20"/>
      <c r="G98" s="36"/>
    </row>
    <row r="99" spans="1:8" x14ac:dyDescent="0.25">
      <c r="C99" s="14"/>
      <c r="D99" s="77"/>
      <c r="F99" s="20"/>
      <c r="G99" s="36"/>
    </row>
    <row r="100" spans="1:8" x14ac:dyDescent="0.25">
      <c r="C100" s="14"/>
      <c r="D100" s="77"/>
      <c r="F100" s="20"/>
      <c r="G100" s="36"/>
    </row>
    <row r="101" spans="1:8" x14ac:dyDescent="0.25">
      <c r="C101" s="14"/>
      <c r="D101" s="77"/>
      <c r="F101" s="20"/>
      <c r="G101" s="36"/>
    </row>
    <row r="102" spans="1:8" x14ac:dyDescent="0.25">
      <c r="C102" s="14"/>
      <c r="D102" s="77"/>
      <c r="F102" s="20"/>
      <c r="G102" s="36"/>
    </row>
    <row r="103" spans="1:8" x14ac:dyDescent="0.25">
      <c r="C103" s="14"/>
      <c r="D103" s="77"/>
      <c r="F103" s="20"/>
      <c r="G103" s="36"/>
    </row>
    <row r="104" spans="1:8" x14ac:dyDescent="0.25">
      <c r="C104" s="14"/>
      <c r="D104" s="77"/>
      <c r="F104" s="20"/>
      <c r="G104" s="36"/>
    </row>
    <row r="105" spans="1:8" x14ac:dyDescent="0.25">
      <c r="B105" s="25"/>
      <c r="C105" s="71" t="s">
        <v>803</v>
      </c>
    </row>
    <row r="106" spans="1:8" x14ac:dyDescent="0.25">
      <c r="F106" s="23">
        <f>+F75-SUM(F109:F114)</f>
        <v>0</v>
      </c>
    </row>
    <row r="107" spans="1:8" x14ac:dyDescent="0.25">
      <c r="C107" s="34" t="s">
        <v>41</v>
      </c>
      <c r="D107" s="34"/>
      <c r="E107" s="34"/>
      <c r="F107" s="34"/>
      <c r="G107" s="34"/>
      <c r="H107" s="34"/>
    </row>
    <row r="108" spans="1:8" x14ac:dyDescent="0.25">
      <c r="C108" s="34" t="s">
        <v>42</v>
      </c>
      <c r="D108" s="34"/>
      <c r="E108" s="34"/>
      <c r="F108" s="34" t="s">
        <v>4</v>
      </c>
      <c r="G108" s="34" t="s">
        <v>5</v>
      </c>
      <c r="H108" s="34" t="s">
        <v>6</v>
      </c>
    </row>
    <row r="109" spans="1:8" x14ac:dyDescent="0.25">
      <c r="A109" t="s">
        <v>146</v>
      </c>
      <c r="C109" s="5" t="s">
        <v>43</v>
      </c>
      <c r="D109" s="2"/>
      <c r="E109" s="6"/>
      <c r="F109" s="21">
        <f>SUMIF(Table1345676[[Industry ]],A109,Table1345676[Market Value])</f>
        <v>1356256444.8199997</v>
      </c>
      <c r="G109" s="13">
        <f>+F109/$F$87</f>
        <v>0.79257014419675176</v>
      </c>
      <c r="H109" s="2"/>
    </row>
    <row r="110" spans="1:8" x14ac:dyDescent="0.25">
      <c r="A110" s="2" t="s">
        <v>98</v>
      </c>
      <c r="C110" s="2" t="s">
        <v>44</v>
      </c>
      <c r="D110" s="2"/>
      <c r="E110" s="6"/>
      <c r="F110" s="21">
        <f>SUMIF(Table1345676[[Industry ]],A110,Table1345676[Market Value])</f>
        <v>191476810.75</v>
      </c>
      <c r="G110" s="13">
        <f t="shared" ref="G110" si="6">+F110/$F$87</f>
        <v>0.11189536026617949</v>
      </c>
      <c r="H110" s="2"/>
    </row>
    <row r="111" spans="1:8" x14ac:dyDescent="0.25">
      <c r="C111" s="2" t="s">
        <v>45</v>
      </c>
      <c r="D111" s="2"/>
      <c r="E111" s="6"/>
      <c r="F111" s="21">
        <f>SUMIF($E$123:$E$130,C111,H123:H130)</f>
        <v>3162480</v>
      </c>
      <c r="G111" s="13">
        <f>+F111/$F$87</f>
        <v>1.8480924011033922E-3</v>
      </c>
      <c r="H111" s="2"/>
    </row>
    <row r="112" spans="1:8" x14ac:dyDescent="0.25">
      <c r="C112" s="2" t="s">
        <v>46</v>
      </c>
      <c r="D112" s="2"/>
      <c r="E112" s="6"/>
      <c r="F112" s="21">
        <f t="shared" ref="F112:F120" si="7">SUMIF($E$123:$E$130,C112,H124:H131)</f>
        <v>0</v>
      </c>
      <c r="G112" s="13">
        <f t="shared" ref="G112:G120" si="8">+F112/$F$87</f>
        <v>0</v>
      </c>
      <c r="H112" s="2"/>
    </row>
    <row r="113" spans="3:8" x14ac:dyDescent="0.25">
      <c r="C113" s="2" t="s">
        <v>47</v>
      </c>
      <c r="D113" s="2"/>
      <c r="E113" s="6"/>
      <c r="F113" s="21">
        <f t="shared" si="7"/>
        <v>0</v>
      </c>
      <c r="G113" s="13">
        <f t="shared" si="8"/>
        <v>0</v>
      </c>
      <c r="H113" s="2"/>
    </row>
    <row r="114" spans="3:8" x14ac:dyDescent="0.25">
      <c r="C114" s="2" t="s">
        <v>48</v>
      </c>
      <c r="D114" s="2"/>
      <c r="E114" s="6"/>
      <c r="F114" s="21">
        <f t="shared" si="7"/>
        <v>0</v>
      </c>
      <c r="G114" s="13">
        <f t="shared" si="8"/>
        <v>0</v>
      </c>
      <c r="H114" s="2"/>
    </row>
    <row r="115" spans="3:8" x14ac:dyDescent="0.25">
      <c r="C115" s="2" t="s">
        <v>49</v>
      </c>
      <c r="D115" s="2"/>
      <c r="E115" s="6"/>
      <c r="F115" s="21">
        <f t="shared" si="7"/>
        <v>0</v>
      </c>
      <c r="G115" s="13">
        <f t="shared" si="8"/>
        <v>0</v>
      </c>
      <c r="H115" s="2"/>
    </row>
    <row r="116" spans="3:8" x14ac:dyDescent="0.25">
      <c r="C116" s="2" t="s">
        <v>50</v>
      </c>
      <c r="D116" s="2"/>
      <c r="E116" s="6"/>
      <c r="F116" s="21">
        <f t="shared" si="7"/>
        <v>0</v>
      </c>
      <c r="G116" s="13">
        <f t="shared" si="8"/>
        <v>0</v>
      </c>
      <c r="H116" s="2"/>
    </row>
    <row r="117" spans="3:8" x14ac:dyDescent="0.25">
      <c r="C117" s="2" t="s">
        <v>51</v>
      </c>
      <c r="D117" s="2"/>
      <c r="E117" s="6"/>
      <c r="F117" s="21">
        <f t="shared" si="7"/>
        <v>0</v>
      </c>
      <c r="G117" s="13">
        <f t="shared" si="8"/>
        <v>0</v>
      </c>
      <c r="H117" s="2"/>
    </row>
    <row r="118" spans="3:8" x14ac:dyDescent="0.25">
      <c r="C118" s="2" t="s">
        <v>52</v>
      </c>
      <c r="D118" s="2"/>
      <c r="E118" s="6"/>
      <c r="F118" s="21">
        <f>SUMIF($E$123:$E$130,C118,H130:H137)</f>
        <v>0</v>
      </c>
      <c r="G118" s="13">
        <f t="shared" si="8"/>
        <v>0</v>
      </c>
      <c r="H118" s="2"/>
    </row>
    <row r="119" spans="3:8" x14ac:dyDescent="0.25">
      <c r="C119" s="2" t="s">
        <v>53</v>
      </c>
      <c r="D119" s="2"/>
      <c r="E119" s="6"/>
      <c r="F119" s="21">
        <f t="shared" si="7"/>
        <v>0</v>
      </c>
      <c r="G119" s="13">
        <f t="shared" si="8"/>
        <v>0</v>
      </c>
      <c r="H119" s="2"/>
    </row>
    <row r="120" spans="3:8" x14ac:dyDescent="0.25">
      <c r="C120" s="2" t="s">
        <v>54</v>
      </c>
      <c r="D120" s="2"/>
      <c r="E120" s="6"/>
      <c r="F120" s="21">
        <f t="shared" si="7"/>
        <v>0</v>
      </c>
      <c r="G120" s="13">
        <f t="shared" si="8"/>
        <v>0</v>
      </c>
      <c r="H120" s="2"/>
    </row>
    <row r="123" spans="3:8" x14ac:dyDescent="0.25">
      <c r="E123" s="2" t="s">
        <v>45</v>
      </c>
      <c r="F123" s="2" t="s">
        <v>150</v>
      </c>
      <c r="G123">
        <f>SUMIF($H$7:$H$59,F123,$E$7:$E$59)</f>
        <v>0</v>
      </c>
      <c r="H123">
        <f>SUMIF($H$7:$H$59,F123,$F$7:$F$59)</f>
        <v>0</v>
      </c>
    </row>
    <row r="124" spans="3:8" x14ac:dyDescent="0.25">
      <c r="E124" s="2" t="s">
        <v>45</v>
      </c>
      <c r="F124" s="2" t="s">
        <v>157</v>
      </c>
      <c r="G124">
        <f t="shared" ref="G124:G130" si="9">SUMIF($H$7:$H$59,F124,$E$7:$E$59)</f>
        <v>0</v>
      </c>
      <c r="H124">
        <f t="shared" ref="H124:H130" si="10">SUMIF($H$7:$H$59,F124,$F$7:$F$59)</f>
        <v>0</v>
      </c>
    </row>
    <row r="125" spans="3:8" x14ac:dyDescent="0.25">
      <c r="E125" s="2" t="s">
        <v>45</v>
      </c>
      <c r="F125" s="2" t="s">
        <v>149</v>
      </c>
      <c r="G125">
        <f t="shared" si="9"/>
        <v>3</v>
      </c>
      <c r="H125">
        <f t="shared" si="10"/>
        <v>3162480</v>
      </c>
    </row>
    <row r="126" spans="3:8" x14ac:dyDescent="0.25">
      <c r="E126" s="2" t="s">
        <v>47</v>
      </c>
      <c r="F126" s="2" t="s">
        <v>151</v>
      </c>
      <c r="G126">
        <f t="shared" si="9"/>
        <v>0</v>
      </c>
      <c r="H126">
        <f t="shared" si="10"/>
        <v>0</v>
      </c>
    </row>
    <row r="127" spans="3:8" x14ac:dyDescent="0.25">
      <c r="E127" s="2" t="s">
        <v>48</v>
      </c>
      <c r="F127" s="2" t="s">
        <v>156</v>
      </c>
      <c r="G127">
        <f t="shared" si="9"/>
        <v>0</v>
      </c>
      <c r="H127">
        <f t="shared" si="10"/>
        <v>0</v>
      </c>
    </row>
    <row r="128" spans="3:8" x14ac:dyDescent="0.25">
      <c r="E128" s="2" t="s">
        <v>45</v>
      </c>
      <c r="F128" s="2" t="s">
        <v>154</v>
      </c>
      <c r="G128">
        <f t="shared" si="9"/>
        <v>0</v>
      </c>
      <c r="H128">
        <f t="shared" si="10"/>
        <v>0</v>
      </c>
    </row>
    <row r="129" spans="5:8" x14ac:dyDescent="0.25">
      <c r="E129" s="2" t="s">
        <v>48</v>
      </c>
      <c r="F129" s="2" t="s">
        <v>155</v>
      </c>
      <c r="G129">
        <f t="shared" si="9"/>
        <v>0</v>
      </c>
      <c r="H129">
        <f t="shared" si="10"/>
        <v>0</v>
      </c>
    </row>
    <row r="130" spans="5:8" x14ac:dyDescent="0.25">
      <c r="E130" s="2" t="s">
        <v>45</v>
      </c>
      <c r="F130" s="2" t="s">
        <v>153</v>
      </c>
      <c r="G130">
        <f t="shared" si="9"/>
        <v>0</v>
      </c>
      <c r="H130">
        <f t="shared" si="10"/>
        <v>0</v>
      </c>
    </row>
    <row r="131" spans="5:8" x14ac:dyDescent="0.25">
      <c r="G131" t="s">
        <v>319</v>
      </c>
      <c r="H131" t="s">
        <v>319</v>
      </c>
    </row>
  </sheetData>
  <pageMargins left="0.7" right="0.7" top="0.75" bottom="0.75" header="0.3" footer="0.3"/>
  <pageSetup scale="45" orientation="portrait" horizontalDpi="4294967295" verticalDpi="4294967295"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553F8-647A-47B9-A5EA-6755E62F4771}">
  <dimension ref="A2:J231"/>
  <sheetViews>
    <sheetView showGridLines="0" view="pageBreakPreview" topLeftCell="A170" zoomScale="84" zoomScaleNormal="100" zoomScaleSheetLayoutView="84" workbookViewId="0">
      <selection activeCell="E179" sqref="E179"/>
    </sheetView>
  </sheetViews>
  <sheetFormatPr defaultRowHeight="15" outlineLevelRow="2" x14ac:dyDescent="0.25"/>
  <cols>
    <col min="2" max="2" width="16.5703125" customWidth="1"/>
    <col min="3" max="3" width="61.28515625" customWidth="1"/>
    <col min="4" max="4" width="70" customWidth="1"/>
    <col min="5" max="5" width="19.42578125" style="23" customWidth="1"/>
    <col min="6" max="6" width="29.5703125" customWidth="1"/>
    <col min="7" max="7" width="20.5703125" customWidth="1"/>
    <col min="8" max="8" width="20.7109375" bestFit="1" customWidth="1"/>
    <col min="9" max="9" width="12" bestFit="1" customWidth="1"/>
    <col min="10" max="10" width="13.5703125" bestFit="1" customWidth="1"/>
    <col min="11" max="11" width="15.140625" customWidth="1"/>
    <col min="12" max="12" width="16.140625" bestFit="1" customWidth="1"/>
    <col min="13" max="13" width="14" bestFit="1" customWidth="1"/>
    <col min="15" max="15" width="10" bestFit="1" customWidth="1"/>
  </cols>
  <sheetData>
    <row r="2" spans="1:8" x14ac:dyDescent="0.25">
      <c r="B2" s="1" t="s">
        <v>21</v>
      </c>
      <c r="D2" s="43" t="s">
        <v>107</v>
      </c>
    </row>
    <row r="3" spans="1:8" x14ac:dyDescent="0.25">
      <c r="B3" s="1" t="s">
        <v>22</v>
      </c>
      <c r="D3" t="s">
        <v>320</v>
      </c>
    </row>
    <row r="4" spans="1:8" x14ac:dyDescent="0.25">
      <c r="B4" s="1" t="s">
        <v>23</v>
      </c>
      <c r="D4" s="4" t="str">
        <f>+'Tax Saver'!D4</f>
        <v>30th June 2022</v>
      </c>
    </row>
    <row r="6" spans="1:8" x14ac:dyDescent="0.25">
      <c r="B6" s="30" t="s">
        <v>1</v>
      </c>
      <c r="C6" s="31" t="s">
        <v>0</v>
      </c>
      <c r="D6" s="31" t="s">
        <v>2</v>
      </c>
      <c r="E6" s="32" t="s">
        <v>3</v>
      </c>
      <c r="F6" s="31" t="s">
        <v>4</v>
      </c>
      <c r="G6" s="31" t="s">
        <v>5</v>
      </c>
      <c r="H6" s="33" t="s">
        <v>6</v>
      </c>
    </row>
    <row r="7" spans="1:8" x14ac:dyDescent="0.25">
      <c r="A7" s="14"/>
      <c r="B7" s="75" t="s">
        <v>91</v>
      </c>
      <c r="C7" s="2" t="str">
        <f>VLOOKUP(Table13456762[[#This Row],[ISIN No.]],'Crisil data '!E:F,2,0)</f>
        <v>9.30% L&amp;T INFRA DEBT FUND 5 July 2024</v>
      </c>
      <c r="D7" s="2" t="str">
        <f>VLOOKUP(Table13456762[[#This Row],[ISIN No.]],'Crisil data '!E:I,5,0)</f>
        <v>Other credit granting</v>
      </c>
      <c r="E7" s="19">
        <f>SUMIFS('Crisil data '!L:L,'Crisil data '!AI:AI,$D$3,'Crisil data '!E:E,Table13456762[[#This Row],[ISIN No.]])</f>
        <v>9</v>
      </c>
      <c r="F7" s="2">
        <f>SUMIFS('Crisil data '!M:M,'Crisil data '!AI:AI,$D$3,'Crisil data '!E:E,Table13456762[[#This Row],[ISIN No.]])</f>
        <v>9207693</v>
      </c>
      <c r="G7" s="27">
        <f t="shared" ref="G7:G38" si="0">+F7/$F$170</f>
        <v>8.040420829432909E-3</v>
      </c>
      <c r="H7" s="44" t="str">
        <f>IFERROR(VLOOKUP(Table13456762[[#This Row],[ISIN No.]],'Crisil data '!E:AJ,32,0),0)</f>
        <v>CRISIL AAA</v>
      </c>
    </row>
    <row r="8" spans="1:8" x14ac:dyDescent="0.25">
      <c r="A8" s="14"/>
      <c r="B8" s="75" t="s">
        <v>94</v>
      </c>
      <c r="C8" s="2" t="str">
        <f>VLOOKUP(Table13456762[[#This Row],[ISIN No.]],'Crisil data '!E:F,2,0)</f>
        <v>8.43% HDFC Ltd  4 Mar 2025</v>
      </c>
      <c r="D8" s="2" t="str">
        <f>VLOOKUP(Table13456762[[#This Row],[ISIN No.]],'Crisil data '!E:I,5,0)</f>
        <v>Activities of specialized institutions granting credit for house purchases</v>
      </c>
      <c r="E8" s="19">
        <f>SUMIFS('Crisil data '!L:L,'Crisil data '!AI:AI,$D$3,'Crisil data '!E:E,Table13456762[[#This Row],[ISIN No.]])</f>
        <v>12</v>
      </c>
      <c r="F8" s="2">
        <f>SUMIFS('Crisil data '!M:M,'Crisil data '!AI:AI,$D$3,'Crisil data '!E:E,Table13456762[[#This Row],[ISIN No.]])</f>
        <v>6122520</v>
      </c>
      <c r="G8" s="27">
        <f t="shared" si="0"/>
        <v>5.3463595426801883E-3</v>
      </c>
      <c r="H8" s="44" t="str">
        <f>IFERROR(VLOOKUP(Table13456762[[#This Row],[ISIN No.]],'Crisil data '!E:AJ,32,0),0)</f>
        <v>CRISIL AAA</v>
      </c>
    </row>
    <row r="9" spans="1:8" x14ac:dyDescent="0.25">
      <c r="A9" s="14"/>
      <c r="B9" s="75" t="s">
        <v>57</v>
      </c>
      <c r="C9" s="2" t="str">
        <f>VLOOKUP(Table13456762[[#This Row],[ISIN No.]],'Crisil data '!E:F,2,0)</f>
        <v>9.18% NPCIL 23.01.2026</v>
      </c>
      <c r="D9" s="2" t="str">
        <f>VLOOKUP(Table13456762[[#This Row],[ISIN No.]],'Crisil data '!E:I,5,0)</f>
        <v>Transmission of electric energy</v>
      </c>
      <c r="E9" s="19">
        <f>SUMIFS('Crisil data '!L:L,'Crisil data '!AI:AI,$D$3,'Crisil data '!E:E,Table13456762[[#This Row],[ISIN No.]])</f>
        <v>2</v>
      </c>
      <c r="F9" s="2">
        <f>SUMIFS('Crisil data '!M:M,'Crisil data '!AI:AI,$D$3,'Crisil data '!E:E,Table13456762[[#This Row],[ISIN No.]])</f>
        <v>2124310</v>
      </c>
      <c r="G9" s="27">
        <f t="shared" si="0"/>
        <v>1.8550082384558892E-3</v>
      </c>
      <c r="H9" s="44" t="str">
        <f>IFERROR(VLOOKUP(Table13456762[[#This Row],[ISIN No.]],'Crisil data '!E:AJ,32,0),0)</f>
        <v>CRISIL AAA</v>
      </c>
    </row>
    <row r="10" spans="1:8" x14ac:dyDescent="0.25">
      <c r="A10" s="14"/>
      <c r="B10" s="75" t="s">
        <v>55</v>
      </c>
      <c r="C10" s="2" t="str">
        <f>VLOOKUP(Table13456762[[#This Row],[ISIN No.]],'Crisil data '!E:F,2,0)</f>
        <v>7.93% POWER GRID CORPORATION MD 20.05.2028</v>
      </c>
      <c r="D10" s="2" t="str">
        <f>VLOOKUP(Table13456762[[#This Row],[ISIN No.]],'Crisil data '!E:I,5,0)</f>
        <v>Transmission of electric energy</v>
      </c>
      <c r="E10" s="19">
        <f>SUMIFS('Crisil data '!L:L,'Crisil data '!AI:AI,$D$3,'Crisil data '!E:E,Table13456762[[#This Row],[ISIN No.]])</f>
        <v>1</v>
      </c>
      <c r="F10" s="2">
        <f>SUMIFS('Crisil data '!M:M,'Crisil data '!AI:AI,$D$3,'Crisil data '!E:E,Table13456762[[#This Row],[ISIN No.]])</f>
        <v>1018180</v>
      </c>
      <c r="G10" s="27">
        <f t="shared" si="0"/>
        <v>8.8910389172532133E-4</v>
      </c>
      <c r="H10" s="44" t="str">
        <f>IFERROR(VLOOKUP(Table13456762[[#This Row],[ISIN No.]],'Crisil data '!E:AJ,32,0),0)</f>
        <v>CRISIL AAA</v>
      </c>
    </row>
    <row r="11" spans="1:8" x14ac:dyDescent="0.25">
      <c r="A11" s="14"/>
      <c r="B11" s="75" t="s">
        <v>58</v>
      </c>
      <c r="C11" s="2" t="str">
        <f>VLOOKUP(Table13456762[[#This Row],[ISIN No.]],'Crisil data '!E:F,2,0)</f>
        <v>8.85% PFC 15.06.2030</v>
      </c>
      <c r="D11" s="2" t="str">
        <f>VLOOKUP(Table13456762[[#This Row],[ISIN No.]],'Crisil data '!E:I,5,0)</f>
        <v>Other credit granting</v>
      </c>
      <c r="E11" s="19">
        <f>SUMIFS('Crisil data '!L:L,'Crisil data '!AI:AI,$D$3,'Crisil data '!E:E,Table13456762[[#This Row],[ISIN No.]])</f>
        <v>1</v>
      </c>
      <c r="F11" s="2">
        <f>SUMIFS('Crisil data '!M:M,'Crisil data '!AI:AI,$D$3,'Crisil data '!E:E,Table13456762[[#This Row],[ISIN No.]])</f>
        <v>1058322</v>
      </c>
      <c r="G11" s="27">
        <f t="shared" si="0"/>
        <v>9.2415703402004112E-4</v>
      </c>
      <c r="H11" s="44" t="str">
        <f>IFERROR(VLOOKUP(Table13456762[[#This Row],[ISIN No.]],'Crisil data '!E:AJ,32,0),0)</f>
        <v>CRISIL AAA</v>
      </c>
    </row>
    <row r="12" spans="1:8" x14ac:dyDescent="0.25">
      <c r="A12" s="14"/>
      <c r="B12" s="75" t="s">
        <v>25</v>
      </c>
      <c r="C12" s="2" t="str">
        <f>VLOOKUP(Table13456762[[#This Row],[ISIN No.]],'Crisil data '!E:F,2,0)</f>
        <v>8%Mahindra Financial Sevices LTD NCD MD 24/07/2027</v>
      </c>
      <c r="D12" s="2" t="str">
        <f>VLOOKUP(Table13456762[[#This Row],[ISIN No.]],'Crisil data '!E:I,5,0)</f>
        <v>Other financial service activities, except insurance and pension funding activities</v>
      </c>
      <c r="E12" s="19">
        <f>SUMIFS('Crisil data '!L:L,'Crisil data '!AI:AI,$D$3,'Crisil data '!E:E,Table13456762[[#This Row],[ISIN No.]])</f>
        <v>1300</v>
      </c>
      <c r="F12" s="2">
        <f>SUMIFS('Crisil data '!M:M,'Crisil data '!AI:AI,$D$3,'Crisil data '!E:E,Table13456762[[#This Row],[ISIN No.]])</f>
        <v>1282664.5</v>
      </c>
      <c r="G12" s="27">
        <f t="shared" si="0"/>
        <v>1.1200593202851297E-3</v>
      </c>
      <c r="H12" s="44" t="str">
        <f>IFERROR(VLOOKUP(Table13456762[[#This Row],[ISIN No.]],'Crisil data '!E:AJ,32,0),0)</f>
        <v>BWR AAA</v>
      </c>
    </row>
    <row r="13" spans="1:8" x14ac:dyDescent="0.25">
      <c r="A13" s="14"/>
      <c r="B13" s="75" t="s">
        <v>36</v>
      </c>
      <c r="C13" s="2" t="str">
        <f>VLOOKUP(Table13456762[[#This Row],[ISIN No.]],'Crisil data '!E:F,2,0)</f>
        <v>9.10% PNB HOUSING FINANCE LTD 21.12.2022</v>
      </c>
      <c r="D13" s="2" t="str">
        <f>VLOOKUP(Table13456762[[#This Row],[ISIN No.]],'Crisil data '!E:I,5,0)</f>
        <v>Activities of specialized institutions granting credit for house purchases</v>
      </c>
      <c r="E13" s="19">
        <f>SUMIFS('Crisil data '!L:L,'Crisil data '!AI:AI,$D$3,'Crisil data '!E:E,Table13456762[[#This Row],[ISIN No.]])</f>
        <v>1</v>
      </c>
      <c r="F13" s="2">
        <f>SUMIFS('Crisil data '!M:M,'Crisil data '!AI:AI,$D$3,'Crisil data '!E:E,Table13456762[[#This Row],[ISIN No.]])</f>
        <v>999068</v>
      </c>
      <c r="G13" s="27">
        <f t="shared" si="0"/>
        <v>8.7241474680138415E-4</v>
      </c>
      <c r="H13" s="44" t="str">
        <f>IFERROR(VLOOKUP(Table13456762[[#This Row],[ISIN No.]],'Crisil data '!E:AJ,32,0),0)</f>
        <v>CRISIL AA</v>
      </c>
    </row>
    <row r="14" spans="1:8" x14ac:dyDescent="0.25">
      <c r="A14" s="14"/>
      <c r="B14" s="75" t="s">
        <v>65</v>
      </c>
      <c r="C14" s="2" t="str">
        <f>VLOOKUP(Table13456762[[#This Row],[ISIN No.]],'Crisil data '!E:F,2,0)</f>
        <v>8.15 % EXIM 05.03.2025</v>
      </c>
      <c r="D14" s="2" t="str">
        <f>VLOOKUP(Table13456762[[#This Row],[ISIN No.]],'Crisil data '!E:I,5,0)</f>
        <v>Other monetary intermediation services n.e.c.</v>
      </c>
      <c r="E14" s="19">
        <f>SUMIFS('Crisil data '!L:L,'Crisil data '!AI:AI,$D$3,'Crisil data '!E:E,Table13456762[[#This Row],[ISIN No.]])</f>
        <v>5</v>
      </c>
      <c r="F14" s="2">
        <f>SUMIFS('Crisil data '!M:M,'Crisil data '!AI:AI,$D$3,'Crisil data '!E:E,Table13456762[[#This Row],[ISIN No.]])</f>
        <v>5119875</v>
      </c>
      <c r="G14" s="27">
        <f t="shared" si="0"/>
        <v>4.470821257191439E-3</v>
      </c>
      <c r="H14" s="44" t="str">
        <f>IFERROR(VLOOKUP(Table13456762[[#This Row],[ISIN No.]],'Crisil data '!E:AJ,32,0),0)</f>
        <v>CRISIL AAA</v>
      </c>
    </row>
    <row r="15" spans="1:8" x14ac:dyDescent="0.25">
      <c r="A15" s="14"/>
      <c r="B15" s="75" t="s">
        <v>66</v>
      </c>
      <c r="C15" s="2" t="str">
        <f>VLOOKUP(Table13456762[[#This Row],[ISIN No.]],'Crisil data '!E:F,2,0)</f>
        <v>8.20% NABARD 09.03.2028 (GOI Service)</v>
      </c>
      <c r="D15" s="2" t="str">
        <f>VLOOKUP(Table13456762[[#This Row],[ISIN No.]],'Crisil data '!E:I,5,0)</f>
        <v>Other monetary intermediation services n.e.c.</v>
      </c>
      <c r="E15" s="19">
        <f>SUMIFS('Crisil data '!L:L,'Crisil data '!AI:AI,$D$3,'Crisil data '!E:E,Table13456762[[#This Row],[ISIN No.]])</f>
        <v>5</v>
      </c>
      <c r="F15" s="2">
        <f>SUMIFS('Crisil data '!M:M,'Crisil data '!AI:AI,$D$3,'Crisil data '!E:E,Table13456762[[#This Row],[ISIN No.]])</f>
        <v>5158940</v>
      </c>
      <c r="G15" s="27">
        <f t="shared" si="0"/>
        <v>4.5049339322884253E-3</v>
      </c>
      <c r="H15" s="44" t="str">
        <f>IFERROR(VLOOKUP(Table13456762[[#This Row],[ISIN No.]],'Crisil data '!E:AJ,32,0),0)</f>
        <v>CRISIL AAA</v>
      </c>
    </row>
    <row r="16" spans="1:8" x14ac:dyDescent="0.25">
      <c r="A16" s="14"/>
      <c r="B16" s="75" t="s">
        <v>60</v>
      </c>
      <c r="C16" s="2" t="str">
        <f>VLOOKUP(Table13456762[[#This Row],[ISIN No.]],'Crisil data '!E:F,2,0)</f>
        <v>8.70% PFC 14.05.2025</v>
      </c>
      <c r="D16" s="2" t="str">
        <f>VLOOKUP(Table13456762[[#This Row],[ISIN No.]],'Crisil data '!E:I,5,0)</f>
        <v>Other credit granting</v>
      </c>
      <c r="E16" s="19">
        <f>SUMIFS('Crisil data '!L:L,'Crisil data '!AI:AI,$D$3,'Crisil data '!E:E,Table13456762[[#This Row],[ISIN No.]])</f>
        <v>16</v>
      </c>
      <c r="F16" s="2">
        <f>SUMIFS('Crisil data '!M:M,'Crisil data '!AI:AI,$D$3,'Crisil data '!E:E,Table13456762[[#This Row],[ISIN No.]])</f>
        <v>16572448</v>
      </c>
      <c r="G16" s="27">
        <f t="shared" si="0"/>
        <v>1.4471535496882199E-2</v>
      </c>
      <c r="H16" s="44" t="str">
        <f>IFERROR(VLOOKUP(Table13456762[[#This Row],[ISIN No.]],'Crisil data '!E:AJ,32,0),0)</f>
        <v>CRISIL AAA</v>
      </c>
    </row>
    <row r="17" spans="1:8" x14ac:dyDescent="0.25">
      <c r="A17" s="14"/>
      <c r="B17" s="75" t="s">
        <v>62</v>
      </c>
      <c r="C17" s="2" t="str">
        <f>VLOOKUP(Table13456762[[#This Row],[ISIN No.]],'Crisil data '!E:F,2,0)</f>
        <v>8.45% SUNDARAM FINANCE 19.01.2028</v>
      </c>
      <c r="D17" s="2" t="str">
        <f>VLOOKUP(Table13456762[[#This Row],[ISIN No.]],'Crisil data '!E:I,5,0)</f>
        <v>Financial leasing</v>
      </c>
      <c r="E17" s="19">
        <f>SUMIFS('Crisil data '!L:L,'Crisil data '!AI:AI,$D$3,'Crisil data '!E:E,Table13456762[[#This Row],[ISIN No.]])</f>
        <v>5</v>
      </c>
      <c r="F17" s="2">
        <f>SUMIFS('Crisil data '!M:M,'Crisil data '!AI:AI,$D$3,'Crisil data '!E:E,Table13456762[[#This Row],[ISIN No.]])</f>
        <v>5034685</v>
      </c>
      <c r="G17" s="27">
        <f t="shared" si="0"/>
        <v>4.3964309131107457E-3</v>
      </c>
      <c r="H17" s="44" t="str">
        <f>IFERROR(VLOOKUP(Table13456762[[#This Row],[ISIN No.]],'Crisil data '!E:AJ,32,0),0)</f>
        <v>CRISIL AAA</v>
      </c>
    </row>
    <row r="18" spans="1:8" x14ac:dyDescent="0.25">
      <c r="A18" s="14"/>
      <c r="B18" s="75" t="s">
        <v>90</v>
      </c>
      <c r="C18" s="2" t="str">
        <f>VLOOKUP(Table13456762[[#This Row],[ISIN No.]],'Crisil data '!E:F,2,0)</f>
        <v>9.08% Cholamandalam Investment &amp; Finance co. Ltd 23.11.2023</v>
      </c>
      <c r="D18" s="2" t="str">
        <f>VLOOKUP(Table13456762[[#This Row],[ISIN No.]],'Crisil data '!E:I,5,0)</f>
        <v>Other credit granting</v>
      </c>
      <c r="E18" s="19">
        <f>SUMIFS('Crisil data '!L:L,'Crisil data '!AI:AI,$D$3,'Crisil data '!E:E,Table13456762[[#This Row],[ISIN No.]])</f>
        <v>1</v>
      </c>
      <c r="F18" s="2">
        <f>SUMIFS('Crisil data '!M:M,'Crisil data '!AI:AI,$D$3,'Crisil data '!E:E,Table13456762[[#This Row],[ISIN No.]])</f>
        <v>1016576</v>
      </c>
      <c r="G18" s="27">
        <f t="shared" si="0"/>
        <v>8.8770323305757356E-4</v>
      </c>
      <c r="H18" s="44" t="str">
        <f>IFERROR(VLOOKUP(Table13456762[[#This Row],[ISIN No.]],'Crisil data '!E:AJ,32,0),0)</f>
        <v>[ICRA]AA+</v>
      </c>
    </row>
    <row r="19" spans="1:8" x14ac:dyDescent="0.25">
      <c r="A19" s="14"/>
      <c r="B19" s="75" t="s">
        <v>80</v>
      </c>
      <c r="C19" s="2" t="str">
        <f>VLOOKUP(Table13456762[[#This Row],[ISIN No.]],'Crisil data '!E:F,2,0)</f>
        <v>8.45 % SUNDARAM FINANCE 21.02.2028</v>
      </c>
      <c r="D19" s="2" t="str">
        <f>VLOOKUP(Table13456762[[#This Row],[ISIN No.]],'Crisil data '!E:I,5,0)</f>
        <v>Financial leasing</v>
      </c>
      <c r="E19" s="19">
        <f>SUMIFS('Crisil data '!L:L,'Crisil data '!AI:AI,$D$3,'Crisil data '!E:E,Table13456762[[#This Row],[ISIN No.]])</f>
        <v>7</v>
      </c>
      <c r="F19" s="2">
        <f>SUMIFS('Crisil data '!M:M,'Crisil data '!AI:AI,$D$3,'Crisil data '!E:E,Table13456762[[#This Row],[ISIN No.]])</f>
        <v>7049693</v>
      </c>
      <c r="G19" s="27">
        <f t="shared" si="0"/>
        <v>6.1559935195827416E-3</v>
      </c>
      <c r="H19" s="44" t="str">
        <f>IFERROR(VLOOKUP(Table13456762[[#This Row],[ISIN No.]],'Crisil data '!E:AJ,32,0),0)</f>
        <v>CRISIL AAA</v>
      </c>
    </row>
    <row r="20" spans="1:8" x14ac:dyDescent="0.25">
      <c r="A20" s="14"/>
      <c r="B20" s="75" t="s">
        <v>79</v>
      </c>
      <c r="C20" s="2" t="str">
        <f>VLOOKUP(Table13456762[[#This Row],[ISIN No.]],'Crisil data '!E:F,2,0)</f>
        <v>11.40 % FULLERTON INDIA CREDIT CO LTD 28-Oct-2022</v>
      </c>
      <c r="D20" s="2" t="str">
        <f>VLOOKUP(Table13456762[[#This Row],[ISIN No.]],'Crisil data '!E:I,5,0)</f>
        <v>Other credit granting</v>
      </c>
      <c r="E20" s="19">
        <f>SUMIFS('Crisil data '!L:L,'Crisil data '!AI:AI,$D$3,'Crisil data '!E:E,Table13456762[[#This Row],[ISIN No.]])</f>
        <v>8</v>
      </c>
      <c r="F20" s="2">
        <f>SUMIFS('Crisil data '!M:M,'Crisil data '!AI:AI,$D$3,'Crisil data '!E:E,Table13456762[[#This Row],[ISIN No.]])</f>
        <v>8111192</v>
      </c>
      <c r="G20" s="27">
        <f t="shared" si="0"/>
        <v>7.0829248008518067E-3</v>
      </c>
      <c r="H20" s="44" t="str">
        <f>IFERROR(VLOOKUP(Table13456762[[#This Row],[ISIN No.]],'Crisil data '!E:AJ,32,0),0)</f>
        <v>[ICRA]AAA</v>
      </c>
    </row>
    <row r="21" spans="1:8" x14ac:dyDescent="0.25">
      <c r="A21" s="14"/>
      <c r="B21" s="75" t="s">
        <v>88</v>
      </c>
      <c r="C21" s="2" t="str">
        <f>VLOOKUP(Table13456762[[#This Row],[ISIN No.]],'Crisil data '!E:F,2,0)</f>
        <v>9.25 % INDIA INFRADEBT 19.06.2023</v>
      </c>
      <c r="D21" s="2" t="str">
        <f>VLOOKUP(Table13456762[[#This Row],[ISIN No.]],'Crisil data '!E:I,5,0)</f>
        <v>Other monetary intermediation services n.e.c.</v>
      </c>
      <c r="E21" s="19">
        <f>SUMIFS('Crisil data '!L:L,'Crisil data '!AI:AI,$D$3,'Crisil data '!E:E,Table13456762[[#This Row],[ISIN No.]])</f>
        <v>5</v>
      </c>
      <c r="F21" s="2">
        <f>SUMIFS('Crisil data '!M:M,'Crisil data '!AI:AI,$D$3,'Crisil data '!E:E,Table13456762[[#This Row],[ISIN No.]])</f>
        <v>5102795</v>
      </c>
      <c r="G21" s="27">
        <f t="shared" si="0"/>
        <v>4.4559065127742744E-3</v>
      </c>
      <c r="H21" s="44" t="str">
        <f>IFERROR(VLOOKUP(Table13456762[[#This Row],[ISIN No.]],'Crisil data '!E:AJ,32,0),0)</f>
        <v>CRISIL AAA</v>
      </c>
    </row>
    <row r="22" spans="1:8" x14ac:dyDescent="0.25">
      <c r="A22" s="14"/>
      <c r="B22" s="75" t="s">
        <v>89</v>
      </c>
      <c r="C22" s="2" t="str">
        <f>VLOOKUP(Table13456762[[#This Row],[ISIN No.]],'Crisil data '!E:F,2,0)</f>
        <v>8.80% Chola Investment &amp; Finance 28 Jun 27</v>
      </c>
      <c r="D22" s="2" t="str">
        <f>VLOOKUP(Table13456762[[#This Row],[ISIN No.]],'Crisil data '!E:I,5,0)</f>
        <v>Other credit granting</v>
      </c>
      <c r="E22" s="19">
        <f>SUMIFS('Crisil data '!L:L,'Crisil data '!AI:AI,$D$3,'Crisil data '!E:E,Table13456762[[#This Row],[ISIN No.]])</f>
        <v>5</v>
      </c>
      <c r="F22" s="2">
        <f>SUMIFS('Crisil data '!M:M,'Crisil data '!AI:AI,$D$3,'Crisil data '!E:E,Table13456762[[#This Row],[ISIN No.]])</f>
        <v>5094745</v>
      </c>
      <c r="G22" s="27">
        <f t="shared" si="0"/>
        <v>4.4488770225776606E-3</v>
      </c>
      <c r="H22" s="44" t="str">
        <f>IFERROR(VLOOKUP(Table13456762[[#This Row],[ISIN No.]],'Crisil data '!E:AJ,32,0),0)</f>
        <v>[ICRA]AA+</v>
      </c>
    </row>
    <row r="23" spans="1:8" x14ac:dyDescent="0.25">
      <c r="A23" s="14"/>
      <c r="B23" s="75" t="s">
        <v>78</v>
      </c>
      <c r="C23" s="2" t="str">
        <f>VLOOKUP(Table13456762[[#This Row],[ISIN No.]],'Crisil data '!E:F,2,0)</f>
        <v>7.85% PFC 03.04.2028.</v>
      </c>
      <c r="D23" s="2" t="str">
        <f>VLOOKUP(Table13456762[[#This Row],[ISIN No.]],'Crisil data '!E:I,5,0)</f>
        <v>Other credit granting</v>
      </c>
      <c r="E23" s="19">
        <f>SUMIFS('Crisil data '!L:L,'Crisil data '!AI:AI,$D$3,'Crisil data '!E:E,Table13456762[[#This Row],[ISIN No.]])</f>
        <v>2</v>
      </c>
      <c r="F23" s="2">
        <f>SUMIFS('Crisil data '!M:M,'Crisil data '!AI:AI,$D$3,'Crisil data '!E:E,Table13456762[[#This Row],[ISIN No.]])</f>
        <v>2025512</v>
      </c>
      <c r="G23" s="27">
        <f t="shared" si="0"/>
        <v>1.7687349996428324E-3</v>
      </c>
      <c r="H23" s="44" t="str">
        <f>IFERROR(VLOOKUP(Table13456762[[#This Row],[ISIN No.]],'Crisil data '!E:AJ,32,0),0)</f>
        <v>CRISIL AAA</v>
      </c>
    </row>
    <row r="24" spans="1:8" x14ac:dyDescent="0.25">
      <c r="A24" s="14"/>
      <c r="B24" s="75" t="s">
        <v>87</v>
      </c>
      <c r="C24" s="2" t="str">
        <f>VLOOKUP(Table13456762[[#This Row],[ISIN No.]],'Crisil data '!E:F,2,0)</f>
        <v>7.10 % PFC 08.08.2022</v>
      </c>
      <c r="D24" s="2" t="str">
        <f>VLOOKUP(Table13456762[[#This Row],[ISIN No.]],'Crisil data '!E:I,5,0)</f>
        <v>Other credit granting</v>
      </c>
      <c r="E24" s="19">
        <f>SUMIFS('Crisil data '!L:L,'Crisil data '!AI:AI,$D$3,'Crisil data '!E:E,Table13456762[[#This Row],[ISIN No.]])</f>
        <v>5</v>
      </c>
      <c r="F24" s="2">
        <f>SUMIFS('Crisil data '!M:M,'Crisil data '!AI:AI,$D$3,'Crisil data '!E:E,Table13456762[[#This Row],[ISIN No.]])</f>
        <v>5008675</v>
      </c>
      <c r="G24" s="27">
        <f t="shared" si="0"/>
        <v>4.3737182373326166E-3</v>
      </c>
      <c r="H24" s="44" t="str">
        <f>IFERROR(VLOOKUP(Table13456762[[#This Row],[ISIN No.]],'Crisil data '!E:AJ,32,0),0)</f>
        <v>CRISIL AAA</v>
      </c>
    </row>
    <row r="25" spans="1:8" x14ac:dyDescent="0.25">
      <c r="A25" s="14"/>
      <c r="B25" s="75" t="s">
        <v>64</v>
      </c>
      <c r="C25" s="2" t="str">
        <f>VLOOKUP(Table13456762[[#This Row],[ISIN No.]],'Crisil data '!E:F,2,0)</f>
        <v>8.85 % AXIS BANK 05.12.2024 (infras Bond)</v>
      </c>
      <c r="D25" s="2" t="str">
        <f>VLOOKUP(Table13456762[[#This Row],[ISIN No.]],'Crisil data '!E:I,5,0)</f>
        <v>Monetary intermediation of commercial banks, saving banks. postal savings</v>
      </c>
      <c r="E25" s="19">
        <f>SUMIFS('Crisil data '!L:L,'Crisil data '!AI:AI,$D$3,'Crisil data '!E:E,Table13456762[[#This Row],[ISIN No.]])</f>
        <v>53</v>
      </c>
      <c r="F25" s="2">
        <f>SUMIFS('Crisil data '!M:M,'Crisil data '!AI:AI,$D$3,'Crisil data '!E:E,Table13456762[[#This Row],[ISIN No.]])</f>
        <v>54476845</v>
      </c>
      <c r="G25" s="27">
        <f t="shared" si="0"/>
        <v>4.757073886583621E-2</v>
      </c>
      <c r="H25" s="44" t="str">
        <f>IFERROR(VLOOKUP(Table13456762[[#This Row],[ISIN No.]],'Crisil data '!E:AJ,32,0),0)</f>
        <v>CRISIL AAA</v>
      </c>
    </row>
    <row r="26" spans="1:8" x14ac:dyDescent="0.25">
      <c r="A26" s="14"/>
      <c r="B26" s="75" t="s">
        <v>84</v>
      </c>
      <c r="C26" s="2" t="str">
        <f>VLOOKUP(Table13456762[[#This Row],[ISIN No.]],'Crisil data '!E:F,2,0)</f>
        <v>8.84% NTPC 4 Oct 2022</v>
      </c>
      <c r="D26" s="2" t="str">
        <f>VLOOKUP(Table13456762[[#This Row],[ISIN No.]],'Crisil data '!E:I,5,0)</f>
        <v>Electric power generation by coal based thermal power plants</v>
      </c>
      <c r="E26" s="19">
        <f>SUMIFS('Crisil data '!L:L,'Crisil data '!AI:AI,$D$3,'Crisil data '!E:E,Table13456762[[#This Row],[ISIN No.]])</f>
        <v>2</v>
      </c>
      <c r="F26" s="2">
        <f>SUMIFS('Crisil data '!M:M,'Crisil data '!AI:AI,$D$3,'Crisil data '!E:E,Table13456762[[#This Row],[ISIN No.]])</f>
        <v>2015240</v>
      </c>
      <c r="G26" s="27">
        <f t="shared" si="0"/>
        <v>1.7597651955062331E-3</v>
      </c>
      <c r="H26" s="44" t="str">
        <f>IFERROR(VLOOKUP(Table13456762[[#This Row],[ISIN No.]],'Crisil data '!E:AJ,32,0),0)</f>
        <v>CRISIL AAA</v>
      </c>
    </row>
    <row r="27" spans="1:8" x14ac:dyDescent="0.25">
      <c r="A27" s="14"/>
      <c r="B27" s="75" t="s">
        <v>86</v>
      </c>
      <c r="C27" s="2" t="str">
        <f>VLOOKUP(Table13456762[[#This Row],[ISIN No.]],'Crisil data '!E:F,2,0)</f>
        <v>9.02% IREDA 24 Sep 2025</v>
      </c>
      <c r="D27" s="2" t="str">
        <f>VLOOKUP(Table13456762[[#This Row],[ISIN No.]],'Crisil data '!E:I,5,0)</f>
        <v>Other credit granting</v>
      </c>
      <c r="E27" s="19">
        <f>SUMIFS('Crisil data '!L:L,'Crisil data '!AI:AI,$D$3,'Crisil data '!E:E,Table13456762[[#This Row],[ISIN No.]])</f>
        <v>1</v>
      </c>
      <c r="F27" s="2">
        <f>SUMIFS('Crisil data '!M:M,'Crisil data '!AI:AI,$D$3,'Crisil data '!E:E,Table13456762[[#This Row],[ISIN No.]])</f>
        <v>1043389</v>
      </c>
      <c r="G27" s="27">
        <f t="shared" si="0"/>
        <v>9.111171113981725E-4</v>
      </c>
      <c r="H27" s="44" t="str">
        <f>IFERROR(VLOOKUP(Table13456762[[#This Row],[ISIN No.]],'Crisil data '!E:AJ,32,0),0)</f>
        <v>BWR AAA(CE)</v>
      </c>
    </row>
    <row r="28" spans="1:8" x14ac:dyDescent="0.25">
      <c r="A28" s="14"/>
      <c r="B28" s="75" t="s">
        <v>61</v>
      </c>
      <c r="C28" s="2" t="str">
        <f>VLOOKUP(Table13456762[[#This Row],[ISIN No.]],'Crisil data '!E:F,2,0)</f>
        <v>7.70% REC 10.12.2027</v>
      </c>
      <c r="D28" s="2" t="str">
        <f>VLOOKUP(Table13456762[[#This Row],[ISIN No.]],'Crisil data '!E:I,5,0)</f>
        <v>Other credit granting</v>
      </c>
      <c r="E28" s="19">
        <f>SUMIFS('Crisil data '!L:L,'Crisil data '!AI:AI,$D$3,'Crisil data '!E:E,Table13456762[[#This Row],[ISIN No.]])</f>
        <v>5</v>
      </c>
      <c r="F28" s="2">
        <f>SUMIFS('Crisil data '!M:M,'Crisil data '!AI:AI,$D$3,'Crisil data '!E:E,Table13456762[[#This Row],[ISIN No.]])</f>
        <v>5006585</v>
      </c>
      <c r="G28" s="27">
        <f t="shared" si="0"/>
        <v>4.3718931895672846E-3</v>
      </c>
      <c r="H28" s="44" t="str">
        <f>IFERROR(VLOOKUP(Table13456762[[#This Row],[ISIN No.]],'Crisil data '!E:AJ,32,0),0)</f>
        <v>CRISIL AAA</v>
      </c>
    </row>
    <row r="29" spans="1:8" x14ac:dyDescent="0.25">
      <c r="A29" s="14"/>
      <c r="B29" s="75" t="s">
        <v>130</v>
      </c>
      <c r="C29" s="2" t="str">
        <f>VLOOKUP(Table13456762[[#This Row],[ISIN No.]],'Crisil data '!E:F,2,0)</f>
        <v>7.70% NHAI 13 Sep 2029</v>
      </c>
      <c r="D29" s="2" t="str">
        <f>VLOOKUP(Table13456762[[#This Row],[ISIN No.]],'Crisil data '!E:I,5,0)</f>
        <v>Construction and maintenance of motorways, streets, roads, other vehicular ways</v>
      </c>
      <c r="E29" s="19">
        <f>SUMIFS('Crisil data '!L:L,'Crisil data '!AI:AI,$D$3,'Crisil data '!E:E,Table13456762[[#This Row],[ISIN No.]])</f>
        <v>21</v>
      </c>
      <c r="F29" s="2">
        <f>SUMIFS('Crisil data '!M:M,'Crisil data '!AI:AI,$D$3,'Crisil data '!E:E,Table13456762[[#This Row],[ISIN No.]])</f>
        <v>21103299</v>
      </c>
      <c r="G29" s="27">
        <f t="shared" si="0"/>
        <v>1.8428004153630086E-2</v>
      </c>
      <c r="H29" s="44" t="str">
        <f>IFERROR(VLOOKUP(Table13456762[[#This Row],[ISIN No.]],'Crisil data '!E:AJ,32,0),0)</f>
        <v>CRISIL AAA</v>
      </c>
    </row>
    <row r="30" spans="1:8" x14ac:dyDescent="0.25">
      <c r="A30" s="14"/>
      <c r="B30" s="75" t="s">
        <v>144</v>
      </c>
      <c r="C30" s="2" t="str">
        <f>VLOOKUP(Table13456762[[#This Row],[ISIN No.]],'Crisil data '!E:F,2,0)</f>
        <v>8.96% HDFC Ltd 8 Apr 2025</v>
      </c>
      <c r="D30" s="2" t="str">
        <f>VLOOKUP(Table13456762[[#This Row],[ISIN No.]],'Crisil data '!E:I,5,0)</f>
        <v>Activities of specialized institutions granting credit for house purchases</v>
      </c>
      <c r="E30" s="19">
        <f>SUMIFS('Crisil data '!L:L,'Crisil data '!AI:AI,$D$3,'Crisil data '!E:E,Table13456762[[#This Row],[ISIN No.]])</f>
        <v>2</v>
      </c>
      <c r="F30" s="2">
        <f>SUMIFS('Crisil data '!M:M,'Crisil data '!AI:AI,$D$3,'Crisil data '!E:E,Table13456762[[#This Row],[ISIN No.]])</f>
        <v>2063888</v>
      </c>
      <c r="G30" s="27">
        <f t="shared" si="0"/>
        <v>1.8022460202372762E-3</v>
      </c>
      <c r="H30" s="44" t="str">
        <f>IFERROR(VLOOKUP(Table13456762[[#This Row],[ISIN No.]],'Crisil data '!E:AJ,32,0),0)</f>
        <v>CRISIL AAA</v>
      </c>
    </row>
    <row r="31" spans="1:8" x14ac:dyDescent="0.25">
      <c r="A31" s="14"/>
      <c r="B31" s="75" t="s">
        <v>307</v>
      </c>
      <c r="C31" s="2" t="str">
        <f>VLOOKUP(Table13456762[[#This Row],[ISIN No.]],'Crisil data '!E:F,2,0)</f>
        <v>6.87% NHAI 14-April-2032</v>
      </c>
      <c r="D31" s="2" t="str">
        <f>VLOOKUP(Table13456762[[#This Row],[ISIN No.]],'Crisil data '!E:I,5,0)</f>
        <v>Construction and maintenance of motorways, streets, roads, other vehicular ways</v>
      </c>
      <c r="E31" s="19">
        <f>SUMIFS('Crisil data '!L:L,'Crisil data '!AI:AI,$D$3,'Crisil data '!E:E,Table13456762[[#This Row],[ISIN No.]])</f>
        <v>50</v>
      </c>
      <c r="F31" s="2">
        <f>SUMIFS('Crisil data '!M:M,'Crisil data '!AI:AI,$D$3,'Crisil data '!E:E,Table13456762[[#This Row],[ISIN No.]])</f>
        <v>47038050</v>
      </c>
      <c r="G31" s="27">
        <f t="shared" si="0"/>
        <v>4.1074970353149984E-2</v>
      </c>
      <c r="H31" s="44" t="str">
        <f>IFERROR(VLOOKUP(Table13456762[[#This Row],[ISIN No.]],'Crisil data '!E:AJ,32,0),0)</f>
        <v>CRISIL AAA</v>
      </c>
    </row>
    <row r="32" spans="1:8" x14ac:dyDescent="0.25">
      <c r="A32" s="14"/>
      <c r="B32" s="75" t="s">
        <v>143</v>
      </c>
      <c r="C32" s="2" t="str">
        <f>VLOOKUP(Table13456762[[#This Row],[ISIN No.]],'Crisil data '!E:F,2,0)</f>
        <v>9.25% PGC_DEC 26</v>
      </c>
      <c r="D32" s="2" t="str">
        <f>VLOOKUP(Table13456762[[#This Row],[ISIN No.]],'Crisil data '!E:I,5,0)</f>
        <v>Transmission of electric energy</v>
      </c>
      <c r="E32" s="19">
        <f>SUMIFS('Crisil data '!L:L,'Crisil data '!AI:AI,$D$3,'Crisil data '!E:E,Table13456762[[#This Row],[ISIN No.]])</f>
        <v>8</v>
      </c>
      <c r="F32" s="2">
        <f>SUMIFS('Crisil data '!M:M,'Crisil data '!AI:AI,$D$3,'Crisil data '!E:E,Table13456762[[#This Row],[ISIN No.]])</f>
        <v>10715980</v>
      </c>
      <c r="G32" s="27">
        <f t="shared" si="0"/>
        <v>9.3575001685858184E-3</v>
      </c>
      <c r="H32" s="44" t="str">
        <f>IFERROR(VLOOKUP(Table13456762[[#This Row],[ISIN No.]],'Crisil data '!E:AJ,32,0),0)</f>
        <v>CRISIL AAA</v>
      </c>
    </row>
    <row r="33" spans="1:8" x14ac:dyDescent="0.25">
      <c r="A33" s="14"/>
      <c r="B33" s="75" t="s">
        <v>287</v>
      </c>
      <c r="C33" s="2" t="str">
        <f>VLOOKUP(Table13456762[[#This Row],[ISIN No.]],'Crisil data '!E:F,2,0)</f>
        <v>9.64%POWER GRID CORPN OF INDIA LTD 31-May-2026</v>
      </c>
      <c r="D33" s="2" t="str">
        <f>VLOOKUP(Table13456762[[#This Row],[ISIN No.]],'Crisil data '!E:I,5,0)</f>
        <v>Transmission of electric energy</v>
      </c>
      <c r="E33" s="19">
        <f>SUMIFS('Crisil data '!L:L,'Crisil data '!AI:AI,$D$3,'Crisil data '!E:E,Table13456762[[#This Row],[ISIN No.]])</f>
        <v>13</v>
      </c>
      <c r="F33" s="2">
        <f>SUMIFS('Crisil data '!M:M,'Crisil data '!AI:AI,$D$3,'Crisil data '!E:E,Table13456762[[#This Row],[ISIN No.]])</f>
        <v>17512787.5</v>
      </c>
      <c r="G33" s="27">
        <f t="shared" si="0"/>
        <v>1.5292666838092047E-2</v>
      </c>
      <c r="H33" s="44" t="str">
        <f>IFERROR(VLOOKUP(Table13456762[[#This Row],[ISIN No.]],'Crisil data '!E:AJ,32,0),0)</f>
        <v>CRISIL AAA</v>
      </c>
    </row>
    <row r="34" spans="1:8" x14ac:dyDescent="0.25">
      <c r="A34" s="14"/>
      <c r="B34" s="75" t="s">
        <v>160</v>
      </c>
      <c r="C34" s="2" t="str">
        <f>VLOOKUP(Table13456762[[#This Row],[ISIN No.]],'Crisil data '!E:F,2,0)</f>
        <v>8.35% IRFC 13 Mar 2029</v>
      </c>
      <c r="D34" s="2" t="str">
        <f>VLOOKUP(Table13456762[[#This Row],[ISIN No.]],'Crisil data '!E:I,5,0)</f>
        <v>Other credit granting</v>
      </c>
      <c r="E34" s="19">
        <f>SUMIFS('Crisil data '!L:L,'Crisil data '!AI:AI,$D$3,'Crisil data '!E:E,Table13456762[[#This Row],[ISIN No.]])</f>
        <v>5</v>
      </c>
      <c r="F34" s="2">
        <f>SUMIFS('Crisil data '!M:M,'Crisil data '!AI:AI,$D$3,'Crisil data '!E:E,Table13456762[[#This Row],[ISIN No.]])</f>
        <v>5172150</v>
      </c>
      <c r="G34" s="27">
        <f t="shared" si="0"/>
        <v>4.5164692820396403E-3</v>
      </c>
      <c r="H34" s="44" t="str">
        <f>IFERROR(VLOOKUP(Table13456762[[#This Row],[ISIN No.]],'Crisil data '!E:AJ,32,0),0)</f>
        <v>CRISIL AAA</v>
      </c>
    </row>
    <row r="35" spans="1:8" x14ac:dyDescent="0.25">
      <c r="A35" s="14"/>
      <c r="B35" s="75" t="s">
        <v>161</v>
      </c>
      <c r="C35" s="2" t="str">
        <f>VLOOKUP(Table13456762[[#This Row],[ISIN No.]],'Crisil data '!E:F,2,0)</f>
        <v>6.98% NHAI 29 June 2035</v>
      </c>
      <c r="D35" s="2" t="str">
        <f>VLOOKUP(Table13456762[[#This Row],[ISIN No.]],'Crisil data '!E:I,5,0)</f>
        <v>Construction and maintenance of motorways, streets, roads, other vehicular ways</v>
      </c>
      <c r="E35" s="19">
        <f>SUMIFS('Crisil data '!L:L,'Crisil data '!AI:AI,$D$3,'Crisil data '!E:E,Table13456762[[#This Row],[ISIN No.]])</f>
        <v>5</v>
      </c>
      <c r="F35" s="2">
        <f>SUMIFS('Crisil data '!M:M,'Crisil data '!AI:AI,$D$3,'Crisil data '!E:E,Table13456762[[#This Row],[ISIN No.]])</f>
        <v>4687575</v>
      </c>
      <c r="G35" s="27">
        <f t="shared" si="0"/>
        <v>4.0933245352043086E-3</v>
      </c>
      <c r="H35" s="44" t="str">
        <f>IFERROR(VLOOKUP(Table13456762[[#This Row],[ISIN No.]],'Crisil data '!E:AJ,32,0),0)</f>
        <v>CRISIL AAA</v>
      </c>
    </row>
    <row r="36" spans="1:8" x14ac:dyDescent="0.25">
      <c r="A36" s="14"/>
      <c r="B36" s="75" t="s">
        <v>360</v>
      </c>
      <c r="C36" s="2" t="str">
        <f>VLOOKUP(Table13456762[[#This Row],[ISIN No.]],'Crisil data '!E:F,2,0)</f>
        <v>6.92%IRFC 29-Aug-2031</v>
      </c>
      <c r="D36" s="2" t="str">
        <f>VLOOKUP(Table13456762[[#This Row],[ISIN No.]],'Crisil data '!E:I,5,0)</f>
        <v>Other credit granting</v>
      </c>
      <c r="E36" s="19">
        <f>SUMIFS('Crisil data '!L:L,'Crisil data '!AI:AI,$D$3,'Crisil data '!E:E,Table13456762[[#This Row],[ISIN No.]])</f>
        <v>20</v>
      </c>
      <c r="F36" s="2">
        <f>SUMIFS('Crisil data '!M:M,'Crisil data '!AI:AI,$D$3,'Crisil data '!E:E,Table13456762[[#This Row],[ISIN No.]])</f>
        <v>18936560</v>
      </c>
      <c r="G36" s="27">
        <f t="shared" si="0"/>
        <v>1.6535945699080762E-2</v>
      </c>
      <c r="H36" s="44" t="str">
        <f>IFERROR(VLOOKUP(Table13456762[[#This Row],[ISIN No.]],'Crisil data '!E:AJ,32,0),0)</f>
        <v>CRISIL AAA</v>
      </c>
    </row>
    <row r="37" spans="1:8" x14ac:dyDescent="0.25">
      <c r="A37" s="14"/>
      <c r="B37" s="75" t="s">
        <v>164</v>
      </c>
      <c r="C37" s="2" t="str">
        <f>VLOOKUP(Table13456762[[#This Row],[ISIN No.]],'Crisil data '!E:F,2,0)</f>
        <v>7.90% Bajaj Finance 10-Jan-2030</v>
      </c>
      <c r="D37" s="2" t="str">
        <f>VLOOKUP(Table13456762[[#This Row],[ISIN No.]],'Crisil data '!E:I,5,0)</f>
        <v>Other credit granting</v>
      </c>
      <c r="E37" s="19">
        <f>SUMIFS('Crisil data '!L:L,'Crisil data '!AI:AI,$D$3,'Crisil data '!E:E,Table13456762[[#This Row],[ISIN No.]])</f>
        <v>1</v>
      </c>
      <c r="F37" s="2">
        <f>SUMIFS('Crisil data '!M:M,'Crisil data '!AI:AI,$D$3,'Crisil data '!E:E,Table13456762[[#This Row],[ISIN No.]])</f>
        <v>991106</v>
      </c>
      <c r="G37" s="27">
        <f t="shared" si="0"/>
        <v>8.6546210072120482E-4</v>
      </c>
      <c r="H37" s="44" t="str">
        <f>IFERROR(VLOOKUP(Table13456762[[#This Row],[ISIN No.]],'Crisil data '!E:AJ,32,0),0)</f>
        <v>CRISIL AAA</v>
      </c>
    </row>
    <row r="38" spans="1:8" x14ac:dyDescent="0.25">
      <c r="A38" s="14"/>
      <c r="B38" s="75" t="s">
        <v>165</v>
      </c>
      <c r="C38" s="2" t="str">
        <f>VLOOKUP(Table13456762[[#This Row],[ISIN No.]],'Crisil data '!E:F,2,0)</f>
        <v>6.80% SBI BasellI Tier II 21 Aug 2035 Call 21 Aug 2030</v>
      </c>
      <c r="D38" s="2" t="str">
        <f>VLOOKUP(Table13456762[[#This Row],[ISIN No.]],'Crisil data '!E:I,5,0)</f>
        <v>Monetary intermediation of commercial banks, saving banks. postal savings</v>
      </c>
      <c r="E38" s="19">
        <f>SUMIFS('Crisil data '!L:L,'Crisil data '!AI:AI,$D$3,'Crisil data '!E:E,Table13456762[[#This Row],[ISIN No.]])</f>
        <v>9</v>
      </c>
      <c r="F38" s="2">
        <f>SUMIFS('Crisil data '!M:M,'Crisil data '!AI:AI,$D$3,'Crisil data '!E:E,Table13456762[[#This Row],[ISIN No.]])</f>
        <v>8455761</v>
      </c>
      <c r="G38" s="27">
        <f t="shared" si="0"/>
        <v>7.3838123048961821E-3</v>
      </c>
      <c r="H38" s="44" t="str">
        <f>IFERROR(VLOOKUP(Table13456762[[#This Row],[ISIN No.]],'Crisil data '!E:AJ,32,0),0)</f>
        <v>CRISIL AAA</v>
      </c>
    </row>
    <row r="39" spans="1:8" x14ac:dyDescent="0.25">
      <c r="A39" s="14"/>
      <c r="B39" s="75" t="s">
        <v>281</v>
      </c>
      <c r="C39" s="2" t="str">
        <f>VLOOKUP(Table13456762[[#This Row],[ISIN No.]],'Crisil data '!E:F,2,0)</f>
        <v>7.41% NABARD(Non GOI) 18-July-2029</v>
      </c>
      <c r="D39" s="2" t="str">
        <f>VLOOKUP(Table13456762[[#This Row],[ISIN No.]],'Crisil data '!E:I,5,0)</f>
        <v>Other monetary intermediation services n.e.c.</v>
      </c>
      <c r="E39" s="19">
        <f>SUMIFS('Crisil data '!L:L,'Crisil data '!AI:AI,$D$3,'Crisil data '!E:E,Table13456762[[#This Row],[ISIN No.]])</f>
        <v>49</v>
      </c>
      <c r="F39" s="2">
        <f>SUMIFS('Crisil data '!M:M,'Crisil data '!AI:AI,$D$3,'Crisil data '!E:E,Table13456762[[#This Row],[ISIN No.]])</f>
        <v>48319733</v>
      </c>
      <c r="G39" s="27">
        <f t="shared" ref="G39:G59" si="1">+F39/$F$170</f>
        <v>4.2194172599568286E-2</v>
      </c>
      <c r="H39" s="44" t="str">
        <f>IFERROR(VLOOKUP(Table13456762[[#This Row],[ISIN No.]],'Crisil data '!E:AJ,32,0),0)</f>
        <v>CRISIL AAA</v>
      </c>
    </row>
    <row r="40" spans="1:8" x14ac:dyDescent="0.25">
      <c r="A40" s="14"/>
      <c r="B40" s="75" t="s">
        <v>180</v>
      </c>
      <c r="C40" s="2" t="str">
        <f>VLOOKUP(Table13456762[[#This Row],[ISIN No.]],'Crisil data '!E:F,2,0)</f>
        <v>8.67%PFC 19-Nov-2028</v>
      </c>
      <c r="D40" s="2" t="str">
        <f>VLOOKUP(Table13456762[[#This Row],[ISIN No.]],'Crisil data '!E:I,5,0)</f>
        <v>Other credit granting</v>
      </c>
      <c r="E40" s="19">
        <f>SUMIFS('Crisil data '!L:L,'Crisil data '!AI:AI,$D$3,'Crisil data '!E:E,Table13456762[[#This Row],[ISIN No.]])</f>
        <v>4</v>
      </c>
      <c r="F40" s="2">
        <f>SUMIFS('Crisil data '!M:M,'Crisil data '!AI:AI,$D$3,'Crisil data '!E:E,Table13456762[[#This Row],[ISIN No.]])</f>
        <v>4217600</v>
      </c>
      <c r="G40" s="27">
        <f t="shared" si="1"/>
        <v>3.6829289258684273E-3</v>
      </c>
      <c r="H40" s="44" t="str">
        <f>IFERROR(VLOOKUP(Table13456762[[#This Row],[ISIN No.]],'Crisil data '!E:AJ,32,0),0)</f>
        <v>CRISIL AAA</v>
      </c>
    </row>
    <row r="41" spans="1:8" x14ac:dyDescent="0.25">
      <c r="A41" s="14"/>
      <c r="B41" s="75" t="s">
        <v>179</v>
      </c>
      <c r="C41" s="2" t="str">
        <f>VLOOKUP(Table13456762[[#This Row],[ISIN No.]],'Crisil data '!E:F,2,0)</f>
        <v>9.18% Nuclear Power Corporation of India Limited 23-Jan-2029</v>
      </c>
      <c r="D41" s="2" t="str">
        <f>VLOOKUP(Table13456762[[#This Row],[ISIN No.]],'Crisil data '!E:I,5,0)</f>
        <v>Transmission of electric energy</v>
      </c>
      <c r="E41" s="19">
        <f>SUMIFS('Crisil data '!L:L,'Crisil data '!AI:AI,$D$3,'Crisil data '!E:E,Table13456762[[#This Row],[ISIN No.]])</f>
        <v>5</v>
      </c>
      <c r="F41" s="2">
        <f>SUMIFS('Crisil data '!M:M,'Crisil data '!AI:AI,$D$3,'Crisil data '!E:E,Table13456762[[#This Row],[ISIN No.]])</f>
        <v>5418945</v>
      </c>
      <c r="G41" s="27">
        <f t="shared" si="1"/>
        <v>4.7319777333531118E-3</v>
      </c>
      <c r="H41" s="44" t="str">
        <f>IFERROR(VLOOKUP(Table13456762[[#This Row],[ISIN No.]],'Crisil data '!E:AJ,32,0),0)</f>
        <v>CRISIL AAA</v>
      </c>
    </row>
    <row r="42" spans="1:8" x14ac:dyDescent="0.25">
      <c r="A42" s="14"/>
      <c r="B42" s="75" t="s">
        <v>282</v>
      </c>
      <c r="C42" s="2" t="str">
        <f>VLOOKUP(Table13456762[[#This Row],[ISIN No.]],'Crisil data '!E:F,2,0)</f>
        <v>8.75% RURAL ELECTRIFICATION CORPORATION 12-July-2025</v>
      </c>
      <c r="D42" s="2" t="str">
        <f>VLOOKUP(Table13456762[[#This Row],[ISIN No.]],'Crisil data '!E:I,5,0)</f>
        <v>Other credit granting</v>
      </c>
      <c r="E42" s="19">
        <f>SUMIFS('Crisil data '!L:L,'Crisil data '!AI:AI,$D$3,'Crisil data '!E:E,Table13456762[[#This Row],[ISIN No.]])</f>
        <v>19</v>
      </c>
      <c r="F42" s="2">
        <f>SUMIFS('Crisil data '!M:M,'Crisil data '!AI:AI,$D$3,'Crisil data '!E:E,Table13456762[[#This Row],[ISIN No.]])</f>
        <v>19739233</v>
      </c>
      <c r="G42" s="27">
        <f t="shared" si="1"/>
        <v>1.7236862715799651E-2</v>
      </c>
      <c r="H42" s="44" t="str">
        <f>IFERROR(VLOOKUP(Table13456762[[#This Row],[ISIN No.]],'Crisil data '!E:AJ,32,0),0)</f>
        <v>CRISIL AAA</v>
      </c>
    </row>
    <row r="43" spans="1:8" x14ac:dyDescent="0.25">
      <c r="A43" s="14"/>
      <c r="B43" s="75" t="s">
        <v>178</v>
      </c>
      <c r="C43" s="2" t="str">
        <f>VLOOKUP(Table13456762[[#This Row],[ISIN No.]],'Crisil data '!E:F,2,0)</f>
        <v>9.18% Nuclear Power Corporation of India Limited 23-Jan-2028</v>
      </c>
      <c r="D43" s="2" t="str">
        <f>VLOOKUP(Table13456762[[#This Row],[ISIN No.]],'Crisil data '!E:I,5,0)</f>
        <v>Transmission of electric energy</v>
      </c>
      <c r="E43" s="19">
        <f>SUMIFS('Crisil data '!L:L,'Crisil data '!AI:AI,$D$3,'Crisil data '!E:E,Table13456762[[#This Row],[ISIN No.]])</f>
        <v>9</v>
      </c>
      <c r="F43" s="2">
        <f>SUMIFS('Crisil data '!M:M,'Crisil data '!AI:AI,$D$3,'Crisil data '!E:E,Table13456762[[#This Row],[ISIN No.]])</f>
        <v>9664452</v>
      </c>
      <c r="G43" s="27">
        <f t="shared" si="1"/>
        <v>8.4392758496460007E-3</v>
      </c>
      <c r="H43" s="44" t="str">
        <f>IFERROR(VLOOKUP(Table13456762[[#This Row],[ISIN No.]],'Crisil data '!E:AJ,32,0),0)</f>
        <v>CRISIL AAA</v>
      </c>
    </row>
    <row r="44" spans="1:8" ht="13.5" customHeight="1" x14ac:dyDescent="0.25">
      <c r="A44" s="14"/>
      <c r="B44" s="75" t="s">
        <v>269</v>
      </c>
      <c r="C44" s="2" t="str">
        <f>VLOOKUP(Table13456762[[#This Row],[ISIN No.]],'Crisil data '!E:F,2,0)</f>
        <v>8.44% HOUSING DEVELOPMENT FINANCE CORPORA 01-June-2026</v>
      </c>
      <c r="D44" s="2" t="str">
        <f>VLOOKUP(Table13456762[[#This Row],[ISIN No.]],'Crisil data '!E:I,5,0)</f>
        <v>Activities of specialized institutions granting credit for house purchases</v>
      </c>
      <c r="E44" s="19">
        <f>SUMIFS('Crisil data '!L:L,'Crisil data '!AI:AI,$D$3,'Crisil data '!E:E,Table13456762[[#This Row],[ISIN No.]])</f>
        <v>1</v>
      </c>
      <c r="F44" s="2">
        <f>SUMIFS('Crisil data '!M:M,'Crisil data '!AI:AI,$D$3,'Crisil data '!E:E,Table13456762[[#This Row],[ISIN No.]])</f>
        <v>10233370</v>
      </c>
      <c r="G44" s="27">
        <f t="shared" si="1"/>
        <v>8.9360713159413376E-3</v>
      </c>
      <c r="H44" s="44" t="str">
        <f>IFERROR(VLOOKUP(Table13456762[[#This Row],[ISIN No.]],'Crisil data '!E:AJ,32,0),0)</f>
        <v>CRISIL AAA</v>
      </c>
    </row>
    <row r="45" spans="1:8" x14ac:dyDescent="0.25">
      <c r="A45" s="14"/>
      <c r="B45" s="75" t="s">
        <v>212</v>
      </c>
      <c r="C45" s="2" t="str">
        <f>VLOOKUP(Table13456762[[#This Row],[ISIN No.]],'Crisil data '!E:F,2,0)</f>
        <v>7.38%NHPC 03.01.2029</v>
      </c>
      <c r="D45" s="2" t="str">
        <f>VLOOKUP(Table13456762[[#This Row],[ISIN No.]],'Crisil data '!E:I,5,0)</f>
        <v>Electric power generation by hydroelectric power plants</v>
      </c>
      <c r="E45" s="19">
        <f>SUMIFS('Crisil data '!L:L,'Crisil data '!AI:AI,$D$3,'Crisil data '!E:E,Table13456762[[#This Row],[ISIN No.]])</f>
        <v>40</v>
      </c>
      <c r="F45" s="2">
        <f>SUMIFS('Crisil data '!M:M,'Crisil data '!AI:AI,$D$3,'Crisil data '!E:E,Table13456762[[#This Row],[ISIN No.]])</f>
        <v>7894872</v>
      </c>
      <c r="G45" s="27">
        <f t="shared" si="1"/>
        <v>6.8940279909969465E-3</v>
      </c>
      <c r="H45" s="44" t="str">
        <f>IFERROR(VLOOKUP(Table13456762[[#This Row],[ISIN No.]],'Crisil data '!E:AJ,32,0),0)</f>
        <v>[ICRA]AAA</v>
      </c>
    </row>
    <row r="46" spans="1:8" x14ac:dyDescent="0.25">
      <c r="A46" s="14"/>
      <c r="B46" s="75" t="s">
        <v>270</v>
      </c>
      <c r="C46" s="2" t="str">
        <f>VLOOKUP(Table13456762[[#This Row],[ISIN No.]],'Crisil data '!E:F,2,0)</f>
        <v>07.62% EXPORT IMPORT BANK OF INDIA 01-Sept-2026</v>
      </c>
      <c r="D46" s="2" t="str">
        <f>VLOOKUP(Table13456762[[#This Row],[ISIN No.]],'Crisil data '!E:I,5,0)</f>
        <v>Other monetary intermediation services n.e.c.</v>
      </c>
      <c r="E46" s="19">
        <f>SUMIFS('Crisil data '!L:L,'Crisil data '!AI:AI,$D$3,'Crisil data '!E:E,Table13456762[[#This Row],[ISIN No.]])</f>
        <v>50</v>
      </c>
      <c r="F46" s="2">
        <f>SUMIFS('Crisil data '!M:M,'Crisil data '!AI:AI,$D$3,'Crisil data '!E:E,Table13456762[[#This Row],[ISIN No.]])</f>
        <v>50521300</v>
      </c>
      <c r="G46" s="27">
        <f t="shared" si="1"/>
        <v>4.4116643859653963E-2</v>
      </c>
      <c r="H46" s="44" t="str">
        <f>IFERROR(VLOOKUP(Table13456762[[#This Row],[ISIN No.]],'Crisil data '!E:AJ,32,0),0)</f>
        <v>CRISIL AAA</v>
      </c>
    </row>
    <row r="47" spans="1:8" x14ac:dyDescent="0.25">
      <c r="A47" s="14"/>
      <c r="B47" s="75" t="s">
        <v>216</v>
      </c>
      <c r="C47" s="2" t="str">
        <f>VLOOKUP(Table13456762[[#This Row],[ISIN No.]],'Crisil data '!E:F,2,0)</f>
        <v>7.55% Power Grid Corporation 21-Sept-2031</v>
      </c>
      <c r="D47" s="2" t="str">
        <f>VLOOKUP(Table13456762[[#This Row],[ISIN No.]],'Crisil data '!E:I,5,0)</f>
        <v>Transmission of electric energy</v>
      </c>
      <c r="E47" s="19">
        <f>SUMIFS('Crisil data '!L:L,'Crisil data '!AI:AI,$D$3,'Crisil data '!E:E,Table13456762[[#This Row],[ISIN No.]])</f>
        <v>17</v>
      </c>
      <c r="F47" s="2">
        <f>SUMIFS('Crisil data '!M:M,'Crisil data '!AI:AI,$D$3,'Crisil data '!E:E,Table13456762[[#This Row],[ISIN No.]])</f>
        <v>16762527</v>
      </c>
      <c r="G47" s="27">
        <f t="shared" si="1"/>
        <v>1.4637517915153289E-2</v>
      </c>
      <c r="H47" s="44" t="str">
        <f>IFERROR(VLOOKUP(Table13456762[[#This Row],[ISIN No.]],'Crisil data '!E:AJ,32,0),0)</f>
        <v>CRISIL AAA</v>
      </c>
    </row>
    <row r="48" spans="1:8" x14ac:dyDescent="0.25">
      <c r="A48" s="14"/>
      <c r="B48" s="75" t="s">
        <v>271</v>
      </c>
      <c r="C48" s="2" t="str">
        <f>VLOOKUP(Table13456762[[#This Row],[ISIN No.]],'Crisil data '!E:F,2,0)</f>
        <v>07.70% LARSEN AND TOUBRO LTD 28-April-2025</v>
      </c>
      <c r="D48" s="2" t="str">
        <f>VLOOKUP(Table13456762[[#This Row],[ISIN No.]],'Crisil data '!E:I,5,0)</f>
        <v>Other civil engineering projects n.e.c.</v>
      </c>
      <c r="E48" s="19">
        <f>SUMIFS('Crisil data '!L:L,'Crisil data '!AI:AI,$D$3,'Crisil data '!E:E,Table13456762[[#This Row],[ISIN No.]])</f>
        <v>50</v>
      </c>
      <c r="F48" s="2">
        <f>SUMIFS('Crisil data '!M:M,'Crisil data '!AI:AI,$D$3,'Crisil data '!E:E,Table13456762[[#This Row],[ISIN No.]])</f>
        <v>50350450</v>
      </c>
      <c r="G48" s="27">
        <f t="shared" si="1"/>
        <v>4.3967452754052533E-2</v>
      </c>
      <c r="H48" s="44" t="str">
        <f>IFERROR(VLOOKUP(Table13456762[[#This Row],[ISIN No.]],'Crisil data '!E:AJ,32,0),0)</f>
        <v>CRISIL AAA</v>
      </c>
    </row>
    <row r="49" spans="1:8" x14ac:dyDescent="0.25">
      <c r="A49" s="14"/>
      <c r="B49" s="75" t="s">
        <v>272</v>
      </c>
      <c r="C49" s="2" t="str">
        <f>VLOOKUP(Table13456762[[#This Row],[ISIN No.]],'Crisil data '!E:F,2,0)</f>
        <v>08.80% POWER FINANCE CORPORATION 15-Jan-2025</v>
      </c>
      <c r="D49" s="2" t="str">
        <f>VLOOKUP(Table13456762[[#This Row],[ISIN No.]],'Crisil data '!E:I,5,0)</f>
        <v>Other credit granting</v>
      </c>
      <c r="E49" s="19">
        <f>SUMIFS('Crisil data '!L:L,'Crisil data '!AI:AI,$D$3,'Crisil data '!E:E,Table13456762[[#This Row],[ISIN No.]])</f>
        <v>2</v>
      </c>
      <c r="F49" s="2">
        <f>SUMIFS('Crisil data '!M:M,'Crisil data '!AI:AI,$D$3,'Crisil data '!E:E,Table13456762[[#This Row],[ISIN No.]])</f>
        <v>2067714</v>
      </c>
      <c r="G49" s="27">
        <f t="shared" si="1"/>
        <v>1.8055869928450088E-3</v>
      </c>
      <c r="H49" s="44" t="str">
        <f>IFERROR(VLOOKUP(Table13456762[[#This Row],[ISIN No.]],'Crisil data '!E:AJ,32,0),0)</f>
        <v>CRISIL AAA</v>
      </c>
    </row>
    <row r="50" spans="1:8" x14ac:dyDescent="0.25">
      <c r="A50" s="14"/>
      <c r="B50" s="75" t="s">
        <v>273</v>
      </c>
      <c r="C50" s="2" t="str">
        <f>VLOOKUP(Table13456762[[#This Row],[ISIN No.]],'Crisil data '!E:F,2,0)</f>
        <v>07.27% NABARD 14-Feb-2030</v>
      </c>
      <c r="D50" s="2" t="str">
        <f>VLOOKUP(Table13456762[[#This Row],[ISIN No.]],'Crisil data '!E:I,5,0)</f>
        <v>Other monetary intermediation services n.e.c.</v>
      </c>
      <c r="E50" s="19">
        <f>SUMIFS('Crisil data '!L:L,'Crisil data '!AI:AI,$D$3,'Crisil data '!E:E,Table13456762[[#This Row],[ISIN No.]])</f>
        <v>2</v>
      </c>
      <c r="F50" s="2">
        <f>SUMIFS('Crisil data '!M:M,'Crisil data '!AI:AI,$D$3,'Crisil data '!E:E,Table13456762[[#This Row],[ISIN No.]])</f>
        <v>1940574</v>
      </c>
      <c r="G50" s="27">
        <f t="shared" si="1"/>
        <v>1.6945647091682942E-3</v>
      </c>
      <c r="H50" s="44" t="str">
        <f>IFERROR(VLOOKUP(Table13456762[[#This Row],[ISIN No.]],'Crisil data '!E:AJ,32,0),0)</f>
        <v>CRISIL AAA</v>
      </c>
    </row>
    <row r="51" spans="1:8" x14ac:dyDescent="0.25">
      <c r="A51" s="14"/>
      <c r="B51" s="75" t="s">
        <v>274</v>
      </c>
      <c r="C51" s="2" t="str">
        <f>VLOOKUP(Table13456762[[#This Row],[ISIN No.]],'Crisil data '!E:F,2,0)</f>
        <v>08.90% POWER FINANCE CORPORATION 15-03-2025</v>
      </c>
      <c r="D51" s="2" t="str">
        <f>VLOOKUP(Table13456762[[#This Row],[ISIN No.]],'Crisil data '!E:I,5,0)</f>
        <v>Other credit granting</v>
      </c>
      <c r="E51" s="19">
        <f>SUMIFS('Crisil data '!L:L,'Crisil data '!AI:AI,$D$3,'Crisil data '!E:E,Table13456762[[#This Row],[ISIN No.]])</f>
        <v>7</v>
      </c>
      <c r="F51" s="2">
        <f>SUMIFS('Crisil data '!M:M,'Crisil data '!AI:AI,$D$3,'Crisil data '!E:E,Table13456762[[#This Row],[ISIN No.]])</f>
        <v>7268471</v>
      </c>
      <c r="G51" s="27">
        <f t="shared" si="1"/>
        <v>6.3470367253262074E-3</v>
      </c>
      <c r="H51" s="44" t="str">
        <f>IFERROR(VLOOKUP(Table13456762[[#This Row],[ISIN No.]],'Crisil data '!E:AJ,32,0),0)</f>
        <v>CRISIL AAA</v>
      </c>
    </row>
    <row r="52" spans="1:8" x14ac:dyDescent="0.25">
      <c r="A52" s="14"/>
      <c r="B52" s="75" t="s">
        <v>275</v>
      </c>
      <c r="C52" s="2" t="str">
        <f>VLOOKUP(Table13456762[[#This Row],[ISIN No.]],'Crisil data '!E:F,2,0)</f>
        <v>09.18% NUCLEAR POWER CORPORATION OF INDIA LTD 23-Jan-2025</v>
      </c>
      <c r="D52" s="2" t="str">
        <f>VLOOKUP(Table13456762[[#This Row],[ISIN No.]],'Crisil data '!E:I,5,0)</f>
        <v>Transmission of electric energy</v>
      </c>
      <c r="E52" s="19">
        <f>SUMIFS('Crisil data '!L:L,'Crisil data '!AI:AI,$D$3,'Crisil data '!E:E,Table13456762[[#This Row],[ISIN No.]])</f>
        <v>10</v>
      </c>
      <c r="F52" s="2">
        <f>SUMIFS('Crisil data '!M:M,'Crisil data '!AI:AI,$D$3,'Crisil data '!E:E,Table13456762[[#This Row],[ISIN No.]])</f>
        <v>10480410</v>
      </c>
      <c r="G52" s="27">
        <f t="shared" si="1"/>
        <v>9.1517937082607938E-3</v>
      </c>
      <c r="H52" s="44" t="str">
        <f>IFERROR(VLOOKUP(Table13456762[[#This Row],[ISIN No.]],'Crisil data '!E:AJ,32,0),0)</f>
        <v>CRISIL AAA</v>
      </c>
    </row>
    <row r="53" spans="1:8" x14ac:dyDescent="0.25">
      <c r="A53" s="14"/>
      <c r="B53" s="75" t="s">
        <v>276</v>
      </c>
      <c r="C53" s="2" t="str">
        <f>VLOOKUP(Table13456762[[#This Row],[ISIN No.]],'Crisil data '!E:F,2,0)</f>
        <v>05.45% NTPC 15-Oct-2025</v>
      </c>
      <c r="D53" s="2" t="str">
        <f>VLOOKUP(Table13456762[[#This Row],[ISIN No.]],'Crisil data '!E:I,5,0)</f>
        <v>Electric power generation by coal based thermal power plants</v>
      </c>
      <c r="E53" s="19">
        <f>SUMIFS('Crisil data '!L:L,'Crisil data '!AI:AI,$D$3,'Crisil data '!E:E,Table13456762[[#This Row],[ISIN No.]])</f>
        <v>50</v>
      </c>
      <c r="F53" s="2">
        <f>SUMIFS('Crisil data '!M:M,'Crisil data '!AI:AI,$D$3,'Crisil data '!E:E,Table13456762[[#This Row],[ISIN No.]])</f>
        <v>47481550</v>
      </c>
      <c r="G53" s="27">
        <f t="shared" si="1"/>
        <v>4.1462247235410664E-2</v>
      </c>
      <c r="H53" s="44" t="str">
        <f>IFERROR(VLOOKUP(Table13456762[[#This Row],[ISIN No.]],'Crisil data '!E:AJ,32,0),0)</f>
        <v>CRISIL AAA</v>
      </c>
    </row>
    <row r="54" spans="1:8" x14ac:dyDescent="0.25">
      <c r="A54" s="14"/>
      <c r="B54" s="75" t="s">
        <v>223</v>
      </c>
      <c r="C54" s="2" t="str">
        <f>VLOOKUP(Table13456762[[#This Row],[ISIN No.]],'Crisil data '!E:F,2,0)</f>
        <v>7.69% Nabard 31-Mar-2032</v>
      </c>
      <c r="D54" s="2" t="str">
        <f>VLOOKUP(Table13456762[[#This Row],[ISIN No.]],'Crisil data '!E:I,5,0)</f>
        <v>Other monetary intermediation services n.e.c.</v>
      </c>
      <c r="E54" s="19">
        <f>SUMIFS('Crisil data '!L:L,'Crisil data '!AI:AI,$D$3,'Crisil data '!E:E,Table13456762[[#This Row],[ISIN No.]])</f>
        <v>1</v>
      </c>
      <c r="F54" s="2">
        <f>SUMIFS('Crisil data '!M:M,'Crisil data '!AI:AI,$D$3,'Crisil data '!E:E,Table13456762[[#This Row],[ISIN No.]])</f>
        <v>990152</v>
      </c>
      <c r="G54" s="27">
        <f t="shared" si="1"/>
        <v>8.6462904064076127E-4</v>
      </c>
      <c r="H54" s="44" t="str">
        <f>IFERROR(VLOOKUP(Table13456762[[#This Row],[ISIN No.]],'Crisil data '!E:AJ,32,0),0)</f>
        <v>CRISIL AAA</v>
      </c>
    </row>
    <row r="55" spans="1:8" x14ac:dyDescent="0.25">
      <c r="A55" s="14"/>
      <c r="B55" s="75" t="s">
        <v>224</v>
      </c>
      <c r="C55" s="2" t="str">
        <f>VLOOKUP(Table13456762[[#This Row],[ISIN No.]],'Crisil data '!E:F,2,0)</f>
        <v>8.48% LIC Housing 29 Jun 2026</v>
      </c>
      <c r="D55" s="2" t="str">
        <f>VLOOKUP(Table13456762[[#This Row],[ISIN No.]],'Crisil data '!E:I,5,0)</f>
        <v>Activities of specialized institutions granting credit for house purchases</v>
      </c>
      <c r="E55" s="19">
        <f>SUMIFS('Crisil data '!L:L,'Crisil data '!AI:AI,$D$3,'Crisil data '!E:E,Table13456762[[#This Row],[ISIN No.]])</f>
        <v>1</v>
      </c>
      <c r="F55" s="2">
        <f>SUMIFS('Crisil data '!M:M,'Crisil data '!AI:AI,$D$3,'Crisil data '!E:E,Table13456762[[#This Row],[ISIN No.]])</f>
        <v>1022242</v>
      </c>
      <c r="G55" s="27">
        <f t="shared" si="1"/>
        <v>8.9265094628167502E-4</v>
      </c>
      <c r="H55" s="44" t="str">
        <f>IFERROR(VLOOKUP(Table13456762[[#This Row],[ISIN No.]],'Crisil data '!E:AJ,32,0),0)</f>
        <v>CRISIL AAA</v>
      </c>
    </row>
    <row r="56" spans="1:8" x14ac:dyDescent="0.25">
      <c r="A56" s="14"/>
      <c r="B56" s="75" t="s">
        <v>267</v>
      </c>
      <c r="C56" s="2" t="str">
        <f>VLOOKUP(Table13456762[[#This Row],[ISIN No.]],'Crisil data '!E:F,2,0)</f>
        <v>8.40% India Infradebt 20.11.2024</v>
      </c>
      <c r="D56" s="2" t="str">
        <f>VLOOKUP(Table13456762[[#This Row],[ISIN No.]],'Crisil data '!E:I,5,0)</f>
        <v>Other monetary intermediation services n.e.c.</v>
      </c>
      <c r="E56" s="19">
        <f>SUMIFS('Crisil data '!L:L,'Crisil data '!AI:AI,$D$3,'Crisil data '!E:E,Table13456762[[#This Row],[ISIN No.]])</f>
        <v>10</v>
      </c>
      <c r="F56" s="2">
        <f>SUMIFS('Crisil data '!M:M,'Crisil data '!AI:AI,$D$3,'Crisil data '!E:E,Table13456762[[#This Row],[ISIN No.]])</f>
        <v>10170260</v>
      </c>
      <c r="G56" s="27">
        <f t="shared" si="1"/>
        <v>8.8809618592570732E-3</v>
      </c>
      <c r="H56" s="44" t="str">
        <f>IFERROR(VLOOKUP(Table13456762[[#This Row],[ISIN No.]],'Crisil data '!E:AJ,32,0),0)</f>
        <v>CRISIL AAA</v>
      </c>
    </row>
    <row r="57" spans="1:8" x14ac:dyDescent="0.25">
      <c r="A57" s="14"/>
      <c r="B57" s="75" t="s">
        <v>225</v>
      </c>
      <c r="C57" s="2" t="str">
        <f>VLOOKUP(Table13456762[[#This Row],[ISIN No.]],'Crisil data '!E:F,2,0)</f>
        <v>6% Bajaj Finance 24-Dec-2025</v>
      </c>
      <c r="D57" s="2" t="str">
        <f>VLOOKUP(Table13456762[[#This Row],[ISIN No.]],'Crisil data '!E:I,5,0)</f>
        <v>Other credit granting</v>
      </c>
      <c r="E57" s="19">
        <f>SUMIFS('Crisil data '!L:L,'Crisil data '!AI:AI,$D$3,'Crisil data '!E:E,Table13456762[[#This Row],[ISIN No.]])</f>
        <v>9</v>
      </c>
      <c r="F57" s="2">
        <f>SUMIFS('Crisil data '!M:M,'Crisil data '!AI:AI,$D$3,'Crisil data '!E:E,Table13456762[[#This Row],[ISIN No.]])</f>
        <v>8516961</v>
      </c>
      <c r="G57" s="27">
        <f t="shared" si="1"/>
        <v>7.4372538949623685E-3</v>
      </c>
      <c r="H57" s="44" t="str">
        <f>IFERROR(VLOOKUP(Table13456762[[#This Row],[ISIN No.]],'Crisil data '!E:AJ,32,0),0)</f>
        <v>CRISIL AAA</v>
      </c>
    </row>
    <row r="58" spans="1:8" x14ac:dyDescent="0.25">
      <c r="A58" s="14"/>
      <c r="B58" s="75" t="s">
        <v>230</v>
      </c>
      <c r="C58" s="2" t="str">
        <f>VLOOKUP(Table13456762[[#This Row],[ISIN No.]],'Crisil data '!E:F,2,0)</f>
        <v>6.83% HDFC 2031 08-Jan-2031</v>
      </c>
      <c r="D58" s="2" t="str">
        <f>VLOOKUP(Table13456762[[#This Row],[ISIN No.]],'Crisil data '!E:I,5,0)</f>
        <v>Activities of specialized institutions granting credit for house purchases</v>
      </c>
      <c r="E58" s="19">
        <f>SUMIFS('Crisil data '!L:L,'Crisil data '!AI:AI,$D$3,'Crisil data '!E:E,Table13456762[[#This Row],[ISIN No.]])</f>
        <v>14</v>
      </c>
      <c r="F58" s="2">
        <f>SUMIFS('Crisil data '!M:M,'Crisil data '!AI:AI,$D$3,'Crisil data '!E:E,Table13456762[[#This Row],[ISIN No.]])</f>
        <v>13135290</v>
      </c>
      <c r="G58" s="27">
        <f t="shared" si="1"/>
        <v>1.147011084281826E-2</v>
      </c>
      <c r="H58" s="44" t="str">
        <f>IFERROR(VLOOKUP(Table13456762[[#This Row],[ISIN No.]],'Crisil data '!E:AJ,32,0),0)</f>
        <v>CRISIL AAA</v>
      </c>
    </row>
    <row r="59" spans="1:8" x14ac:dyDescent="0.25">
      <c r="A59" s="14"/>
      <c r="B59" s="75" t="s">
        <v>231</v>
      </c>
      <c r="C59" s="2" t="str">
        <f>VLOOKUP(Table13456762[[#This Row],[ISIN No.]],'Crisil data '!E:F,2,0)</f>
        <v>6.92% Bajaj Finance 24-Dec-2030</v>
      </c>
      <c r="D59" s="2" t="str">
        <f>VLOOKUP(Table13456762[[#This Row],[ISIN No.]],'Crisil data '!E:I,5,0)</f>
        <v>Other credit granting</v>
      </c>
      <c r="E59" s="19">
        <f>SUMIFS('Crisil data '!L:L,'Crisil data '!AI:AI,$D$3,'Crisil data '!E:E,Table13456762[[#This Row],[ISIN No.]])</f>
        <v>3</v>
      </c>
      <c r="F59" s="2">
        <f>SUMIFS('Crisil data '!M:M,'Crisil data '!AI:AI,$D$3,'Crisil data '!E:E,Table13456762[[#This Row],[ISIN No.]])</f>
        <v>2795244</v>
      </c>
      <c r="G59" s="27">
        <f t="shared" si="1"/>
        <v>2.4408869931857374E-3</v>
      </c>
      <c r="H59" s="44" t="str">
        <f>IFERROR(VLOOKUP(Table13456762[[#This Row],[ISIN No.]],'Crisil data '!E:AJ,32,0),0)</f>
        <v>CRISIL AAA</v>
      </c>
    </row>
    <row r="60" spans="1:8" x14ac:dyDescent="0.25">
      <c r="A60" s="14"/>
      <c r="B60" s="75" t="s">
        <v>253</v>
      </c>
      <c r="C60" s="2" t="str">
        <f>VLOOKUP(Table13456762[[#This Row],[ISIN No.]],'Crisil data '!E:F,2,0)</f>
        <v>6.45%ICICI Bank (Infrastructure Bond) 15.06.2028</v>
      </c>
      <c r="D60" s="2" t="str">
        <f>VLOOKUP(Table13456762[[#This Row],[ISIN No.]],'Crisil data '!E:I,5,0)</f>
        <v>Monetary intermediation of commercial banks, saving banks. postal savings</v>
      </c>
      <c r="E60" s="19">
        <f>SUMIFS('Crisil data '!L:L,'Crisil data '!AI:AI,$D$3,'Crisil data '!E:E,Table13456762[[#This Row],[ISIN No.]])</f>
        <v>10</v>
      </c>
      <c r="F60" s="2">
        <f>SUMIFS('Crisil data '!M:M,'Crisil data '!AI:AI,$D$3,'Crisil data '!E:E,Table13456762[[#This Row],[ISIN No.]])</f>
        <v>9441590</v>
      </c>
      <c r="G60" s="27">
        <f t="shared" ref="G60:G89" si="2">+F60/$F$170</f>
        <v>8.2446663783170716E-3</v>
      </c>
      <c r="H60" s="44" t="str">
        <f>IFERROR(VLOOKUP(Table13456762[[#This Row],[ISIN No.]],'Crisil data '!E:AJ,32,0),0)</f>
        <v>[ICRA]AAA</v>
      </c>
    </row>
    <row r="61" spans="1:8" x14ac:dyDescent="0.25">
      <c r="A61" s="14"/>
      <c r="B61" s="75" t="s">
        <v>238</v>
      </c>
      <c r="C61" s="2" t="str">
        <f>VLOOKUP(Table13456762[[#This Row],[ISIN No.]],'Crisil data '!E:F,2,0)</f>
        <v>7.99% LIC Housing 12 July 2029 Put Option (12July2021)</v>
      </c>
      <c r="D61" s="2" t="str">
        <f>VLOOKUP(Table13456762[[#This Row],[ISIN No.]],'Crisil data '!E:I,5,0)</f>
        <v>Activities of specialized institutions granting credit for house purchases</v>
      </c>
      <c r="E61" s="19">
        <f>SUMIFS('Crisil data '!L:L,'Crisil data '!AI:AI,$D$3,'Crisil data '!E:E,Table13456762[[#This Row],[ISIN No.]])</f>
        <v>17</v>
      </c>
      <c r="F61" s="2">
        <f>SUMIFS('Crisil data '!M:M,'Crisil data '!AI:AI,$D$3,'Crisil data '!E:E,Table13456762[[#This Row],[ISIN No.]])</f>
        <v>17051867</v>
      </c>
      <c r="G61" s="27">
        <f t="shared" si="2"/>
        <v>1.4890177877077315E-2</v>
      </c>
      <c r="H61" s="44" t="str">
        <f>IFERROR(VLOOKUP(Table13456762[[#This Row],[ISIN No.]],'Crisil data '!E:AJ,32,0),0)</f>
        <v>CRISIL AAA</v>
      </c>
    </row>
    <row r="62" spans="1:8" x14ac:dyDescent="0.25">
      <c r="A62" s="14"/>
      <c r="B62" s="75" t="s">
        <v>239</v>
      </c>
      <c r="C62" s="2" t="str">
        <f>VLOOKUP(Table13456762[[#This Row],[ISIN No.]],'Crisil data '!E:F,2,0)</f>
        <v>6.80% Nuclear Power Corporation of India Limited 24-Mar-2031</v>
      </c>
      <c r="D62" s="2" t="str">
        <f>VLOOKUP(Table13456762[[#This Row],[ISIN No.]],'Crisil data '!E:I,5,0)</f>
        <v>Transmission of electric energy</v>
      </c>
      <c r="E62" s="19">
        <f>SUMIFS('Crisil data '!L:L,'Crisil data '!AI:AI,$D$3,'Crisil data '!E:E,Table13456762[[#This Row],[ISIN No.]])</f>
        <v>25</v>
      </c>
      <c r="F62" s="2">
        <f>SUMIFS('Crisil data '!M:M,'Crisil data '!AI:AI,$D$3,'Crisil data '!E:E,Table13456762[[#This Row],[ISIN No.]])</f>
        <v>23432550</v>
      </c>
      <c r="G62" s="27">
        <f t="shared" si="2"/>
        <v>2.0461972733748626E-2</v>
      </c>
      <c r="H62" s="44" t="str">
        <f>IFERROR(VLOOKUP(Table13456762[[#This Row],[ISIN No.]],'Crisil data '!E:AJ,32,0),0)</f>
        <v>[ICRA]AAA</v>
      </c>
    </row>
    <row r="63" spans="1:8" x14ac:dyDescent="0.25">
      <c r="A63" s="14"/>
      <c r="B63" s="75" t="s">
        <v>245</v>
      </c>
      <c r="C63" s="2" t="str">
        <f>VLOOKUP(Table13456762[[#This Row],[ISIN No.]],'Crisil data '!E:F,2,0)</f>
        <v>8.78% NHPC 11-Sept-2027</v>
      </c>
      <c r="D63" s="2" t="str">
        <f>VLOOKUP(Table13456762[[#This Row],[ISIN No.]],'Crisil data '!E:I,5,0)</f>
        <v>Electric power generation by hydroelectric power plants</v>
      </c>
      <c r="E63" s="19">
        <f>SUMIFS('Crisil data '!L:L,'Crisil data '!AI:AI,$D$3,'Crisil data '!E:E,Table13456762[[#This Row],[ISIN No.]])</f>
        <v>130</v>
      </c>
      <c r="F63" s="2">
        <f>SUMIFS('Crisil data '!M:M,'Crisil data '!AI:AI,$D$3,'Crisil data '!E:E,Table13456762[[#This Row],[ISIN No.]])</f>
        <v>13712062</v>
      </c>
      <c r="G63" s="27">
        <f t="shared" si="2"/>
        <v>1.1973764646505423E-2</v>
      </c>
      <c r="H63" s="44" t="str">
        <f>IFERROR(VLOOKUP(Table13456762[[#This Row],[ISIN No.]],'Crisil data '!E:AJ,32,0),0)</f>
        <v>[ICRA]AAA</v>
      </c>
    </row>
    <row r="64" spans="1:8" x14ac:dyDescent="0.25">
      <c r="A64" s="14"/>
      <c r="B64" s="75" t="s">
        <v>251</v>
      </c>
      <c r="C64" s="2" t="str">
        <f>VLOOKUP(Table13456762[[#This Row],[ISIN No.]],'Crisil data '!E:F,2,0)</f>
        <v>6.63% HPCL(Hindustan Petroleum Corporation Ltd)11.04.2031</v>
      </c>
      <c r="D64" s="2" t="str">
        <f>VLOOKUP(Table13456762[[#This Row],[ISIN No.]],'Crisil data '!E:I,5,0)</f>
        <v>Production of liquid and gaseous fuels, illuminating oils, lubricating</v>
      </c>
      <c r="E64" s="19">
        <f>SUMIFS('Crisil data '!L:L,'Crisil data '!AI:AI,$D$3,'Crisil data '!E:E,Table13456762[[#This Row],[ISIN No.]])</f>
        <v>1</v>
      </c>
      <c r="F64" s="2">
        <f>SUMIFS('Crisil data '!M:M,'Crisil data '!AI:AI,$D$3,'Crisil data '!E:E,Table13456762[[#This Row],[ISIN No.]])</f>
        <v>930899</v>
      </c>
      <c r="G64" s="27">
        <f t="shared" si="2"/>
        <v>8.1288762665070017E-4</v>
      </c>
      <c r="H64" s="44" t="str">
        <f>IFERROR(VLOOKUP(Table13456762[[#This Row],[ISIN No.]],'Crisil data '!E:AJ,32,0),0)</f>
        <v>CRISIL AAA</v>
      </c>
    </row>
    <row r="65" spans="1:8" x14ac:dyDescent="0.25">
      <c r="A65" s="14"/>
      <c r="B65" s="75" t="s">
        <v>252</v>
      </c>
      <c r="C65" s="2" t="str">
        <f>VLOOKUP(Table13456762[[#This Row],[ISIN No.]],'Crisil data '!E:F,2,0)</f>
        <v>8.85% NHPC 11.02.2025</v>
      </c>
      <c r="D65" s="2" t="str">
        <f>VLOOKUP(Table13456762[[#This Row],[ISIN No.]],'Crisil data '!E:I,5,0)</f>
        <v>Electric power generation by hydroelectric power plants</v>
      </c>
      <c r="E65" s="19">
        <f>SUMIFS('Crisil data '!L:L,'Crisil data '!AI:AI,$D$3,'Crisil data '!E:E,Table13456762[[#This Row],[ISIN No.]])</f>
        <v>100</v>
      </c>
      <c r="F65" s="2">
        <f>SUMIFS('Crisil data '!M:M,'Crisil data '!AI:AI,$D$3,'Crisil data '!E:E,Table13456762[[#This Row],[ISIN No.]])</f>
        <v>10388220</v>
      </c>
      <c r="G65" s="27">
        <f t="shared" si="2"/>
        <v>9.0712907640091312E-3</v>
      </c>
      <c r="H65" s="44" t="str">
        <f>IFERROR(VLOOKUP(Table13456762[[#This Row],[ISIN No.]],'Crisil data '!E:AJ,32,0),0)</f>
        <v>[ICRA]AAA</v>
      </c>
    </row>
    <row r="66" spans="1:8" x14ac:dyDescent="0.25">
      <c r="A66" s="14"/>
      <c r="B66" s="75" t="s">
        <v>93</v>
      </c>
      <c r="C66" s="2" t="str">
        <f>VLOOKUP(Table13456762[[#This Row],[ISIN No.]],'Crisil data '!E:F,2,0)</f>
        <v>9.50% EXIM 3 Dec 2023</v>
      </c>
      <c r="D66" s="2" t="str">
        <f>VLOOKUP(Table13456762[[#This Row],[ISIN No.]],'Crisil data '!E:I,5,0)</f>
        <v>Other monetary intermediation services n.e.c.</v>
      </c>
      <c r="E66" s="19">
        <f>SUMIFS('Crisil data '!L:L,'Crisil data '!AI:AI,$D$3,'Crisil data '!E:E,Table13456762[[#This Row],[ISIN No.]])</f>
        <v>5</v>
      </c>
      <c r="F66" s="2">
        <f>SUMIFS('Crisil data '!M:M,'Crisil data '!AI:AI,$D$3,'Crisil data '!E:E,Table13456762[[#This Row],[ISIN No.]])</f>
        <v>5178125</v>
      </c>
      <c r="G66" s="27">
        <f t="shared" si="2"/>
        <v>4.5216868228998598E-3</v>
      </c>
      <c r="H66" s="44" t="str">
        <f>IFERROR(VLOOKUP(Table13456762[[#This Row],[ISIN No.]],'Crisil data '!E:AJ,32,0),0)</f>
        <v>CRISIL AAA</v>
      </c>
    </row>
    <row r="67" spans="1:8" x14ac:dyDescent="0.25">
      <c r="A67" s="14"/>
      <c r="B67" s="75" t="s">
        <v>101</v>
      </c>
      <c r="C67" s="2" t="str">
        <f>VLOOKUP(Table13456762[[#This Row],[ISIN No.]],'Crisil data '!E:F,2,0)</f>
        <v>9.30% Fullerton India Credit 25 Apr 2023</v>
      </c>
      <c r="D67" s="2" t="str">
        <f>VLOOKUP(Table13456762[[#This Row],[ISIN No.]],'Crisil data '!E:I,5,0)</f>
        <v>Other credit granting</v>
      </c>
      <c r="E67" s="19">
        <f>SUMIFS('Crisil data '!L:L,'Crisil data '!AI:AI,$D$3,'Crisil data '!E:E,Table13456762[[#This Row],[ISIN No.]])</f>
        <v>1</v>
      </c>
      <c r="F67" s="2">
        <f>SUMIFS('Crisil data '!M:M,'Crisil data '!AI:AI,$D$3,'Crisil data '!E:E,Table13456762[[#This Row],[ISIN No.]])</f>
        <v>1015008</v>
      </c>
      <c r="G67" s="27">
        <f t="shared" si="2"/>
        <v>8.8633401061927652E-4</v>
      </c>
      <c r="H67" s="44" t="str">
        <f>IFERROR(VLOOKUP(Table13456762[[#This Row],[ISIN No.]],'Crisil data '!E:AJ,32,0),0)</f>
        <v>IND AAA</v>
      </c>
    </row>
    <row r="68" spans="1:8" x14ac:dyDescent="0.25">
      <c r="A68" s="14"/>
      <c r="B68" s="75" t="s">
        <v>103</v>
      </c>
      <c r="C68" s="2" t="str">
        <f>VLOOKUP(Table13456762[[#This Row],[ISIN No.]],'Crisil data '!E:F,2,0)</f>
        <v>9.24% HDFC Ltd 24 June 2024</v>
      </c>
      <c r="D68" s="2" t="str">
        <f>VLOOKUP(Table13456762[[#This Row],[ISIN No.]],'Crisil data '!E:I,5,0)</f>
        <v>Activities of specialized institutions granting credit for house purchases</v>
      </c>
      <c r="E68" s="19">
        <f>SUMIFS('Crisil data '!L:L,'Crisil data '!AI:AI,$D$3,'Crisil data '!E:E,Table13456762[[#This Row],[ISIN No.]])</f>
        <v>6</v>
      </c>
      <c r="F68" s="2">
        <f>SUMIFS('Crisil data '!M:M,'Crisil data '!AI:AI,$D$3,'Crisil data '!E:E,Table13456762[[#This Row],[ISIN No.]])</f>
        <v>6216150</v>
      </c>
      <c r="G68" s="27">
        <f t="shared" si="2"/>
        <v>5.4281199361098783E-3</v>
      </c>
      <c r="H68" s="44" t="str">
        <f>IFERROR(VLOOKUP(Table13456762[[#This Row],[ISIN No.]],'Crisil data '!E:AJ,32,0),0)</f>
        <v>CRISIL AAA</v>
      </c>
    </row>
    <row r="69" spans="1:8" x14ac:dyDescent="0.25">
      <c r="A69" s="14"/>
      <c r="B69" s="75" t="s">
        <v>106</v>
      </c>
      <c r="C69" s="2" t="str">
        <f>VLOOKUP(Table13456762[[#This Row],[ISIN No.]],'Crisil data '!E:F,2,0)</f>
        <v>8.90% SBI Tier II  2 Nov 2028 Call 2 Nov 2023</v>
      </c>
      <c r="D69" s="2" t="str">
        <f>VLOOKUP(Table13456762[[#This Row],[ISIN No.]],'Crisil data '!E:I,5,0)</f>
        <v>Monetary intermediation of commercial banks, saving banks. postal savings</v>
      </c>
      <c r="E69" s="19">
        <f>SUMIFS('Crisil data '!L:L,'Crisil data '!AI:AI,$D$3,'Crisil data '!E:E,Table13456762[[#This Row],[ISIN No.]])</f>
        <v>25</v>
      </c>
      <c r="F69" s="2">
        <f>SUMIFS('Crisil data '!M:M,'Crisil data '!AI:AI,$D$3,'Crisil data '!E:E,Table13456762[[#This Row],[ISIN No.]])</f>
        <v>25597325</v>
      </c>
      <c r="G69" s="27">
        <f t="shared" si="2"/>
        <v>2.2352316167335698E-2</v>
      </c>
      <c r="H69" s="44" t="str">
        <f>IFERROR(VLOOKUP(Table13456762[[#This Row],[ISIN No.]],'Crisil data '!E:AJ,32,0),0)</f>
        <v>CRISIL AAA</v>
      </c>
    </row>
    <row r="70" spans="1:8" x14ac:dyDescent="0.25">
      <c r="A70" s="14"/>
      <c r="B70" s="75" t="s">
        <v>361</v>
      </c>
      <c r="C70" s="2" t="str">
        <f>VLOOKUP(Table13456762[[#This Row],[ISIN No.]],'Crisil data '!E:F,2,0)</f>
        <v>07.86% HDFC LTD 25-MAY-2032 (AA-005)</v>
      </c>
      <c r="D70" s="2" t="str">
        <f>VLOOKUP(Table13456762[[#This Row],[ISIN No.]],'Crisil data '!E:I,5,0)</f>
        <v>Activities of specialized institutions granting credit for house purchases</v>
      </c>
      <c r="E70" s="19">
        <f>SUMIFS('Crisil data '!L:L,'Crisil data '!AI:AI,$D$3,'Crisil data '!E:E,Table13456762[[#This Row],[ISIN No.]])</f>
        <v>13</v>
      </c>
      <c r="F70" s="2">
        <f>SUMIFS('Crisil data '!M:M,'Crisil data '!AI:AI,$D$3,'Crisil data '!E:E,Table13456762[[#This Row],[ISIN No.]])</f>
        <v>12970386</v>
      </c>
      <c r="G70" s="27">
        <f t="shared" si="2"/>
        <v>1.1326111954447764E-2</v>
      </c>
      <c r="H70" s="44" t="str">
        <f>IFERROR(VLOOKUP(Table13456762[[#This Row],[ISIN No.]],'Crisil data '!E:AJ,32,0),0)</f>
        <v>CRISIL AAA</v>
      </c>
    </row>
    <row r="71" spans="1:8" x14ac:dyDescent="0.25">
      <c r="A71" s="14"/>
      <c r="B71" s="75" t="s">
        <v>362</v>
      </c>
      <c r="C71" s="2" t="str">
        <f>VLOOKUP(Table13456762[[#This Row],[ISIN No.]],'Crisil data '!E:F,2,0)</f>
        <v>8.44% HDFC Bank 28-Dec-2028</v>
      </c>
      <c r="D71" s="2" t="str">
        <f>VLOOKUP(Table13456762[[#This Row],[ISIN No.]],'Crisil data '!E:I,5,0)</f>
        <v>Monetary intermediation of commercial banks, saving banks. postal savings</v>
      </c>
      <c r="E71" s="19">
        <f>SUMIFS('Crisil data '!L:L,'Crisil data '!AI:AI,$D$3,'Crisil data '!E:E,Table13456762[[#This Row],[ISIN No.]])</f>
        <v>25</v>
      </c>
      <c r="F71" s="2">
        <f>SUMIFS('Crisil data '!M:M,'Crisil data '!AI:AI,$D$3,'Crisil data '!E:E,Table13456762[[#This Row],[ISIN No.]])</f>
        <v>25949800</v>
      </c>
      <c r="G71" s="27">
        <f t="shared" si="2"/>
        <v>2.2660107416658883E-2</v>
      </c>
      <c r="H71" s="44" t="str">
        <f>IFERROR(VLOOKUP(Table13456762[[#This Row],[ISIN No.]],'Crisil data '!E:AJ,32,0),0)</f>
        <v>CRISIL AAA</v>
      </c>
    </row>
    <row r="72" spans="1:8" x14ac:dyDescent="0.25">
      <c r="A72" s="14"/>
      <c r="B72" s="75" t="s">
        <v>105</v>
      </c>
      <c r="C72" s="2" t="str">
        <f>VLOOKUP(Table13456762[[#This Row],[ISIN No.]],'Crisil data '!E:F,2,0)</f>
        <v>8.95% Reliance Industries 9 Nov 2028</v>
      </c>
      <c r="D72" s="2" t="str">
        <f>VLOOKUP(Table13456762[[#This Row],[ISIN No.]],'Crisil data '!E:I,5,0)</f>
        <v>Manufacture of other petroleum n.e.c.</v>
      </c>
      <c r="E72" s="19">
        <f>SUMIFS('Crisil data '!L:L,'Crisil data '!AI:AI,$D$3,'Crisil data '!E:E,Table13456762[[#This Row],[ISIN No.]])</f>
        <v>5</v>
      </c>
      <c r="F72" s="2">
        <f>SUMIFS('Crisil data '!M:M,'Crisil data '!AI:AI,$D$3,'Crisil data '!E:E,Table13456762[[#This Row],[ISIN No.]])</f>
        <v>5288710</v>
      </c>
      <c r="G72" s="27">
        <f t="shared" si="2"/>
        <v>4.6182528071722325E-3</v>
      </c>
      <c r="H72" s="44" t="str">
        <f>IFERROR(VLOOKUP(Table13456762[[#This Row],[ISIN No.]],'Crisil data '!E:AJ,32,0),0)</f>
        <v>CRISIL AAA</v>
      </c>
    </row>
    <row r="73" spans="1:8" x14ac:dyDescent="0.25">
      <c r="A73" s="14"/>
      <c r="B73" s="75" t="s">
        <v>109</v>
      </c>
      <c r="C73" s="2" t="str">
        <f>VLOOKUP(Table13456762[[#This Row],[ISIN No.]],'Crisil data '!E:F,2,0)</f>
        <v>9.05% Reliance Industries 17 Oct 2028</v>
      </c>
      <c r="D73" s="2" t="str">
        <f>VLOOKUP(Table13456762[[#This Row],[ISIN No.]],'Crisil data '!E:I,5,0)</f>
        <v>Manufacture of other petroleum n.e.c.</v>
      </c>
      <c r="E73" s="19">
        <f>SUMIFS('Crisil data '!L:L,'Crisil data '!AI:AI,$D$3,'Crisil data '!E:E,Table13456762[[#This Row],[ISIN No.]])</f>
        <v>84</v>
      </c>
      <c r="F73" s="2">
        <f>SUMIFS('Crisil data '!M:M,'Crisil data '!AI:AI,$D$3,'Crisil data '!E:E,Table13456762[[#This Row],[ISIN No.]])</f>
        <v>89223960</v>
      </c>
      <c r="G73" s="27">
        <f t="shared" si="2"/>
        <v>7.7912913307219153E-2</v>
      </c>
      <c r="H73" s="44" t="str">
        <f>IFERROR(VLOOKUP(Table13456762[[#This Row],[ISIN No.]],'Crisil data '!E:AJ,32,0),0)</f>
        <v>CRISIL AAA</v>
      </c>
    </row>
    <row r="74" spans="1:8" x14ac:dyDescent="0.25">
      <c r="A74" s="14"/>
      <c r="B74" s="75" t="s">
        <v>363</v>
      </c>
      <c r="C74" s="2" t="str">
        <f>VLOOKUP(Table13456762[[#This Row],[ISIN No.]],'Crisil data '!E:F,2,0)</f>
        <v>9.00% HDFC Ltd 29.11.2028</v>
      </c>
      <c r="D74" s="2" t="str">
        <f>VLOOKUP(Table13456762[[#This Row],[ISIN No.]],'Crisil data '!E:I,5,0)</f>
        <v>Activities of specialized institutions granting credit for house purchases</v>
      </c>
      <c r="E74" s="19">
        <f>SUMIFS('Crisil data '!L:L,'Crisil data '!AI:AI,$D$3,'Crisil data '!E:E,Table13456762[[#This Row],[ISIN No.]])</f>
        <v>2</v>
      </c>
      <c r="F74" s="2">
        <f>SUMIFS('Crisil data '!M:M,'Crisil data '!AI:AI,$D$3,'Crisil data '!E:E,Table13456762[[#This Row],[ISIN No.]])</f>
        <v>2113942</v>
      </c>
      <c r="G74" s="27">
        <f t="shared" si="2"/>
        <v>1.8459546043740882E-3</v>
      </c>
      <c r="H74" s="44" t="str">
        <f>IFERROR(VLOOKUP(Table13456762[[#This Row],[ISIN No.]],'Crisil data '!E:AJ,32,0),0)</f>
        <v>CRISIL AAA</v>
      </c>
    </row>
    <row r="75" spans="1:8" x14ac:dyDescent="0.25">
      <c r="A75" s="14"/>
      <c r="B75" s="75" t="s">
        <v>113</v>
      </c>
      <c r="C75" s="2" t="str">
        <f>VLOOKUP(Table13456762[[#This Row],[ISIN No.]],'Crisil data '!E:F,2,0)</f>
        <v>8.54%NABARD 30 Jan 2034.</v>
      </c>
      <c r="D75" s="2" t="str">
        <f>VLOOKUP(Table13456762[[#This Row],[ISIN No.]],'Crisil data '!E:I,5,0)</f>
        <v>Other monetary intermediation services n.e.c.</v>
      </c>
      <c r="E75" s="19">
        <f>SUMIFS('Crisil data '!L:L,'Crisil data '!AI:AI,$D$3,'Crisil data '!E:E,Table13456762[[#This Row],[ISIN No.]])</f>
        <v>6</v>
      </c>
      <c r="F75" s="2">
        <f>SUMIFS('Crisil data '!M:M,'Crisil data '!AI:AI,$D$3,'Crisil data '!E:E,Table13456762[[#This Row],[ISIN No.]])</f>
        <v>6293700</v>
      </c>
      <c r="G75" s="27">
        <f t="shared" si="2"/>
        <v>5.4958388137182571E-3</v>
      </c>
      <c r="H75" s="44" t="str">
        <f>IFERROR(VLOOKUP(Table13456762[[#This Row],[ISIN No.]],'Crisil data '!E:AJ,32,0),0)</f>
        <v>CRISIL AAA</v>
      </c>
    </row>
    <row r="76" spans="1:8" x14ac:dyDescent="0.25">
      <c r="A76" s="14"/>
      <c r="B76" s="75" t="s">
        <v>112</v>
      </c>
      <c r="C76" s="2" t="str">
        <f>VLOOKUP(Table13456762[[#This Row],[ISIN No.]],'Crisil data '!E:F,2,0)</f>
        <v>8.55%IRFC 21 Feb 2029</v>
      </c>
      <c r="D76" s="2" t="str">
        <f>VLOOKUP(Table13456762[[#This Row],[ISIN No.]],'Crisil data '!E:I,5,0)</f>
        <v>Other credit granting</v>
      </c>
      <c r="E76" s="19">
        <f>SUMIFS('Crisil data '!L:L,'Crisil data '!AI:AI,$D$3,'Crisil data '!E:E,Table13456762[[#This Row],[ISIN No.]])</f>
        <v>50</v>
      </c>
      <c r="F76" s="2">
        <f>SUMIFS('Crisil data '!M:M,'Crisil data '!AI:AI,$D$3,'Crisil data '!E:E,Table13456762[[#This Row],[ISIN No.]])</f>
        <v>52214950</v>
      </c>
      <c r="G76" s="27">
        <f t="shared" si="2"/>
        <v>4.5595587471019924E-2</v>
      </c>
      <c r="H76" s="44" t="str">
        <f>IFERROR(VLOOKUP(Table13456762[[#This Row],[ISIN No.]],'Crisil data '!E:AJ,32,0),0)</f>
        <v>CRISIL AAA</v>
      </c>
    </row>
    <row r="77" spans="1:8" x14ac:dyDescent="0.25">
      <c r="A77" s="14"/>
      <c r="B77" s="75" t="s">
        <v>116</v>
      </c>
      <c r="C77" s="2" t="str">
        <f>VLOOKUP(Table13456762[[#This Row],[ISIN No.]],'Crisil data '!E:F,2,0)</f>
        <v>8.78% NHPC 11  Feb 2028</v>
      </c>
      <c r="D77" s="2" t="str">
        <f>VLOOKUP(Table13456762[[#This Row],[ISIN No.]],'Crisil data '!E:I,5,0)</f>
        <v>Electric power generation by hydroelectric power plants</v>
      </c>
      <c r="E77" s="19">
        <f>SUMIFS('Crisil data '!L:L,'Crisil data '!AI:AI,$D$3,'Crisil data '!E:E,Table13456762[[#This Row],[ISIN No.]])</f>
        <v>40</v>
      </c>
      <c r="F77" s="2">
        <f>SUMIFS('Crisil data '!M:M,'Crisil data '!AI:AI,$D$3,'Crisil data '!E:E,Table13456762[[#This Row],[ISIN No.]])</f>
        <v>4223040</v>
      </c>
      <c r="G77" s="27">
        <f t="shared" si="2"/>
        <v>3.6876792894298661E-3</v>
      </c>
      <c r="H77" s="44" t="str">
        <f>IFERROR(VLOOKUP(Table13456762[[#This Row],[ISIN No.]],'Crisil data '!E:AJ,32,0),0)</f>
        <v>[ICRA]AAA</v>
      </c>
    </row>
    <row r="78" spans="1:8" x14ac:dyDescent="0.25">
      <c r="A78" s="14"/>
      <c r="B78" s="75" t="s">
        <v>117</v>
      </c>
      <c r="C78" s="2" t="str">
        <f>VLOOKUP(Table13456762[[#This Row],[ISIN No.]],'Crisil data '!E:F,2,0)</f>
        <v>8.37% HUDCO GOI 23 Mar 2029 (GOI Service)</v>
      </c>
      <c r="D78" s="2" t="str">
        <f>VLOOKUP(Table13456762[[#This Row],[ISIN No.]],'Crisil data '!E:I,5,0)</f>
        <v>Activities of specialized institutions granting credit for house purchases</v>
      </c>
      <c r="E78" s="19">
        <f>SUMIFS('Crisil data '!L:L,'Crisil data '!AI:AI,$D$3,'Crisil data '!E:E,Table13456762[[#This Row],[ISIN No.]])</f>
        <v>20</v>
      </c>
      <c r="F78" s="2">
        <f>SUMIFS('Crisil data '!M:M,'Crisil data '!AI:AI,$D$3,'Crisil data '!E:E,Table13456762[[#This Row],[ISIN No.]])</f>
        <v>20861740</v>
      </c>
      <c r="G78" s="27">
        <f t="shared" si="2"/>
        <v>1.82170679272445E-2</v>
      </c>
      <c r="H78" s="44" t="str">
        <f>IFERROR(VLOOKUP(Table13456762[[#This Row],[ISIN No.]],'Crisil data '!E:AJ,32,0),0)</f>
        <v>[ICRA]AAA</v>
      </c>
    </row>
    <row r="79" spans="1:8" x14ac:dyDescent="0.25">
      <c r="A79" s="14"/>
      <c r="B79" s="75" t="s">
        <v>119</v>
      </c>
      <c r="C79" s="2" t="str">
        <f>VLOOKUP(Table13456762[[#This Row],[ISIN No.]],'Crisil data '!E:F,2,0)</f>
        <v>8.55% HDFC Ltd 27 Mar 2029</v>
      </c>
      <c r="D79" s="2" t="str">
        <f>VLOOKUP(Table13456762[[#This Row],[ISIN No.]],'Crisil data '!E:I,5,0)</f>
        <v>Activities of specialized institutions granting credit for house purchases</v>
      </c>
      <c r="E79" s="19">
        <f>SUMIFS('Crisil data '!L:L,'Crisil data '!AI:AI,$D$3,'Crisil data '!E:E,Table13456762[[#This Row],[ISIN No.]])</f>
        <v>6</v>
      </c>
      <c r="F79" s="2">
        <f>SUMIFS('Crisil data '!M:M,'Crisil data '!AI:AI,$D$3,'Crisil data '!E:E,Table13456762[[#This Row],[ISIN No.]])</f>
        <v>6219114</v>
      </c>
      <c r="G79" s="27">
        <f t="shared" si="2"/>
        <v>5.4307081856679856E-3</v>
      </c>
      <c r="H79" s="44" t="str">
        <f>IFERROR(VLOOKUP(Table13456762[[#This Row],[ISIN No.]],'Crisil data '!E:AJ,32,0),0)</f>
        <v>CRISIL AAA</v>
      </c>
    </row>
    <row r="80" spans="1:8" x14ac:dyDescent="0.25">
      <c r="A80" s="14"/>
      <c r="B80" s="75" t="s">
        <v>347</v>
      </c>
      <c r="C80" s="2" t="str">
        <f>VLOOKUP(Table13456762[[#This Row],[ISIN No.]],'Crisil data '!E:F,2,0)</f>
        <v>8.62% NABARD 14-MAR-2034</v>
      </c>
      <c r="D80" s="2" t="str">
        <f>VLOOKUP(Table13456762[[#This Row],[ISIN No.]],'Crisil data '!E:I,5,0)</f>
        <v>Other monetary intermediation services n.e.c.</v>
      </c>
      <c r="E80" s="19">
        <f>SUMIFS('Crisil data '!L:L,'Crisil data '!AI:AI,$D$3,'Crisil data '!E:E,Table13456762[[#This Row],[ISIN No.]])</f>
        <v>9</v>
      </c>
      <c r="F80" s="2">
        <f>SUMIFS('Crisil data '!M:M,'Crisil data '!AI:AI,$D$3,'Crisil data '!E:E,Table13456762[[#This Row],[ISIN No.]])</f>
        <v>9498096</v>
      </c>
      <c r="G80" s="27">
        <f t="shared" si="2"/>
        <v>8.294009033354326E-3</v>
      </c>
      <c r="H80" s="44" t="str">
        <f>IFERROR(VLOOKUP(Table13456762[[#This Row],[ISIN No.]],'Crisil data '!E:AJ,32,0),0)</f>
        <v>CRISIL AAA</v>
      </c>
    </row>
    <row r="81" spans="1:8" x14ac:dyDescent="0.25">
      <c r="A81" s="14"/>
      <c r="B81" s="75" t="s">
        <v>336</v>
      </c>
      <c r="C81" s="2" t="str">
        <f>VLOOKUP(Table13456762[[#This Row],[ISIN No.]],'Crisil data '!E:F,2,0)</f>
        <v>8.27% NHAI 28 Mar 2029.</v>
      </c>
      <c r="D81" s="2" t="str">
        <f>VLOOKUP(Table13456762[[#This Row],[ISIN No.]],'Crisil data '!E:I,5,0)</f>
        <v>Construction and maintenance of motorways, streets, roads, other vehicular ways</v>
      </c>
      <c r="E81" s="19">
        <f>SUMIFS('Crisil data '!L:L,'Crisil data '!AI:AI,$D$3,'Crisil data '!E:E,Table13456762[[#This Row],[ISIN No.]])</f>
        <v>5</v>
      </c>
      <c r="F81" s="2">
        <f>SUMIFS('Crisil data '!M:M,'Crisil data '!AI:AI,$D$3,'Crisil data '!E:E,Table13456762[[#This Row],[ISIN No.]])</f>
        <v>5168845</v>
      </c>
      <c r="G81" s="27">
        <f t="shared" si="2"/>
        <v>4.5135832615303467E-3</v>
      </c>
      <c r="H81" s="44" t="str">
        <f>IFERROR(VLOOKUP(Table13456762[[#This Row],[ISIN No.]],'Crisil data '!E:AJ,32,0),0)</f>
        <v>CRISIL AAA</v>
      </c>
    </row>
    <row r="82" spans="1:8" x14ac:dyDescent="0.25">
      <c r="A82" s="14"/>
      <c r="B82" s="75" t="s">
        <v>359</v>
      </c>
      <c r="C82" s="2" t="str">
        <f>VLOOKUP(Table13456762[[#This Row],[ISIN No.]],'Crisil data '!E:F,2,0)</f>
        <v>09.45% Power Finance Corporation 01-Sept-2026</v>
      </c>
      <c r="D82" s="2" t="str">
        <f>VLOOKUP(Table13456762[[#This Row],[ISIN No.]],'Crisil data '!E:I,5,0)</f>
        <v>Other credit granting</v>
      </c>
      <c r="E82" s="19">
        <f>SUMIFS('Crisil data '!L:L,'Crisil data '!AI:AI,$D$3,'Crisil data '!E:E,Table13456762[[#This Row],[ISIN No.]])</f>
        <v>3</v>
      </c>
      <c r="F82" s="2">
        <f>SUMIFS('Crisil data '!M:M,'Crisil data '!AI:AI,$D$3,'Crisil data '!E:E,Table13456762[[#This Row],[ISIN No.]])</f>
        <v>3201609</v>
      </c>
      <c r="G82" s="27">
        <f t="shared" si="2"/>
        <v>2.7957365315394275E-3</v>
      </c>
      <c r="H82" s="44" t="str">
        <f>IFERROR(VLOOKUP(Table13456762[[#This Row],[ISIN No.]],'Crisil data '!E:AJ,32,0),0)</f>
        <v>CRISIL AAA</v>
      </c>
    </row>
    <row r="83" spans="1:8" x14ac:dyDescent="0.25">
      <c r="A83" s="14"/>
      <c r="B83" s="75" t="s">
        <v>134</v>
      </c>
      <c r="C83" s="2" t="str">
        <f>VLOOKUP(Table13456762[[#This Row],[ISIN No.]],'Crisil data '!E:F,2,0)</f>
        <v>7.49% NHAI 1 Aug 2029</v>
      </c>
      <c r="D83" s="2" t="str">
        <f>VLOOKUP(Table13456762[[#This Row],[ISIN No.]],'Crisil data '!E:I,5,0)</f>
        <v>Construction and maintenance of motorways, streets, roads, other vehicular ways</v>
      </c>
      <c r="E83" s="19">
        <f>SUMIFS('Crisil data '!L:L,'Crisil data '!AI:AI,$D$3,'Crisil data '!E:E,Table13456762[[#This Row],[ISIN No.]])</f>
        <v>2</v>
      </c>
      <c r="F83" s="2">
        <f>SUMIFS('Crisil data '!M:M,'Crisil data '!AI:AI,$D$3,'Crisil data '!E:E,Table13456762[[#This Row],[ISIN No.]])</f>
        <v>1987818</v>
      </c>
      <c r="G83" s="27">
        <f t="shared" si="2"/>
        <v>1.73581952095076E-3</v>
      </c>
      <c r="H83" s="44" t="str">
        <f>IFERROR(VLOOKUP(Table13456762[[#This Row],[ISIN No.]],'Crisil data '!E:AJ,32,0),0)</f>
        <v>CRISIL AAA</v>
      </c>
    </row>
    <row r="84" spans="1:8" x14ac:dyDescent="0.25">
      <c r="A84" s="14"/>
      <c r="B84" s="75" t="s">
        <v>358</v>
      </c>
      <c r="C84" s="2" t="str">
        <f>VLOOKUP(Table13456762[[#This Row],[ISIN No.]],'Crisil data '!E:F,2,0)</f>
        <v>7.65% Power Finance Corporation 22-Nov-2027</v>
      </c>
      <c r="D84" s="2" t="str">
        <f>VLOOKUP(Table13456762[[#This Row],[ISIN No.]],'Crisil data '!E:I,5,0)</f>
        <v>Other credit granting</v>
      </c>
      <c r="E84" s="19">
        <f>SUMIFS('Crisil data '!L:L,'Crisil data '!AI:AI,$D$3,'Crisil data '!E:E,Table13456762[[#This Row],[ISIN No.]])</f>
        <v>6</v>
      </c>
      <c r="F84" s="2">
        <f>SUMIFS('Crisil data '!M:M,'Crisil data '!AI:AI,$D$3,'Crisil data '!E:E,Table13456762[[#This Row],[ISIN No.]])</f>
        <v>6003690</v>
      </c>
      <c r="G84" s="27">
        <f t="shared" si="2"/>
        <v>5.24259378863501E-3</v>
      </c>
      <c r="H84" s="44" t="str">
        <f>IFERROR(VLOOKUP(Table13456762[[#This Row],[ISIN No.]],'Crisil data '!E:AJ,32,0),0)</f>
        <v>CRISIL AAA</v>
      </c>
    </row>
    <row r="85" spans="1:8" x14ac:dyDescent="0.25">
      <c r="A85" s="14"/>
      <c r="B85" s="75" t="s">
        <v>131</v>
      </c>
      <c r="C85" s="2" t="str">
        <f>VLOOKUP(Table13456762[[#This Row],[ISIN No.]],'Crisil data '!E:F,2,0)</f>
        <v>8.05% HDFC Ltd 22 Oct 2029</v>
      </c>
      <c r="D85" s="2" t="str">
        <f>VLOOKUP(Table13456762[[#This Row],[ISIN No.]],'Crisil data '!E:I,5,0)</f>
        <v>Activities of specialized institutions granting credit for house purchases</v>
      </c>
      <c r="E85" s="19">
        <f>SUMIFS('Crisil data '!L:L,'Crisil data '!AI:AI,$D$3,'Crisil data '!E:E,Table13456762[[#This Row],[ISIN No.]])</f>
        <v>11</v>
      </c>
      <c r="F85" s="2">
        <f>SUMIFS('Crisil data '!M:M,'Crisil data '!AI:AI,$D$3,'Crisil data '!E:E,Table13456762[[#This Row],[ISIN No.]])</f>
        <v>11129778</v>
      </c>
      <c r="G85" s="27">
        <f t="shared" si="2"/>
        <v>9.7188404150924824E-3</v>
      </c>
      <c r="H85" s="44" t="str">
        <f>IFERROR(VLOOKUP(Table13456762[[#This Row],[ISIN No.]],'Crisil data '!E:AJ,32,0),0)</f>
        <v>CRISIL AAA</v>
      </c>
    </row>
    <row r="86" spans="1:8" x14ac:dyDescent="0.25">
      <c r="A86" s="14"/>
      <c r="B86" s="75" t="s">
        <v>133</v>
      </c>
      <c r="C86" s="2" t="str">
        <f>VLOOKUP(Table13456762[[#This Row],[ISIN No.]],'Crisil data '!E:F,2,0)</f>
        <v>7.32% NTPC 17 Jul 2029</v>
      </c>
      <c r="D86" s="2" t="str">
        <f>VLOOKUP(Table13456762[[#This Row],[ISIN No.]],'Crisil data '!E:I,5,0)</f>
        <v>Electric power generation by coal based thermal power plants</v>
      </c>
      <c r="E86" s="19">
        <f>SUMIFS('Crisil data '!L:L,'Crisil data '!AI:AI,$D$3,'Crisil data '!E:E,Table13456762[[#This Row],[ISIN No.]])</f>
        <v>8</v>
      </c>
      <c r="F86" s="2">
        <f>SUMIFS('Crisil data '!M:M,'Crisil data '!AI:AI,$D$3,'Crisil data '!E:E,Table13456762[[#This Row],[ISIN No.]])</f>
        <v>7905560</v>
      </c>
      <c r="G86" s="27">
        <f t="shared" si="2"/>
        <v>6.9033610582294206E-3</v>
      </c>
      <c r="H86" s="44" t="str">
        <f>IFERROR(VLOOKUP(Table13456762[[#This Row],[ISIN No.]],'Crisil data '!E:AJ,32,0),0)</f>
        <v>CRISIL AAA</v>
      </c>
    </row>
    <row r="87" spans="1:8" x14ac:dyDescent="0.25">
      <c r="A87" s="14"/>
      <c r="B87" s="75" t="s">
        <v>129</v>
      </c>
      <c r="C87" s="2" t="str">
        <f>VLOOKUP(Table13456762[[#This Row],[ISIN No.]],'Crisil data '!E:F,2,0)</f>
        <v>8.41% HUDCO GOI 15 Mar 2029 (GOI Service)</v>
      </c>
      <c r="D87" s="2" t="str">
        <f>VLOOKUP(Table13456762[[#This Row],[ISIN No.]],'Crisil data '!E:I,5,0)</f>
        <v>Activities of specialized institutions granting credit for house purchases</v>
      </c>
      <c r="E87" s="19">
        <f>SUMIFS('Crisil data '!L:L,'Crisil data '!AI:AI,$D$3,'Crisil data '!E:E,Table13456762[[#This Row],[ISIN No.]])</f>
        <v>4</v>
      </c>
      <c r="F87" s="2">
        <f>SUMIFS('Crisil data '!M:M,'Crisil data '!AI:AI,$D$3,'Crisil data '!E:E,Table13456762[[#This Row],[ISIN No.]])</f>
        <v>4180212</v>
      </c>
      <c r="G87" s="27">
        <f t="shared" si="2"/>
        <v>3.6502806551266856E-3</v>
      </c>
      <c r="H87" s="44" t="str">
        <f>IFERROR(VLOOKUP(Table13456762[[#This Row],[ISIN No.]],'Crisil data '!E:AJ,32,0),0)</f>
        <v>[ICRA]AAA</v>
      </c>
    </row>
    <row r="88" spans="1:8" x14ac:dyDescent="0.25">
      <c r="A88" s="14"/>
      <c r="B88" s="75" t="s">
        <v>364</v>
      </c>
      <c r="C88" s="2" t="str">
        <f>VLOOKUP(Table13456762[[#This Row],[ISIN No.]],'Crisil data '!E:F,2,0)</f>
        <v>8.54% REC GOI 15-Nov-2028 (GOI SERVICE)</v>
      </c>
      <c r="D88" s="2" t="str">
        <f>VLOOKUP(Table13456762[[#This Row],[ISIN No.]],'Crisil data '!E:I,5,0)</f>
        <v>Other credit granting</v>
      </c>
      <c r="E88" s="19">
        <f>SUMIFS('Crisil data '!L:L,'Crisil data '!AI:AI,$D$3,'Crisil data '!E:E,Table13456762[[#This Row],[ISIN No.]])</f>
        <v>6</v>
      </c>
      <c r="F88" s="2">
        <f>SUMIFS('Crisil data '!M:M,'Crisil data '!AI:AI,$D$3,'Crisil data '!E:E,Table13456762[[#This Row],[ISIN No.]])</f>
        <v>6299028</v>
      </c>
      <c r="G88" s="27">
        <f t="shared" si="2"/>
        <v>5.5004913756769597E-3</v>
      </c>
      <c r="H88" s="44" t="str">
        <f>IFERROR(VLOOKUP(Table13456762[[#This Row],[ISIN No.]],'Crisil data '!E:AJ,32,0),0)</f>
        <v>CRISIL AAA</v>
      </c>
    </row>
    <row r="89" spans="1:8" x14ac:dyDescent="0.25">
      <c r="A89" s="14"/>
      <c r="B89" s="75" t="s">
        <v>132</v>
      </c>
      <c r="C89" s="2" t="str">
        <f>VLOOKUP(Table13456762[[#This Row],[ISIN No.]],'Crisil data '!E:F,2,0)</f>
        <v>7.54% IRFC 29 Jul 2034</v>
      </c>
      <c r="D89" s="2" t="str">
        <f>VLOOKUP(Table13456762[[#This Row],[ISIN No.]],'Crisil data '!E:I,5,0)</f>
        <v>Other credit granting</v>
      </c>
      <c r="E89" s="19">
        <f>SUMIFS('Crisil data '!L:L,'Crisil data '!AI:AI,$D$3,'Crisil data '!E:E,Table13456762[[#This Row],[ISIN No.]])</f>
        <v>6</v>
      </c>
      <c r="F89" s="2">
        <f>SUMIFS('Crisil data '!M:M,'Crisil data '!AI:AI,$D$3,'Crisil data '!E:E,Table13456762[[#This Row],[ISIN No.]])</f>
        <v>5865648</v>
      </c>
      <c r="G89" s="27">
        <f t="shared" si="2"/>
        <v>5.1220515668063092E-3</v>
      </c>
      <c r="H89" s="44" t="str">
        <f>IFERROR(VLOOKUP(Table13456762[[#This Row],[ISIN No.]],'Crisil data '!E:AJ,32,0),0)</f>
        <v>CRISIL AAA</v>
      </c>
    </row>
    <row r="90" spans="1:8" x14ac:dyDescent="0.25">
      <c r="A90" s="14"/>
      <c r="B90" s="75" t="s">
        <v>365</v>
      </c>
      <c r="C90" s="2" t="str">
        <f>VLOOKUP(Table13456762[[#This Row],[ISIN No.]],'Crisil data '!E:F,2,0)</f>
        <v>7.88% EXIM 11-Jan-2033</v>
      </c>
      <c r="D90" s="2" t="str">
        <f>VLOOKUP(Table13456762[[#This Row],[ISIN No.]],'Crisil data '!E:I,5,0)</f>
        <v>Other monetary intermediation services n.e.c.</v>
      </c>
      <c r="E90" s="19">
        <f>SUMIFS('Crisil data '!L:L,'Crisil data '!AI:AI,$D$3,'Crisil data '!E:E,Table13456762[[#This Row],[ISIN No.]])</f>
        <v>9</v>
      </c>
      <c r="F90" s="2">
        <f>SUMIFS('Crisil data '!M:M,'Crisil data '!AI:AI,$D$3,'Crisil data '!E:E,Table13456762[[#This Row],[ISIN No.]])</f>
        <v>9056520</v>
      </c>
      <c r="G90" s="27">
        <f t="shared" ref="G90:G92" si="3">+F90/$F$170</f>
        <v>7.9084122429120655E-3</v>
      </c>
      <c r="H90" s="44" t="str">
        <f>IFERROR(VLOOKUP(Table13456762[[#This Row],[ISIN No.]],'Crisil data '!E:AJ,32,0),0)</f>
        <v>CRISIL AAA</v>
      </c>
    </row>
    <row r="91" spans="1:8" x14ac:dyDescent="0.25">
      <c r="A91" s="14"/>
      <c r="B91" s="75" t="s">
        <v>127</v>
      </c>
      <c r="C91" s="2" t="str">
        <f>VLOOKUP(Table13456762[[#This Row],[ISIN No.]],'Crisil data '!E:F,2,0)</f>
        <v>7.36% PGC 17Oct 2026</v>
      </c>
      <c r="D91" s="2" t="str">
        <f>VLOOKUP(Table13456762[[#This Row],[ISIN No.]],'Crisil data '!E:I,5,0)</f>
        <v>Transmission of electric energy</v>
      </c>
      <c r="E91" s="19">
        <f>SUMIFS('Crisil data '!L:L,'Crisil data '!AI:AI,$D$3,'Crisil data '!E:E,Table13456762[[#This Row],[ISIN No.]])</f>
        <v>7</v>
      </c>
      <c r="F91" s="2">
        <f>SUMIFS('Crisil data '!M:M,'Crisil data '!AI:AI,$D$3,'Crisil data '!E:E,Table13456762[[#This Row],[ISIN No.]])</f>
        <v>7011242</v>
      </c>
      <c r="G91" s="27">
        <f t="shared" si="3"/>
        <v>6.1224170068436088E-3</v>
      </c>
      <c r="H91" s="44" t="str">
        <f>IFERROR(VLOOKUP(Table13456762[[#This Row],[ISIN No.]],'Crisil data '!E:AJ,32,0),0)</f>
        <v>CRISIL AAA</v>
      </c>
    </row>
    <row r="92" spans="1:8" x14ac:dyDescent="0.25">
      <c r="A92" s="14"/>
      <c r="B92" s="75" t="s">
        <v>366</v>
      </c>
      <c r="C92" s="2" t="str">
        <f>VLOOKUP(Table13456762[[#This Row],[ISIN No.]],'Crisil data '!E:F,2,0)</f>
        <v>9.30% PGC 04-Sept-2029</v>
      </c>
      <c r="D92" s="2" t="str">
        <f>VLOOKUP(Table13456762[[#This Row],[ISIN No.]],'Crisil data '!E:I,5,0)</f>
        <v>Transmission of electric energy</v>
      </c>
      <c r="E92" s="19">
        <f>SUMIFS('Crisil data '!L:L,'Crisil data '!AI:AI,$D$3,'Crisil data '!E:E,Table13456762[[#This Row],[ISIN No.]])</f>
        <v>5</v>
      </c>
      <c r="F92" s="2">
        <f>SUMIFS('Crisil data '!M:M,'Crisil data '!AI:AI,$D$3,'Crisil data '!E:E,Table13456762[[#This Row],[ISIN No.]])</f>
        <v>5460535</v>
      </c>
      <c r="G92" s="27">
        <f t="shared" si="3"/>
        <v>4.7682953106546267E-3</v>
      </c>
      <c r="H92" s="44" t="str">
        <f>IFERROR(VLOOKUP(Table13456762[[#This Row],[ISIN No.]],'Crisil data '!E:AJ,32,0),0)</f>
        <v>CRISIL AAA</v>
      </c>
    </row>
    <row r="93" spans="1:8" x14ac:dyDescent="0.25">
      <c r="A93" s="14"/>
      <c r="B93" s="75" t="s">
        <v>343</v>
      </c>
      <c r="C93" s="2" t="str">
        <f>VLOOKUP(Table13456762[[#This Row],[ISIN No.]],'Crisil data '!E:F,2,0)</f>
        <v>6.09% HPCL 26.02.2027 (Hindustan Petroleum Corporation Ltd)</v>
      </c>
      <c r="D93" s="2" t="str">
        <f>VLOOKUP(Table13456762[[#This Row],[ISIN No.]],'Crisil data '!E:I,5,0)</f>
        <v>Production of liquid and gaseous fuels, illuminating oils, lubricating</v>
      </c>
      <c r="E93" s="19">
        <f>SUMIFS('Crisil data '!L:L,'Crisil data '!AI:AI,$D$3,'Crisil data '!E:E,Table13456762[[#This Row],[ISIN No.]])</f>
        <v>8</v>
      </c>
      <c r="F93" s="2">
        <f>SUMIFS('Crisil data '!M:M,'Crisil data '!AI:AI,$D$3,'Crisil data '!E:E,Table13456762[[#This Row],[ISIN No.]])</f>
        <v>7568992</v>
      </c>
      <c r="G93" s="27">
        <f t="shared" ref="G93" si="4">+F93/$F$170</f>
        <v>6.6094602561804624E-3</v>
      </c>
      <c r="H93" s="44" t="str">
        <f>IFERROR(VLOOKUP(Table13456762[[#This Row],[ISIN No.]],'Crisil data '!E:AJ,32,0),0)</f>
        <v>CRISIL AAA</v>
      </c>
    </row>
    <row r="94" spans="1:8" x14ac:dyDescent="0.25">
      <c r="A94" s="14"/>
      <c r="B94" s="75"/>
      <c r="C94" s="2"/>
      <c r="D94" s="2"/>
      <c r="E94" s="19"/>
      <c r="F94" s="2"/>
      <c r="G94" s="27"/>
      <c r="H94" s="44">
        <f>IFERROR(VLOOKUP(Table13456762[[#This Row],[ISIN No.]],'Crisil data '!E:AJ,32,0),0)</f>
        <v>0</v>
      </c>
    </row>
    <row r="95" spans="1:8" x14ac:dyDescent="0.25">
      <c r="A95" s="14"/>
      <c r="B95" s="75"/>
      <c r="C95" s="2"/>
      <c r="D95" s="2"/>
      <c r="E95" s="19"/>
      <c r="F95" s="2"/>
      <c r="G95" s="27"/>
      <c r="H95" s="44">
        <f>IFERROR(VLOOKUP(Table13456762[[#This Row],[ISIN No.]],'Crisil data '!E:AJ,32,0),0)</f>
        <v>0</v>
      </c>
    </row>
    <row r="96" spans="1:8" hidden="1" outlineLevel="1" x14ac:dyDescent="0.25">
      <c r="A96" s="14"/>
      <c r="B96" s="75"/>
      <c r="C96" s="2"/>
      <c r="D96" s="2"/>
      <c r="E96" s="19"/>
      <c r="F96" s="2"/>
      <c r="G96" s="27"/>
      <c r="H96" s="44">
        <f>IFERROR(VLOOKUP(Table13456762[[#This Row],[ISIN No.]],'Crisil data '!E:AJ,32,0),0)</f>
        <v>0</v>
      </c>
    </row>
    <row r="97" spans="1:8" hidden="1" outlineLevel="1" x14ac:dyDescent="0.25">
      <c r="A97" s="14"/>
      <c r="B97" s="48"/>
      <c r="C97" s="2"/>
      <c r="D97" s="2"/>
      <c r="E97" s="19"/>
      <c r="F97" s="2"/>
      <c r="G97" s="27"/>
      <c r="H97" s="44">
        <f>IFERROR(VLOOKUP(Table13456762[[#This Row],[ISIN No.]],'Crisil data '!E:AJ,32,0),0)</f>
        <v>0</v>
      </c>
    </row>
    <row r="98" spans="1:8" hidden="1" outlineLevel="1" x14ac:dyDescent="0.25">
      <c r="A98" s="14"/>
      <c r="B98" s="48"/>
      <c r="C98" s="2"/>
      <c r="D98" s="2"/>
      <c r="E98" s="19"/>
      <c r="F98" s="2"/>
      <c r="G98" s="27"/>
      <c r="H98" s="44">
        <f>IFERROR(VLOOKUP(Table13456762[[#This Row],[ISIN No.]],'Crisil data '!E:AJ,32,0),0)</f>
        <v>0</v>
      </c>
    </row>
    <row r="99" spans="1:8" hidden="1" outlineLevel="1" x14ac:dyDescent="0.25">
      <c r="A99" s="14"/>
      <c r="B99" s="48"/>
      <c r="C99" s="2"/>
      <c r="D99" s="2"/>
      <c r="E99" s="19"/>
      <c r="F99" s="2"/>
      <c r="G99" s="27"/>
      <c r="H99" s="44"/>
    </row>
    <row r="100" spans="1:8" hidden="1" outlineLevel="1" x14ac:dyDescent="0.25">
      <c r="A100" s="14"/>
      <c r="B100" s="48"/>
      <c r="C100" s="2"/>
      <c r="D100" s="2"/>
      <c r="E100" s="19"/>
      <c r="F100" s="2"/>
      <c r="G100" s="27"/>
      <c r="H100" s="44"/>
    </row>
    <row r="101" spans="1:8" hidden="1" outlineLevel="1" x14ac:dyDescent="0.25">
      <c r="A101" s="14"/>
      <c r="B101" s="48"/>
      <c r="C101" s="2"/>
      <c r="D101" s="2"/>
      <c r="E101" s="19"/>
      <c r="F101" s="2"/>
      <c r="G101" s="27"/>
      <c r="H101" s="44"/>
    </row>
    <row r="102" spans="1:8" hidden="1" outlineLevel="1" x14ac:dyDescent="0.25">
      <c r="A102" s="14"/>
      <c r="B102" s="48"/>
      <c r="C102" s="2"/>
      <c r="D102" s="2"/>
      <c r="E102" s="19"/>
      <c r="F102" s="2"/>
      <c r="G102" s="27"/>
      <c r="H102" s="44"/>
    </row>
    <row r="103" spans="1:8" hidden="1" outlineLevel="1" x14ac:dyDescent="0.25">
      <c r="A103" s="14"/>
      <c r="B103" s="48"/>
      <c r="C103" s="2"/>
      <c r="D103" s="2"/>
      <c r="E103" s="19"/>
      <c r="F103" s="2"/>
      <c r="G103" s="27"/>
      <c r="H103" s="44"/>
    </row>
    <row r="104" spans="1:8" hidden="1" outlineLevel="1" x14ac:dyDescent="0.25">
      <c r="A104" s="14"/>
      <c r="B104" s="48"/>
      <c r="C104" s="2"/>
      <c r="D104" s="2"/>
      <c r="E104" s="19"/>
      <c r="F104" s="2"/>
      <c r="G104" s="27"/>
      <c r="H104" s="44"/>
    </row>
    <row r="105" spans="1:8" hidden="1" outlineLevel="1" x14ac:dyDescent="0.25">
      <c r="A105" s="14"/>
      <c r="B105" s="48"/>
      <c r="C105" s="2"/>
      <c r="D105" s="2"/>
      <c r="E105" s="19"/>
      <c r="F105" s="2"/>
      <c r="G105" s="27"/>
      <c r="H105" s="44"/>
    </row>
    <row r="106" spans="1:8" hidden="1" outlineLevel="1" x14ac:dyDescent="0.25">
      <c r="A106" s="14"/>
      <c r="B106" s="48"/>
      <c r="C106" s="2"/>
      <c r="D106" s="2"/>
      <c r="E106" s="19"/>
      <c r="F106" s="2"/>
      <c r="G106" s="27"/>
      <c r="H106" s="44"/>
    </row>
    <row r="107" spans="1:8" hidden="1" outlineLevel="1" x14ac:dyDescent="0.25">
      <c r="A107" s="14"/>
      <c r="B107" s="48"/>
      <c r="C107" s="2"/>
      <c r="D107" s="2"/>
      <c r="E107" s="19"/>
      <c r="F107" s="2"/>
      <c r="G107" s="27"/>
      <c r="H107" s="44"/>
    </row>
    <row r="108" spans="1:8" hidden="1" outlineLevel="1" x14ac:dyDescent="0.25">
      <c r="A108" s="14"/>
      <c r="B108" s="48"/>
      <c r="C108" s="2"/>
      <c r="D108" s="2"/>
      <c r="E108" s="19"/>
      <c r="F108" s="2"/>
      <c r="G108" s="27"/>
      <c r="H108" s="44"/>
    </row>
    <row r="109" spans="1:8" hidden="1" outlineLevel="1" x14ac:dyDescent="0.25">
      <c r="A109" s="14"/>
      <c r="B109" s="48"/>
      <c r="C109" s="2"/>
      <c r="D109" s="2"/>
      <c r="E109" s="19"/>
      <c r="F109" s="2"/>
      <c r="G109" s="27"/>
      <c r="H109" s="44"/>
    </row>
    <row r="110" spans="1:8" hidden="1" outlineLevel="1" x14ac:dyDescent="0.25">
      <c r="A110" s="14"/>
      <c r="B110" s="48"/>
      <c r="C110" s="2"/>
      <c r="D110" s="2"/>
      <c r="E110" s="19"/>
      <c r="F110" s="2"/>
      <c r="G110" s="27"/>
      <c r="H110" s="44"/>
    </row>
    <row r="111" spans="1:8" hidden="1" outlineLevel="1" x14ac:dyDescent="0.25">
      <c r="A111" s="14"/>
      <c r="B111" s="48"/>
      <c r="C111" s="2"/>
      <c r="D111" s="2"/>
      <c r="E111" s="19"/>
      <c r="F111" s="2"/>
      <c r="G111" s="27"/>
      <c r="H111" s="44"/>
    </row>
    <row r="112" spans="1:8" hidden="1" outlineLevel="1" x14ac:dyDescent="0.25">
      <c r="A112" s="14"/>
      <c r="B112" s="48"/>
      <c r="C112" s="2"/>
      <c r="D112" s="2"/>
      <c r="E112" s="19"/>
      <c r="F112" s="2"/>
      <c r="G112" s="27"/>
      <c r="H112" s="44"/>
    </row>
    <row r="113" spans="1:8" hidden="1" outlineLevel="1" x14ac:dyDescent="0.25">
      <c r="A113" s="14"/>
      <c r="B113" s="48"/>
      <c r="C113" s="2"/>
      <c r="D113" s="2"/>
      <c r="E113" s="19"/>
      <c r="F113" s="2"/>
      <c r="G113" s="27"/>
      <c r="H113" s="44"/>
    </row>
    <row r="114" spans="1:8" hidden="1" outlineLevel="1" x14ac:dyDescent="0.25">
      <c r="A114" s="14"/>
      <c r="B114" s="48"/>
      <c r="C114" s="2"/>
      <c r="D114" s="2"/>
      <c r="E114" s="19"/>
      <c r="F114" s="2"/>
      <c r="G114" s="27"/>
      <c r="H114" s="44"/>
    </row>
    <row r="115" spans="1:8" hidden="1" outlineLevel="1" x14ac:dyDescent="0.25">
      <c r="A115" s="14"/>
      <c r="B115" s="48"/>
      <c r="C115" s="2"/>
      <c r="D115" s="2"/>
      <c r="E115" s="19"/>
      <c r="F115" s="2"/>
      <c r="G115" s="27"/>
      <c r="H115" s="44"/>
    </row>
    <row r="116" spans="1:8" hidden="1" outlineLevel="1" x14ac:dyDescent="0.25">
      <c r="A116" s="14"/>
      <c r="B116" s="48"/>
      <c r="C116" s="2"/>
      <c r="D116" s="2"/>
      <c r="E116" s="19"/>
      <c r="F116" s="2"/>
      <c r="G116" s="27"/>
      <c r="H116" s="44"/>
    </row>
    <row r="117" spans="1:8" hidden="1" outlineLevel="1" x14ac:dyDescent="0.25">
      <c r="A117" s="14"/>
      <c r="B117" s="48"/>
      <c r="C117" s="2"/>
      <c r="D117" s="2"/>
      <c r="E117" s="19"/>
      <c r="F117" s="2"/>
      <c r="G117" s="27"/>
      <c r="H117" s="44"/>
    </row>
    <row r="118" spans="1:8" hidden="1" outlineLevel="1" x14ac:dyDescent="0.25">
      <c r="A118" s="14"/>
      <c r="B118" s="48"/>
      <c r="C118" s="2"/>
      <c r="D118" s="2"/>
      <c r="E118" s="19"/>
      <c r="F118" s="2"/>
      <c r="G118" s="27"/>
      <c r="H118" s="44"/>
    </row>
    <row r="119" spans="1:8" hidden="1" outlineLevel="1" x14ac:dyDescent="0.25">
      <c r="A119" s="14"/>
      <c r="B119" s="48"/>
      <c r="C119" s="2"/>
      <c r="D119" s="2"/>
      <c r="E119" s="19"/>
      <c r="F119" s="2"/>
      <c r="G119" s="27"/>
      <c r="H119" s="44"/>
    </row>
    <row r="120" spans="1:8" hidden="1" outlineLevel="1" x14ac:dyDescent="0.25">
      <c r="A120" s="14"/>
      <c r="B120" s="48"/>
      <c r="C120" s="2"/>
      <c r="D120" s="2"/>
      <c r="E120" s="19"/>
      <c r="F120" s="2"/>
      <c r="G120" s="27"/>
      <c r="H120" s="44"/>
    </row>
    <row r="121" spans="1:8" hidden="1" outlineLevel="1" x14ac:dyDescent="0.25">
      <c r="A121" s="14"/>
      <c r="B121" s="48"/>
      <c r="C121" s="2"/>
      <c r="D121" s="2"/>
      <c r="E121" s="19"/>
      <c r="F121" s="2"/>
      <c r="G121" s="27"/>
      <c r="H121" s="44"/>
    </row>
    <row r="122" spans="1:8" hidden="1" outlineLevel="1" x14ac:dyDescent="0.25">
      <c r="A122" s="14"/>
      <c r="B122" s="48"/>
      <c r="C122" s="2"/>
      <c r="D122" s="2"/>
      <c r="E122" s="19"/>
      <c r="F122" s="2"/>
      <c r="G122" s="27"/>
      <c r="H122" s="44"/>
    </row>
    <row r="123" spans="1:8" hidden="1" outlineLevel="1" x14ac:dyDescent="0.25">
      <c r="A123" s="14"/>
      <c r="B123" s="48"/>
      <c r="C123" s="2"/>
      <c r="D123" s="2"/>
      <c r="E123" s="19"/>
      <c r="F123" s="2"/>
      <c r="G123" s="27"/>
      <c r="H123" s="44"/>
    </row>
    <row r="124" spans="1:8" hidden="1" outlineLevel="1" x14ac:dyDescent="0.25">
      <c r="A124" s="14"/>
      <c r="B124" s="48"/>
      <c r="C124" s="2"/>
      <c r="D124" s="2"/>
      <c r="E124" s="19"/>
      <c r="F124" s="2"/>
      <c r="G124" s="27"/>
      <c r="H124" s="44"/>
    </row>
    <row r="125" spans="1:8" hidden="1" outlineLevel="1" x14ac:dyDescent="0.25">
      <c r="A125" s="14"/>
      <c r="B125" s="48"/>
      <c r="C125" s="2"/>
      <c r="D125" s="2"/>
      <c r="E125" s="19"/>
      <c r="F125" s="2"/>
      <c r="G125" s="27"/>
      <c r="H125" s="44"/>
    </row>
    <row r="126" spans="1:8" hidden="1" outlineLevel="1" x14ac:dyDescent="0.25">
      <c r="A126" s="14"/>
      <c r="B126" s="48"/>
      <c r="C126" s="2"/>
      <c r="D126" s="2"/>
      <c r="E126" s="19"/>
      <c r="F126" s="2"/>
      <c r="G126" s="27"/>
      <c r="H126" s="44"/>
    </row>
    <row r="127" spans="1:8" hidden="1" outlineLevel="1" x14ac:dyDescent="0.25">
      <c r="A127" s="14"/>
      <c r="B127" s="48"/>
      <c r="C127" s="2"/>
      <c r="D127" s="2"/>
      <c r="E127" s="19"/>
      <c r="F127" s="2"/>
      <c r="G127" s="27"/>
      <c r="H127" s="44"/>
    </row>
    <row r="128" spans="1:8" hidden="1" outlineLevel="1" x14ac:dyDescent="0.25">
      <c r="A128" s="14"/>
      <c r="B128" s="48"/>
      <c r="C128" s="2"/>
      <c r="D128" s="2"/>
      <c r="E128" s="19"/>
      <c r="F128" s="2"/>
      <c r="G128" s="27"/>
      <c r="H128" s="44"/>
    </row>
    <row r="129" spans="1:8" hidden="1" outlineLevel="1" x14ac:dyDescent="0.25">
      <c r="A129" s="14"/>
      <c r="B129" s="48"/>
      <c r="C129" s="2"/>
      <c r="D129" s="2"/>
      <c r="E129" s="19"/>
      <c r="F129" s="2"/>
      <c r="G129" s="27"/>
      <c r="H129" s="44"/>
    </row>
    <row r="130" spans="1:8" hidden="1" outlineLevel="1" x14ac:dyDescent="0.25">
      <c r="A130" s="14"/>
      <c r="B130" s="48"/>
      <c r="C130" s="2"/>
      <c r="D130" s="2"/>
      <c r="E130" s="19"/>
      <c r="F130" s="2"/>
      <c r="G130" s="27"/>
      <c r="H130" s="44"/>
    </row>
    <row r="131" spans="1:8" hidden="1" outlineLevel="1" x14ac:dyDescent="0.25">
      <c r="A131" s="14"/>
      <c r="B131" s="48"/>
      <c r="C131" s="2"/>
      <c r="D131" s="2"/>
      <c r="E131" s="19"/>
      <c r="F131" s="2"/>
      <c r="G131" s="27"/>
      <c r="H131" s="44"/>
    </row>
    <row r="132" spans="1:8" hidden="1" outlineLevel="1" x14ac:dyDescent="0.25">
      <c r="A132" s="14"/>
      <c r="B132" s="48"/>
      <c r="C132" s="2"/>
      <c r="D132" s="2"/>
      <c r="E132" s="19"/>
      <c r="F132" s="2"/>
      <c r="G132" s="27"/>
      <c r="H132" s="44"/>
    </row>
    <row r="133" spans="1:8" hidden="1" outlineLevel="1" x14ac:dyDescent="0.25">
      <c r="A133" s="14"/>
      <c r="B133" s="48"/>
      <c r="C133" s="2"/>
      <c r="D133" s="2"/>
      <c r="E133" s="19"/>
      <c r="F133" s="2"/>
      <c r="G133" s="27"/>
      <c r="H133" s="44"/>
    </row>
    <row r="134" spans="1:8" hidden="1" outlineLevel="1" x14ac:dyDescent="0.25">
      <c r="A134" s="14"/>
      <c r="B134" s="48"/>
      <c r="C134" s="2"/>
      <c r="D134" s="2"/>
      <c r="E134" s="19"/>
      <c r="F134" s="2"/>
      <c r="G134" s="27"/>
      <c r="H134" s="44"/>
    </row>
    <row r="135" spans="1:8" hidden="1" outlineLevel="1" x14ac:dyDescent="0.25">
      <c r="A135" s="14"/>
      <c r="B135" s="48"/>
      <c r="C135" s="2"/>
      <c r="D135" s="2"/>
      <c r="E135" s="19"/>
      <c r="F135" s="2"/>
      <c r="G135" s="27"/>
      <c r="H135" s="44"/>
    </row>
    <row r="136" spans="1:8" hidden="1" outlineLevel="1" x14ac:dyDescent="0.25">
      <c r="A136" s="14"/>
      <c r="B136" s="48"/>
      <c r="C136" s="2"/>
      <c r="D136" s="2"/>
      <c r="E136" s="19"/>
      <c r="F136" s="2"/>
      <c r="G136" s="27"/>
      <c r="H136" s="44"/>
    </row>
    <row r="137" spans="1:8" hidden="1" outlineLevel="1" x14ac:dyDescent="0.25">
      <c r="A137" s="14"/>
      <c r="B137" s="48"/>
      <c r="C137" s="2"/>
      <c r="D137" s="2"/>
      <c r="E137" s="19"/>
      <c r="F137" s="2"/>
      <c r="G137" s="27"/>
      <c r="H137" s="44"/>
    </row>
    <row r="138" spans="1:8" hidden="1" outlineLevel="1" x14ac:dyDescent="0.25">
      <c r="A138" s="14"/>
      <c r="B138" s="48"/>
      <c r="C138" s="2"/>
      <c r="D138" s="2"/>
      <c r="E138" s="19"/>
      <c r="F138" s="2"/>
      <c r="G138" s="27"/>
      <c r="H138" s="44"/>
    </row>
    <row r="139" spans="1:8" hidden="1" outlineLevel="1" x14ac:dyDescent="0.25">
      <c r="A139" s="14"/>
      <c r="B139" s="48"/>
      <c r="C139" s="2"/>
      <c r="D139" s="2"/>
      <c r="E139" s="19"/>
      <c r="F139" s="2"/>
      <c r="G139" s="27"/>
      <c r="H139" s="44"/>
    </row>
    <row r="140" spans="1:8" hidden="1" outlineLevel="1" x14ac:dyDescent="0.25">
      <c r="A140" s="14"/>
      <c r="B140" s="48"/>
      <c r="C140" s="2"/>
      <c r="D140" s="2"/>
      <c r="E140" s="19"/>
      <c r="F140" s="2"/>
      <c r="G140" s="27"/>
      <c r="H140" s="44"/>
    </row>
    <row r="141" spans="1:8" hidden="1" outlineLevel="1" x14ac:dyDescent="0.25">
      <c r="A141" s="14"/>
      <c r="B141" s="48"/>
      <c r="C141" s="2"/>
      <c r="D141" s="2"/>
      <c r="E141" s="19"/>
      <c r="F141" s="2"/>
      <c r="G141" s="27"/>
      <c r="H141" s="44"/>
    </row>
    <row r="142" spans="1:8" hidden="1" outlineLevel="1" x14ac:dyDescent="0.25">
      <c r="A142" s="14"/>
      <c r="B142" s="48"/>
      <c r="C142" s="2"/>
      <c r="D142" s="2"/>
      <c r="E142" s="19"/>
      <c r="F142" s="2"/>
      <c r="G142" s="27"/>
      <c r="H142" s="44"/>
    </row>
    <row r="143" spans="1:8" hidden="1" outlineLevel="1" x14ac:dyDescent="0.25">
      <c r="A143" s="14"/>
      <c r="B143" s="48"/>
      <c r="C143" s="2"/>
      <c r="D143" s="2"/>
      <c r="E143" s="19"/>
      <c r="F143" s="2"/>
      <c r="G143" s="27"/>
      <c r="H143" s="44"/>
    </row>
    <row r="144" spans="1:8" hidden="1" outlineLevel="2" x14ac:dyDescent="0.25">
      <c r="A144" s="14"/>
      <c r="B144" s="2"/>
      <c r="C144" s="2"/>
      <c r="D144" s="2"/>
      <c r="E144" s="19"/>
      <c r="F144" s="2"/>
      <c r="G144" s="27"/>
      <c r="H144" s="44"/>
    </row>
    <row r="145" spans="1:8" hidden="1" outlineLevel="2" x14ac:dyDescent="0.25">
      <c r="A145" s="14"/>
      <c r="B145" s="2"/>
      <c r="C145" s="2"/>
      <c r="D145" s="2"/>
      <c r="E145" s="19"/>
      <c r="F145" s="2"/>
      <c r="G145" s="27"/>
      <c r="H145" s="44"/>
    </row>
    <row r="146" spans="1:8" hidden="1" outlineLevel="2" x14ac:dyDescent="0.25">
      <c r="A146" s="14"/>
      <c r="B146" s="2"/>
      <c r="C146" s="2"/>
      <c r="D146" s="2"/>
      <c r="E146" s="19"/>
      <c r="F146" s="2"/>
      <c r="G146" s="27"/>
      <c r="H146" s="44"/>
    </row>
    <row r="147" spans="1:8" hidden="1" outlineLevel="2" x14ac:dyDescent="0.25">
      <c r="A147" s="14"/>
      <c r="B147" s="2"/>
      <c r="C147" s="2"/>
      <c r="D147" s="2"/>
      <c r="E147" s="19"/>
      <c r="F147" s="2"/>
      <c r="G147" s="27"/>
      <c r="H147" s="44"/>
    </row>
    <row r="148" spans="1:8" hidden="1" outlineLevel="2" x14ac:dyDescent="0.25">
      <c r="A148" s="14"/>
      <c r="B148" s="2"/>
      <c r="C148" s="2"/>
      <c r="D148" s="2"/>
      <c r="E148" s="19"/>
      <c r="F148" s="2"/>
      <c r="G148" s="27"/>
      <c r="H148" s="44"/>
    </row>
    <row r="149" spans="1:8" hidden="1" outlineLevel="2" x14ac:dyDescent="0.25">
      <c r="A149" s="14"/>
      <c r="B149" s="2"/>
      <c r="C149" s="2"/>
      <c r="D149" s="2"/>
      <c r="E149" s="19"/>
      <c r="F149" s="2"/>
      <c r="G149" s="27"/>
      <c r="H149" s="44"/>
    </row>
    <row r="150" spans="1:8" hidden="1" outlineLevel="2" x14ac:dyDescent="0.25">
      <c r="A150" s="14"/>
      <c r="B150" s="2"/>
      <c r="C150" s="2"/>
      <c r="D150" s="2"/>
      <c r="E150" s="19"/>
      <c r="F150" s="2"/>
      <c r="G150" s="27"/>
      <c r="H150" s="44"/>
    </row>
    <row r="151" spans="1:8" hidden="1" outlineLevel="2" x14ac:dyDescent="0.25">
      <c r="A151" s="14"/>
      <c r="B151" s="2"/>
      <c r="C151" s="2"/>
      <c r="D151" s="2"/>
      <c r="E151" s="19"/>
      <c r="F151" s="2"/>
      <c r="G151" s="27"/>
      <c r="H151" s="44"/>
    </row>
    <row r="152" spans="1:8" hidden="1" outlineLevel="2" x14ac:dyDescent="0.25">
      <c r="A152" s="14"/>
      <c r="B152" s="2"/>
      <c r="C152" s="2"/>
      <c r="D152" s="2"/>
      <c r="E152" s="19"/>
      <c r="F152" s="2"/>
      <c r="G152" s="27"/>
      <c r="H152" s="44"/>
    </row>
    <row r="153" spans="1:8" hidden="1" outlineLevel="2" x14ac:dyDescent="0.25">
      <c r="A153" s="14"/>
      <c r="B153" s="2"/>
      <c r="C153" s="2"/>
      <c r="D153" s="2"/>
      <c r="E153" s="19"/>
      <c r="F153" s="2"/>
      <c r="G153" s="27"/>
      <c r="H153" s="44"/>
    </row>
    <row r="154" spans="1:8" hidden="1" outlineLevel="2" x14ac:dyDescent="0.25">
      <c r="A154" s="14"/>
      <c r="B154" s="2"/>
      <c r="C154" s="2"/>
      <c r="D154" s="2"/>
      <c r="E154" s="19"/>
      <c r="F154" s="2"/>
      <c r="G154" s="27"/>
      <c r="H154" s="44"/>
    </row>
    <row r="155" spans="1:8" hidden="1" outlineLevel="2" x14ac:dyDescent="0.25">
      <c r="A155" s="14"/>
      <c r="B155" s="2"/>
      <c r="C155" s="2"/>
      <c r="D155" s="2"/>
      <c r="E155" s="19"/>
      <c r="F155" s="2"/>
      <c r="G155" s="27"/>
      <c r="H155" s="44"/>
    </row>
    <row r="156" spans="1:8" hidden="1" outlineLevel="2" x14ac:dyDescent="0.25">
      <c r="A156" s="14"/>
      <c r="B156" s="2"/>
      <c r="C156" s="2"/>
      <c r="D156" s="2"/>
      <c r="E156" s="19"/>
      <c r="F156" s="2"/>
      <c r="G156" s="27"/>
      <c r="H156" s="44"/>
    </row>
    <row r="157" spans="1:8" hidden="1" outlineLevel="1" x14ac:dyDescent="0.25">
      <c r="A157" s="14"/>
      <c r="B157" s="2"/>
      <c r="C157" s="5"/>
      <c r="D157" s="5"/>
      <c r="E157" s="37"/>
      <c r="F157" s="2">
        <f>SUMIFS('Crisil data '!M:M,'Crisil data '!AI:AI,$D$3,'Crisil data '!E:E,Table13456762[[#This Row],[ISIN No.]])</f>
        <v>0</v>
      </c>
      <c r="G157" s="61">
        <f>+F157/$F$170</f>
        <v>0</v>
      </c>
      <c r="H157" s="28"/>
    </row>
    <row r="158" spans="1:8" collapsed="1" x14ac:dyDescent="0.25">
      <c r="B158" s="5"/>
      <c r="C158" s="5" t="s">
        <v>166</v>
      </c>
      <c r="D158" s="5"/>
      <c r="E158" s="9"/>
      <c r="F158" s="22">
        <f>SUM(F7:F157)</f>
        <v>1043979170</v>
      </c>
      <c r="G158" s="12">
        <f>+F158/$F$170</f>
        <v>0.91163246471858694</v>
      </c>
      <c r="H158" s="15"/>
    </row>
    <row r="160" spans="1:8" x14ac:dyDescent="0.25">
      <c r="B160" s="34"/>
      <c r="C160" s="34" t="s">
        <v>29</v>
      </c>
      <c r="D160" s="34"/>
      <c r="E160" s="34"/>
      <c r="F160" s="34" t="s">
        <v>4</v>
      </c>
      <c r="G160" s="34" t="s">
        <v>5</v>
      </c>
      <c r="H160" s="34" t="s">
        <v>6</v>
      </c>
    </row>
    <row r="161" spans="1:8" x14ac:dyDescent="0.25">
      <c r="B161" s="40"/>
      <c r="C161" s="5" t="s">
        <v>30</v>
      </c>
      <c r="D161" s="2"/>
      <c r="E161" s="6"/>
      <c r="F161" s="16" t="s">
        <v>31</v>
      </c>
      <c r="G161" s="6">
        <v>0</v>
      </c>
      <c r="H161" s="2"/>
    </row>
    <row r="162" spans="1:8" x14ac:dyDescent="0.25">
      <c r="A162" s="2" t="s">
        <v>303</v>
      </c>
      <c r="B162" s="40" t="s">
        <v>211</v>
      </c>
      <c r="C162" s="5" t="s">
        <v>32</v>
      </c>
      <c r="D162" s="5"/>
      <c r="E162" s="9"/>
      <c r="F162" s="2">
        <f>SUMIFS('Crisil data '!M:M,'Crisil data '!AI:AI,'C-TIER I '!$D$3,'Crisil data '!K:K,A162)</f>
        <v>57251137.149999999</v>
      </c>
      <c r="G162" s="12">
        <f>+F162/$F$170</f>
        <v>4.9993330104465931E-2</v>
      </c>
      <c r="H162" s="2"/>
    </row>
    <row r="163" spans="1:8" x14ac:dyDescent="0.25">
      <c r="B163" s="40"/>
      <c r="C163" s="5" t="s">
        <v>33</v>
      </c>
      <c r="D163" s="2"/>
      <c r="E163" s="6"/>
      <c r="F163" s="9" t="s">
        <v>31</v>
      </c>
      <c r="G163" s="6">
        <v>0</v>
      </c>
      <c r="H163" s="2"/>
    </row>
    <row r="164" spans="1:8" x14ac:dyDescent="0.25">
      <c r="B164" s="40"/>
      <c r="C164" s="5" t="s">
        <v>34</v>
      </c>
      <c r="D164" s="2"/>
      <c r="E164" s="6"/>
      <c r="F164" s="9" t="s">
        <v>31</v>
      </c>
      <c r="G164" s="6">
        <v>0</v>
      </c>
      <c r="H164" s="2"/>
    </row>
    <row r="165" spans="1:8" x14ac:dyDescent="0.25">
      <c r="B165" s="40"/>
      <c r="C165" s="5" t="s">
        <v>35</v>
      </c>
      <c r="D165" s="2"/>
      <c r="E165" s="6"/>
      <c r="F165" s="9" t="s">
        <v>31</v>
      </c>
      <c r="G165" s="6">
        <v>0</v>
      </c>
      <c r="H165" s="2"/>
    </row>
    <row r="166" spans="1:8" x14ac:dyDescent="0.25">
      <c r="A166" s="47" t="s">
        <v>302</v>
      </c>
      <c r="B166" s="2" t="s">
        <v>302</v>
      </c>
      <c r="C166" s="2" t="s">
        <v>37</v>
      </c>
      <c r="D166" s="2"/>
      <c r="E166" s="6"/>
      <c r="F166" s="2">
        <f>SUMIFS('Crisil data '!M:M,'Crisil data '!AI:AI,'C-TIER I '!$D$3,'Crisil data '!K:K,A166)</f>
        <v>43945199.869999997</v>
      </c>
      <c r="G166" s="12">
        <f>+F166/$F$170</f>
        <v>3.8374205176947181E-2</v>
      </c>
      <c r="H166" s="2"/>
    </row>
    <row r="167" spans="1:8" x14ac:dyDescent="0.25">
      <c r="B167" s="40"/>
      <c r="C167" s="2"/>
      <c r="D167" s="2"/>
      <c r="E167" s="6"/>
      <c r="F167" s="16"/>
      <c r="G167" s="12"/>
      <c r="H167" s="2"/>
    </row>
    <row r="168" spans="1:8" x14ac:dyDescent="0.25">
      <c r="B168" s="40"/>
      <c r="C168" s="2" t="s">
        <v>167</v>
      </c>
      <c r="D168" s="2"/>
      <c r="E168" s="6"/>
      <c r="F168" s="24">
        <f>SUM(F161:F167)</f>
        <v>101196337.02</v>
      </c>
      <c r="G168" s="12">
        <f>+F168/$F$170</f>
        <v>8.8367535281413112E-2</v>
      </c>
      <c r="H168" s="2"/>
    </row>
    <row r="169" spans="1:8" x14ac:dyDescent="0.25">
      <c r="B169" s="40"/>
      <c r="C169" s="2"/>
      <c r="D169" s="2"/>
      <c r="E169" s="6"/>
      <c r="F169" s="24"/>
      <c r="G169" s="3"/>
      <c r="H169" s="2"/>
    </row>
    <row r="170" spans="1:8" x14ac:dyDescent="0.25">
      <c r="B170" s="41"/>
      <c r="C170" s="7" t="s">
        <v>171</v>
      </c>
      <c r="D170" s="8"/>
      <c r="E170" s="10"/>
      <c r="F170" s="17">
        <f>+F168+F158</f>
        <v>1145175507.02</v>
      </c>
      <c r="G170" s="11">
        <v>1</v>
      </c>
      <c r="H170" s="2"/>
    </row>
    <row r="171" spans="1:8" x14ac:dyDescent="0.25">
      <c r="F171" s="20">
        <f>+GETPIVOTDATA("Market Value (Rs)",Sheet5!$A$3,"Scheme Name","Scheme C","Tier I / Tier II","TIER I")-F170</f>
        <v>0</v>
      </c>
    </row>
    <row r="172" spans="1:8" x14ac:dyDescent="0.25">
      <c r="C172" s="5" t="s">
        <v>38</v>
      </c>
      <c r="D172" s="26">
        <v>5.5644002644609554</v>
      </c>
      <c r="F172" s="23"/>
    </row>
    <row r="173" spans="1:8" x14ac:dyDescent="0.25">
      <c r="C173" s="5" t="s">
        <v>39</v>
      </c>
      <c r="D173" s="26">
        <v>4.0651183169918594</v>
      </c>
    </row>
    <row r="174" spans="1:8" x14ac:dyDescent="0.25">
      <c r="C174" s="5" t="s">
        <v>40</v>
      </c>
      <c r="D174" s="26">
        <v>7.5424086662834924</v>
      </c>
    </row>
    <row r="175" spans="1:8" x14ac:dyDescent="0.25">
      <c r="C175" s="5" t="s">
        <v>321</v>
      </c>
      <c r="D175" s="67">
        <v>15.152200000000001</v>
      </c>
    </row>
    <row r="176" spans="1:8" x14ac:dyDescent="0.25">
      <c r="C176" s="5" t="s">
        <v>322</v>
      </c>
      <c r="D176" s="67">
        <v>15.121700000000001</v>
      </c>
    </row>
    <row r="177" spans="1:8" ht="15.75" thickBot="1" x14ac:dyDescent="0.3">
      <c r="A177" s="35" t="s">
        <v>215</v>
      </c>
      <c r="C177" s="5" t="s">
        <v>351</v>
      </c>
      <c r="D177" s="69">
        <v>80.927415450000012</v>
      </c>
    </row>
    <row r="178" spans="1:8" x14ac:dyDescent="0.25">
      <c r="C178" s="5" t="s">
        <v>169</v>
      </c>
      <c r="D178" s="26">
        <v>0</v>
      </c>
    </row>
    <row r="179" spans="1:8" x14ac:dyDescent="0.25">
      <c r="C179" s="5" t="s">
        <v>170</v>
      </c>
      <c r="D179" s="26">
        <v>0</v>
      </c>
      <c r="F179" s="20"/>
      <c r="G179" s="36"/>
    </row>
    <row r="180" spans="1:8" x14ac:dyDescent="0.25">
      <c r="C180" s="14"/>
      <c r="D180" s="77"/>
      <c r="F180" s="20"/>
      <c r="G180" s="36"/>
    </row>
    <row r="181" spans="1:8" x14ac:dyDescent="0.25">
      <c r="C181" s="14"/>
      <c r="D181" s="77"/>
      <c r="F181" s="20"/>
      <c r="G181" s="36"/>
    </row>
    <row r="182" spans="1:8" x14ac:dyDescent="0.25">
      <c r="C182" s="14"/>
      <c r="D182" s="77"/>
      <c r="F182" s="20"/>
      <c r="G182" s="36"/>
    </row>
    <row r="183" spans="1:8" x14ac:dyDescent="0.25">
      <c r="C183" s="14"/>
      <c r="D183" s="77"/>
      <c r="F183" s="20"/>
      <c r="G183" s="36"/>
    </row>
    <row r="184" spans="1:8" x14ac:dyDescent="0.25">
      <c r="C184" s="14"/>
      <c r="D184" s="77"/>
      <c r="F184" s="20"/>
      <c r="G184" s="36"/>
    </row>
    <row r="185" spans="1:8" x14ac:dyDescent="0.25">
      <c r="C185" s="14"/>
      <c r="D185" s="77"/>
      <c r="F185" s="20"/>
      <c r="G185" s="36"/>
    </row>
    <row r="186" spans="1:8" x14ac:dyDescent="0.25">
      <c r="C186" s="14"/>
      <c r="D186" s="77"/>
      <c r="F186" s="20"/>
      <c r="G186" s="36"/>
    </row>
    <row r="187" spans="1:8" x14ac:dyDescent="0.25">
      <c r="C187" s="71" t="s">
        <v>803</v>
      </c>
      <c r="D187" s="77"/>
      <c r="F187" s="20"/>
      <c r="G187" s="36"/>
    </row>
    <row r="188" spans="1:8" x14ac:dyDescent="0.25">
      <c r="F188" s="23">
        <f>+F158-SUM(F191:F196)</f>
        <v>0</v>
      </c>
    </row>
    <row r="189" spans="1:8" x14ac:dyDescent="0.25">
      <c r="C189" s="34" t="s">
        <v>41</v>
      </c>
      <c r="D189" s="34"/>
      <c r="E189" s="34"/>
      <c r="F189" s="34"/>
      <c r="G189" s="34"/>
      <c r="H189" s="34"/>
    </row>
    <row r="190" spans="1:8" x14ac:dyDescent="0.25">
      <c r="C190" s="34" t="s">
        <v>42</v>
      </c>
      <c r="D190" s="34"/>
      <c r="E190" s="34"/>
      <c r="F190" s="34" t="s">
        <v>4</v>
      </c>
      <c r="G190" s="34" t="s">
        <v>5</v>
      </c>
      <c r="H190" s="34" t="s">
        <v>6</v>
      </c>
    </row>
    <row r="191" spans="1:8" hidden="1" outlineLevel="1" x14ac:dyDescent="0.25">
      <c r="A191" t="s">
        <v>146</v>
      </c>
      <c r="C191" s="5" t="s">
        <v>43</v>
      </c>
      <c r="D191" s="2"/>
      <c r="E191" s="6"/>
      <c r="F191" s="21">
        <f t="shared" ref="F191:F196" si="5">SUMIF($E$205:$E$216,C191,$H$205:$H$216)</f>
        <v>0</v>
      </c>
      <c r="G191" s="13">
        <f>+F191/$F$170</f>
        <v>0</v>
      </c>
      <c r="H191" s="2"/>
    </row>
    <row r="192" spans="1:8" hidden="1" outlineLevel="1" x14ac:dyDescent="0.25">
      <c r="A192" s="2" t="s">
        <v>98</v>
      </c>
      <c r="C192" s="2" t="s">
        <v>44</v>
      </c>
      <c r="D192" s="2"/>
      <c r="E192" s="6"/>
      <c r="F192" s="21">
        <f t="shared" si="5"/>
        <v>0</v>
      </c>
      <c r="G192" s="13">
        <f t="shared" ref="G192" si="6">+F192/$F$170</f>
        <v>0</v>
      </c>
      <c r="H192" s="2"/>
    </row>
    <row r="193" spans="3:10" collapsed="1" x14ac:dyDescent="0.25">
      <c r="C193" s="2" t="s">
        <v>45</v>
      </c>
      <c r="D193" s="2"/>
      <c r="E193" s="6"/>
      <c r="F193" s="21">
        <f t="shared" si="5"/>
        <v>1036868781</v>
      </c>
      <c r="G193" s="13">
        <f>+F193/$F$170</f>
        <v>0.90542346971615029</v>
      </c>
      <c r="H193" s="2"/>
    </row>
    <row r="194" spans="3:10" hidden="1" outlineLevel="1" x14ac:dyDescent="0.25">
      <c r="C194" s="2" t="s">
        <v>46</v>
      </c>
      <c r="D194" s="2"/>
      <c r="E194" s="6"/>
      <c r="F194" s="21">
        <f t="shared" si="5"/>
        <v>0</v>
      </c>
      <c r="G194" s="13">
        <f t="shared" ref="G194:G202" si="7">+F194/$F$170</f>
        <v>0</v>
      </c>
      <c r="H194" s="2"/>
    </row>
    <row r="195" spans="3:10" collapsed="1" x14ac:dyDescent="0.25">
      <c r="C195" s="2" t="s">
        <v>47</v>
      </c>
      <c r="D195" s="2"/>
      <c r="E195" s="6"/>
      <c r="F195" s="21">
        <f t="shared" si="5"/>
        <v>6111321</v>
      </c>
      <c r="G195" s="13">
        <f t="shared" si="7"/>
        <v>5.336580255635234E-3</v>
      </c>
      <c r="H195" s="2"/>
    </row>
    <row r="196" spans="3:10" x14ac:dyDescent="0.25">
      <c r="C196" s="2" t="s">
        <v>48</v>
      </c>
      <c r="D196" s="2"/>
      <c r="E196" s="6"/>
      <c r="F196" s="21">
        <f t="shared" si="5"/>
        <v>999068</v>
      </c>
      <c r="G196" s="13">
        <f t="shared" si="7"/>
        <v>8.7241474680138415E-4</v>
      </c>
      <c r="H196" s="2"/>
    </row>
    <row r="197" spans="3:10" x14ac:dyDescent="0.25">
      <c r="C197" s="2" t="s">
        <v>49</v>
      </c>
      <c r="D197" s="2"/>
      <c r="E197" s="6"/>
      <c r="F197" s="21">
        <f ca="1">SUMIF($E$205:$E$215,C197,H215:H220)</f>
        <v>0</v>
      </c>
      <c r="G197" s="13">
        <f t="shared" ca="1" si="7"/>
        <v>0</v>
      </c>
      <c r="H197" s="2"/>
    </row>
    <row r="198" spans="3:10" x14ac:dyDescent="0.25">
      <c r="C198" s="2" t="s">
        <v>50</v>
      </c>
      <c r="D198" s="2"/>
      <c r="E198" s="6"/>
      <c r="F198" s="21">
        <f ca="1">SUMIF($E$205:$E$215,C198,H217:H221)</f>
        <v>0</v>
      </c>
      <c r="G198" s="13">
        <f t="shared" ca="1" si="7"/>
        <v>0</v>
      </c>
      <c r="H198" s="2"/>
    </row>
    <row r="199" spans="3:10" x14ac:dyDescent="0.25">
      <c r="C199" s="2" t="s">
        <v>51</v>
      </c>
      <c r="D199" s="2"/>
      <c r="E199" s="6"/>
      <c r="F199" s="21">
        <f>SUMIF($E$205:$E$215,C199,H211:H222)</f>
        <v>0</v>
      </c>
      <c r="G199" s="13">
        <f t="shared" si="7"/>
        <v>0</v>
      </c>
      <c r="H199" s="2"/>
    </row>
    <row r="200" spans="3:10" x14ac:dyDescent="0.25">
      <c r="C200" s="2" t="s">
        <v>52</v>
      </c>
      <c r="D200" s="2"/>
      <c r="E200" s="6"/>
      <c r="F200" s="21">
        <f>SUMIF($E$205:$E$215,C200,H207:H223)</f>
        <v>0</v>
      </c>
      <c r="G200" s="13">
        <f t="shared" si="7"/>
        <v>0</v>
      </c>
      <c r="H200" s="2"/>
    </row>
    <row r="201" spans="3:10" x14ac:dyDescent="0.25">
      <c r="C201" s="2" t="s">
        <v>53</v>
      </c>
      <c r="D201" s="2"/>
      <c r="E201" s="6"/>
      <c r="F201" s="21">
        <f ca="1">SUMIF($E$205:$E$215,C201,H217:H224)</f>
        <v>0</v>
      </c>
      <c r="G201" s="13">
        <f t="shared" ca="1" si="7"/>
        <v>0</v>
      </c>
      <c r="H201" s="2"/>
    </row>
    <row r="202" spans="3:10" x14ac:dyDescent="0.25">
      <c r="C202" s="2" t="s">
        <v>54</v>
      </c>
      <c r="D202" s="2"/>
      <c r="E202" s="6"/>
      <c r="F202" s="21">
        <f ca="1">SUMIF($E$205:$E$215,C202,H218:H225)</f>
        <v>0</v>
      </c>
      <c r="G202" s="13">
        <f t="shared" ca="1" si="7"/>
        <v>0</v>
      </c>
      <c r="H202" s="2"/>
    </row>
    <row r="205" spans="3:10" x14ac:dyDescent="0.25">
      <c r="E205" s="2" t="s">
        <v>45</v>
      </c>
      <c r="F205" t="s">
        <v>150</v>
      </c>
      <c r="G205" s="2">
        <f>SUMIF($H$7:$H$160,F205,$E$7:$E$160)</f>
        <v>377</v>
      </c>
      <c r="H205" s="2">
        <f>SUMIF($H$7:$H$160,F205,$F$7:$F$160)</f>
        <v>102245478</v>
      </c>
      <c r="J205" t="s">
        <v>150</v>
      </c>
    </row>
    <row r="206" spans="3:10" x14ac:dyDescent="0.25">
      <c r="E206" s="2" t="s">
        <v>47</v>
      </c>
      <c r="F206" s="63" t="s">
        <v>151</v>
      </c>
      <c r="G206" s="2">
        <f t="shared" ref="G206:G216" si="8">SUMIF($H$7:$H$160,F206,$E$7:$E$160)</f>
        <v>6</v>
      </c>
      <c r="H206" s="2">
        <f t="shared" ref="H206:H216" si="9">SUMIF($H$7:$H$160,F206,$F$7:$F$160)</f>
        <v>6111321</v>
      </c>
      <c r="J206" t="s">
        <v>222</v>
      </c>
    </row>
    <row r="207" spans="3:10" x14ac:dyDescent="0.25">
      <c r="E207" s="2" t="s">
        <v>45</v>
      </c>
      <c r="F207" s="2" t="s">
        <v>153</v>
      </c>
      <c r="G207" s="2">
        <f t="shared" si="8"/>
        <v>0</v>
      </c>
      <c r="H207" s="2">
        <f t="shared" si="9"/>
        <v>0</v>
      </c>
      <c r="J207" t="s">
        <v>149</v>
      </c>
    </row>
    <row r="208" spans="3:10" x14ac:dyDescent="0.25">
      <c r="E208" s="2" t="s">
        <v>45</v>
      </c>
      <c r="F208" t="s">
        <v>222</v>
      </c>
      <c r="G208" s="2">
        <f t="shared" si="8"/>
        <v>0</v>
      </c>
      <c r="H208" s="2">
        <f t="shared" si="9"/>
        <v>0</v>
      </c>
      <c r="J208" t="s">
        <v>152</v>
      </c>
    </row>
    <row r="209" spans="5:10" x14ac:dyDescent="0.25">
      <c r="E209" s="2" t="s">
        <v>45</v>
      </c>
      <c r="F209" s="63" t="s">
        <v>348</v>
      </c>
      <c r="G209" s="2">
        <f t="shared" si="8"/>
        <v>1</v>
      </c>
      <c r="H209" s="2">
        <f t="shared" ref="H209" si="10">SUMIF($H$7:$H$160,F209,$F$7:$F$160)</f>
        <v>1043389</v>
      </c>
      <c r="J209" t="s">
        <v>152</v>
      </c>
    </row>
    <row r="210" spans="5:10" x14ac:dyDescent="0.25">
      <c r="E210" s="2" t="s">
        <v>45</v>
      </c>
      <c r="F210" t="s">
        <v>349</v>
      </c>
      <c r="G210" s="2">
        <f t="shared" si="8"/>
        <v>1300</v>
      </c>
      <c r="H210" s="2">
        <f t="shared" ref="H210" si="11">SUMIF($H$7:$H$160,F210,$F$7:$F$160)</f>
        <v>1282664.5</v>
      </c>
      <c r="J210" t="s">
        <v>152</v>
      </c>
    </row>
    <row r="211" spans="5:10" x14ac:dyDescent="0.25">
      <c r="E211" s="2" t="s">
        <v>48</v>
      </c>
      <c r="F211" s="2" t="s">
        <v>155</v>
      </c>
      <c r="G211" s="2">
        <f t="shared" si="8"/>
        <v>0</v>
      </c>
      <c r="H211" s="2">
        <f t="shared" si="9"/>
        <v>0</v>
      </c>
      <c r="J211" t="s">
        <v>151</v>
      </c>
    </row>
    <row r="212" spans="5:10" x14ac:dyDescent="0.25">
      <c r="E212" s="2" t="s">
        <v>45</v>
      </c>
      <c r="F212" t="s">
        <v>154</v>
      </c>
      <c r="G212" s="2">
        <f t="shared" si="8"/>
        <v>1</v>
      </c>
      <c r="H212" s="2">
        <f t="shared" si="9"/>
        <v>1015008</v>
      </c>
      <c r="J212" t="s">
        <v>154</v>
      </c>
    </row>
    <row r="213" spans="5:10" x14ac:dyDescent="0.25">
      <c r="E213" s="2" t="s">
        <v>47</v>
      </c>
      <c r="F213" t="s">
        <v>152</v>
      </c>
      <c r="G213" s="2">
        <f t="shared" si="8"/>
        <v>0</v>
      </c>
      <c r="H213" s="2">
        <f t="shared" si="9"/>
        <v>0</v>
      </c>
      <c r="J213" t="s">
        <v>156</v>
      </c>
    </row>
    <row r="214" spans="5:10" x14ac:dyDescent="0.25">
      <c r="E214" s="2" t="s">
        <v>45</v>
      </c>
      <c r="F214" t="s">
        <v>149</v>
      </c>
      <c r="G214" s="2">
        <f t="shared" si="8"/>
        <v>912</v>
      </c>
      <c r="H214" s="2">
        <f t="shared" si="9"/>
        <v>931282241.5</v>
      </c>
      <c r="J214" s="63" t="s">
        <v>348</v>
      </c>
    </row>
    <row r="215" spans="5:10" x14ac:dyDescent="0.25">
      <c r="E215" s="2" t="s">
        <v>48</v>
      </c>
      <c r="F215" s="2" t="s">
        <v>323</v>
      </c>
      <c r="G215" s="2">
        <f t="shared" si="8"/>
        <v>0</v>
      </c>
      <c r="H215" s="2">
        <f t="shared" si="9"/>
        <v>0</v>
      </c>
      <c r="J215" t="s">
        <v>349</v>
      </c>
    </row>
    <row r="216" spans="5:10" x14ac:dyDescent="0.25">
      <c r="E216" s="2" t="s">
        <v>48</v>
      </c>
      <c r="F216" t="s">
        <v>156</v>
      </c>
      <c r="G216" s="2">
        <f t="shared" si="8"/>
        <v>1</v>
      </c>
      <c r="H216" s="2">
        <f t="shared" si="9"/>
        <v>999068</v>
      </c>
    </row>
    <row r="217" spans="5:10" x14ac:dyDescent="0.25">
      <c r="G217">
        <f>SUM(G205:G216)</f>
        <v>2598</v>
      </c>
      <c r="H217">
        <f>SUM(H205:H216)</f>
        <v>1043979170</v>
      </c>
    </row>
    <row r="220" spans="5:10" x14ac:dyDescent="0.25">
      <c r="E220" s="64"/>
    </row>
    <row r="221" spans="5:10" x14ac:dyDescent="0.25">
      <c r="E221" s="64"/>
    </row>
    <row r="222" spans="5:10" x14ac:dyDescent="0.25">
      <c r="E222" s="65"/>
    </row>
    <row r="223" spans="5:10" x14ac:dyDescent="0.25">
      <c r="E223" s="65"/>
    </row>
    <row r="224" spans="5:10" x14ac:dyDescent="0.25">
      <c r="E224" s="65"/>
    </row>
    <row r="225" spans="5:5" x14ac:dyDescent="0.25">
      <c r="E225" s="65"/>
    </row>
    <row r="226" spans="5:5" x14ac:dyDescent="0.25">
      <c r="E226" s="65"/>
    </row>
    <row r="227" spans="5:5" x14ac:dyDescent="0.25">
      <c r="E227" s="65"/>
    </row>
    <row r="228" spans="5:5" x14ac:dyDescent="0.25">
      <c r="E228" s="65"/>
    </row>
    <row r="229" spans="5:5" x14ac:dyDescent="0.25">
      <c r="E229"/>
    </row>
    <row r="230" spans="5:5" x14ac:dyDescent="0.25">
      <c r="E230" s="64"/>
    </row>
    <row r="231" spans="5:5" x14ac:dyDescent="0.25">
      <c r="E231" s="64"/>
    </row>
  </sheetData>
  <pageMargins left="0.7" right="0.7" top="0.75" bottom="0.75" header="0.3" footer="0.3"/>
  <pageSetup scale="35" orientation="portrait" horizontalDpi="4294967295" verticalDpi="4294967295"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BCB09-8731-4C5F-A347-E2C044DD1244}">
  <dimension ref="A2:H232"/>
  <sheetViews>
    <sheetView showGridLines="0" tabSelected="1" view="pageBreakPreview" topLeftCell="A173" zoomScale="86" zoomScaleNormal="100" zoomScaleSheetLayoutView="86" workbookViewId="0">
      <selection activeCell="C190" sqref="C190"/>
    </sheetView>
  </sheetViews>
  <sheetFormatPr defaultRowHeight="15" outlineLevelRow="2" x14ac:dyDescent="0.25"/>
  <cols>
    <col min="2" max="2" width="16.5703125" customWidth="1"/>
    <col min="3" max="3" width="60.7109375" customWidth="1"/>
    <col min="4" max="4" width="58.28515625" customWidth="1"/>
    <col min="5" max="5" width="19.42578125" style="23" customWidth="1"/>
    <col min="6" max="6" width="29.5703125" customWidth="1"/>
    <col min="7" max="7" width="20.5703125" customWidth="1"/>
    <col min="8" max="8" width="20.7109375" bestFit="1" customWidth="1"/>
    <col min="9" max="9" width="12" bestFit="1" customWidth="1"/>
    <col min="11" max="11" width="15.140625" customWidth="1"/>
    <col min="12" max="12" width="16.140625" bestFit="1" customWidth="1"/>
    <col min="13" max="13" width="14" bestFit="1" customWidth="1"/>
    <col min="15" max="15" width="10" bestFit="1" customWidth="1"/>
  </cols>
  <sheetData>
    <row r="2" spans="1:8" x14ac:dyDescent="0.25">
      <c r="B2" s="1" t="s">
        <v>21</v>
      </c>
      <c r="D2" s="43" t="s">
        <v>107</v>
      </c>
    </row>
    <row r="3" spans="1:8" x14ac:dyDescent="0.25">
      <c r="B3" s="1" t="s">
        <v>22</v>
      </c>
      <c r="D3" t="s">
        <v>324</v>
      </c>
    </row>
    <row r="4" spans="1:8" x14ac:dyDescent="0.25">
      <c r="B4" s="1" t="s">
        <v>23</v>
      </c>
      <c r="D4" s="4" t="str">
        <f>+'Tax Saver'!D4</f>
        <v>30th June 2022</v>
      </c>
    </row>
    <row r="6" spans="1:8" x14ac:dyDescent="0.25">
      <c r="B6" s="30" t="s">
        <v>1</v>
      </c>
      <c r="C6" s="31" t="s">
        <v>0</v>
      </c>
      <c r="D6" s="31" t="s">
        <v>2</v>
      </c>
      <c r="E6" s="32" t="s">
        <v>3</v>
      </c>
      <c r="F6" s="31" t="s">
        <v>4</v>
      </c>
      <c r="G6" s="31" t="s">
        <v>5</v>
      </c>
      <c r="H6" s="33" t="s">
        <v>6</v>
      </c>
    </row>
    <row r="7" spans="1:8" x14ac:dyDescent="0.25">
      <c r="A7" s="14"/>
      <c r="B7" s="75" t="s">
        <v>281</v>
      </c>
      <c r="C7" s="2" t="str">
        <f>VLOOKUP(Table134567623[[#This Row],[ISIN No.]],'Crisil data '!E:F,2,0)</f>
        <v>7.41% NABARD(Non GOI) 18-July-2029</v>
      </c>
      <c r="D7" s="2" t="str">
        <f>VLOOKUP(Table134567623[[#This Row],[ISIN No.]],'Crisil data '!E:I,5,0)</f>
        <v>Other monetary intermediation services n.e.c.</v>
      </c>
      <c r="E7" s="19">
        <f>SUMIFS('Crisil data '!L:L,'Crisil data '!AI:AI,$D$3,'Crisil data '!E:E,Table134567623[[#This Row],[ISIN No.]])</f>
        <v>1</v>
      </c>
      <c r="F7" s="2">
        <f>SUMIFS('Crisil data '!M:M,'Crisil data '!AI:AI,$D$3,'Crisil data '!E:E,Table134567623[[#This Row],[ISIN No.]])</f>
        <v>986117</v>
      </c>
      <c r="G7" s="27">
        <f t="shared" ref="G7:G38" si="0">+F7/$F$170</f>
        <v>9.2872394972182311E-3</v>
      </c>
      <c r="H7" s="44" t="str">
        <f>IFERROR(VLOOKUP(Table134567623[[#This Row],[ISIN No.]],'Crisil data '!E:AJ,32,0),0)</f>
        <v>CRISIL AAA</v>
      </c>
    </row>
    <row r="8" spans="1:8" x14ac:dyDescent="0.25">
      <c r="A8" s="14"/>
      <c r="B8" s="75" t="s">
        <v>56</v>
      </c>
      <c r="C8" s="2" t="str">
        <f>VLOOKUP(Table134567623[[#This Row],[ISIN No.]],'Crisil data '!E:F,2,0)</f>
        <v>7.93% POWER GRID CORP MD 20.05.2027</v>
      </c>
      <c r="D8" s="2" t="str">
        <f>VLOOKUP(Table134567623[[#This Row],[ISIN No.]],'Crisil data '!E:I,5,0)</f>
        <v>Transmission of electric energy</v>
      </c>
      <c r="E8" s="19">
        <f>SUMIFS('Crisil data '!L:L,'Crisil data '!AI:AI,$D$3,'Crisil data '!E:E,Table134567623[[#This Row],[ISIN No.]])</f>
        <v>2</v>
      </c>
      <c r="F8" s="2">
        <f>SUMIFS('Crisil data '!M:M,'Crisil data '!AI:AI,$D$3,'Crisil data '!E:E,Table134567623[[#This Row],[ISIN No.]])</f>
        <v>2040796</v>
      </c>
      <c r="G8" s="27">
        <f t="shared" si="0"/>
        <v>1.9220195186742523E-2</v>
      </c>
      <c r="H8" s="44" t="str">
        <f>IFERROR(VLOOKUP(Table134567623[[#This Row],[ISIN No.]],'Crisil data '!E:AJ,32,0),0)</f>
        <v>CRISIL AAA</v>
      </c>
    </row>
    <row r="9" spans="1:8" x14ac:dyDescent="0.25">
      <c r="A9" s="14"/>
      <c r="B9" s="75" t="s">
        <v>267</v>
      </c>
      <c r="C9" s="2" t="str">
        <f>VLOOKUP(Table134567623[[#This Row],[ISIN No.]],'Crisil data '!E:F,2,0)</f>
        <v>8.40% India Infradebt 20.11.2024</v>
      </c>
      <c r="D9" s="2" t="str">
        <f>VLOOKUP(Table134567623[[#This Row],[ISIN No.]],'Crisil data '!E:I,5,0)</f>
        <v>Other monetary intermediation services n.e.c.</v>
      </c>
      <c r="E9" s="19">
        <f>SUMIFS('Crisil data '!L:L,'Crisil data '!AI:AI,$D$3,'Crisil data '!E:E,Table134567623[[#This Row],[ISIN No.]])</f>
        <v>2</v>
      </c>
      <c r="F9" s="2">
        <f>SUMIFS('Crisil data '!M:M,'Crisil data '!AI:AI,$D$3,'Crisil data '!E:E,Table134567623[[#This Row],[ISIN No.]])</f>
        <v>2034052</v>
      </c>
      <c r="G9" s="27">
        <f t="shared" si="0"/>
        <v>1.9156680265927609E-2</v>
      </c>
      <c r="H9" s="44" t="str">
        <f>IFERROR(VLOOKUP(Table134567623[[#This Row],[ISIN No.]],'Crisil data '!E:AJ,32,0),0)</f>
        <v>CRISIL AAA</v>
      </c>
    </row>
    <row r="10" spans="1:8" x14ac:dyDescent="0.25">
      <c r="A10" s="14"/>
      <c r="B10" s="75" t="s">
        <v>59</v>
      </c>
      <c r="C10" s="2" t="str">
        <f>VLOOKUP(Table134567623[[#This Row],[ISIN No.]],'Crisil data '!E:F,2,0)</f>
        <v>7.93% PGC 20.05.2026</v>
      </c>
      <c r="D10" s="2" t="str">
        <f>VLOOKUP(Table134567623[[#This Row],[ISIN No.]],'Crisil data '!E:I,5,0)</f>
        <v>Transmission of electric energy</v>
      </c>
      <c r="E10" s="19">
        <f>SUMIFS('Crisil data '!L:L,'Crisil data '!AI:AI,$D$3,'Crisil data '!E:E,Table134567623[[#This Row],[ISIN No.]])</f>
        <v>2</v>
      </c>
      <c r="F10" s="2">
        <f>SUMIFS('Crisil data '!M:M,'Crisil data '!AI:AI,$D$3,'Crisil data '!E:E,Table134567623[[#This Row],[ISIN No.]])</f>
        <v>2042100</v>
      </c>
      <c r="G10" s="27">
        <f t="shared" si="0"/>
        <v>1.9232476244978383E-2</v>
      </c>
      <c r="H10" s="44" t="str">
        <f>IFERROR(VLOOKUP(Table134567623[[#This Row],[ISIN No.]],'Crisil data '!E:AJ,32,0),0)</f>
        <v>CRISIL AAA</v>
      </c>
    </row>
    <row r="11" spans="1:8" x14ac:dyDescent="0.25">
      <c r="A11" s="14"/>
      <c r="B11" s="75" t="s">
        <v>61</v>
      </c>
      <c r="C11" s="2" t="str">
        <f>VLOOKUP(Table134567623[[#This Row],[ISIN No.]],'Crisil data '!E:F,2,0)</f>
        <v>7.70% REC 10.12.2027</v>
      </c>
      <c r="D11" s="2" t="str">
        <f>VLOOKUP(Table134567623[[#This Row],[ISIN No.]],'Crisil data '!E:I,5,0)</f>
        <v>Other credit granting</v>
      </c>
      <c r="E11" s="19">
        <f>SUMIFS('Crisil data '!L:L,'Crisil data '!AI:AI,$D$3,'Crisil data '!E:E,Table134567623[[#This Row],[ISIN No.]])</f>
        <v>1</v>
      </c>
      <c r="F11" s="2">
        <f>SUMIFS('Crisil data '!M:M,'Crisil data '!AI:AI,$D$3,'Crisil data '!E:E,Table134567623[[#This Row],[ISIN No.]])</f>
        <v>1001317</v>
      </c>
      <c r="G11" s="27">
        <f t="shared" si="0"/>
        <v>9.4303929367773476E-3</v>
      </c>
      <c r="H11" s="44" t="str">
        <f>IFERROR(VLOOKUP(Table134567623[[#This Row],[ISIN No.]],'Crisil data '!E:AJ,32,0),0)</f>
        <v>CRISIL AAA</v>
      </c>
    </row>
    <row r="12" spans="1:8" x14ac:dyDescent="0.25">
      <c r="A12" s="14"/>
      <c r="B12" s="75" t="s">
        <v>268</v>
      </c>
      <c r="C12" s="2" t="str">
        <f>VLOOKUP(Table134567623[[#This Row],[ISIN No.]],'Crisil data '!E:F,2,0)</f>
        <v>6.80% HPCL(Hindustan Petroleum Corporation Limited) 15.12.20</v>
      </c>
      <c r="D12" s="2" t="str">
        <f>VLOOKUP(Table134567623[[#This Row],[ISIN No.]],'Crisil data '!E:I,5,0)</f>
        <v>Production of liquid and gaseous fuels, illuminating oils, lubricating</v>
      </c>
      <c r="E12" s="19">
        <f>SUMIFS('Crisil data '!L:L,'Crisil data '!AI:AI,$D$3,'Crisil data '!E:E,Table134567623[[#This Row],[ISIN No.]])</f>
        <v>3</v>
      </c>
      <c r="F12" s="2">
        <f>SUMIFS('Crisil data '!M:M,'Crisil data '!AI:AI,$D$3,'Crisil data '!E:E,Table134567623[[#This Row],[ISIN No.]])</f>
        <v>3007869</v>
      </c>
      <c r="G12" s="27">
        <f t="shared" si="0"/>
        <v>2.8328078492976291E-2</v>
      </c>
      <c r="H12" s="44" t="str">
        <f>IFERROR(VLOOKUP(Table134567623[[#This Row],[ISIN No.]],'Crisil data '!E:AJ,32,0),0)</f>
        <v>CRISIL AAA</v>
      </c>
    </row>
    <row r="13" spans="1:8" x14ac:dyDescent="0.25">
      <c r="A13" s="14"/>
      <c r="B13" s="75" t="s">
        <v>335</v>
      </c>
      <c r="C13" s="2" t="str">
        <f>VLOOKUP(Table134567623[[#This Row],[ISIN No.]],'Crisil data '!E:F,2,0)</f>
        <v>7.05% HDFC 01.12.2031</v>
      </c>
      <c r="D13" s="2" t="str">
        <f>VLOOKUP(Table134567623[[#This Row],[ISIN No.]],'Crisil data '!E:I,5,0)</f>
        <v>Activities of specialized institutions granting credit for house purchases</v>
      </c>
      <c r="E13" s="19">
        <f>SUMIFS('Crisil data '!L:L,'Crisil data '!AI:AI,$D$3,'Crisil data '!E:E,Table134567623[[#This Row],[ISIN No.]])</f>
        <v>1</v>
      </c>
      <c r="F13" s="2">
        <f>SUMIFS('Crisil data '!M:M,'Crisil data '!AI:AI,$D$3,'Crisil data '!E:E,Table134567623[[#This Row],[ISIN No.]])</f>
        <v>948080</v>
      </c>
      <c r="G13" s="27">
        <f t="shared" si="0"/>
        <v>8.9290074327109878E-3</v>
      </c>
      <c r="H13" s="44" t="str">
        <f>IFERROR(VLOOKUP(Table134567623[[#This Row],[ISIN No.]],'Crisil data '!E:AJ,32,0),0)</f>
        <v>CRISIL AAA</v>
      </c>
    </row>
    <row r="14" spans="1:8" x14ac:dyDescent="0.25">
      <c r="A14" s="14"/>
      <c r="B14" s="75" t="s">
        <v>254</v>
      </c>
      <c r="C14" s="2" t="str">
        <f>VLOOKUP(Table134567623[[#This Row],[ISIN No.]],'Crisil data '!E:F,2,0)</f>
        <v>9.00 % NTPC 25.01.2027</v>
      </c>
      <c r="D14" s="2" t="str">
        <f>VLOOKUP(Table134567623[[#This Row],[ISIN No.]],'Crisil data '!E:I,5,0)</f>
        <v>Electric power generation by coal based thermal power plants</v>
      </c>
      <c r="E14" s="19">
        <f>SUMIFS('Crisil data '!L:L,'Crisil data '!AI:AI,$D$3,'Crisil data '!E:E,Table134567623[[#This Row],[ISIN No.]])</f>
        <v>3</v>
      </c>
      <c r="F14" s="2">
        <f>SUMIFS('Crisil data '!M:M,'Crisil data '!AI:AI,$D$3,'Crisil data '!E:E,Table134567623[[#This Row],[ISIN No.]])</f>
        <v>635406</v>
      </c>
      <c r="G14" s="27">
        <f t="shared" si="0"/>
        <v>5.9842470010855178E-3</v>
      </c>
      <c r="H14" s="44" t="str">
        <f>IFERROR(VLOOKUP(Table134567623[[#This Row],[ISIN No.]],'Crisil data '!E:AJ,32,0),0)</f>
        <v>CRISIL AAA</v>
      </c>
    </row>
    <row r="15" spans="1:8" x14ac:dyDescent="0.25">
      <c r="A15" s="14"/>
      <c r="B15" s="75" t="s">
        <v>253</v>
      </c>
      <c r="C15" s="2" t="str">
        <f>VLOOKUP(Table134567623[[#This Row],[ISIN No.]],'Crisil data '!E:F,2,0)</f>
        <v>6.45%ICICI Bank (Infrastructure Bond) 15.06.2028</v>
      </c>
      <c r="D15" s="2" t="str">
        <f>VLOOKUP(Table134567623[[#This Row],[ISIN No.]],'Crisil data '!E:I,5,0)</f>
        <v>Monetary intermediation of commercial banks, saving banks. postal savings</v>
      </c>
      <c r="E15" s="19">
        <f>SUMIFS('Crisil data '!L:L,'Crisil data '!AI:AI,$D$3,'Crisil data '!E:E,Table134567623[[#This Row],[ISIN No.]])</f>
        <v>1</v>
      </c>
      <c r="F15" s="2">
        <f>SUMIFS('Crisil data '!M:M,'Crisil data '!AI:AI,$D$3,'Crisil data '!E:E,Table134567623[[#This Row],[ISIN No.]])</f>
        <v>944159</v>
      </c>
      <c r="G15" s="27">
        <f t="shared" si="0"/>
        <v>8.8920794960984026E-3</v>
      </c>
      <c r="H15" s="44" t="str">
        <f>IFERROR(VLOOKUP(Table134567623[[#This Row],[ISIN No.]],'Crisil data '!E:AJ,32,0),0)</f>
        <v>[ICRA]AAA</v>
      </c>
    </row>
    <row r="16" spans="1:8" x14ac:dyDescent="0.25">
      <c r="A16" s="14"/>
      <c r="B16" s="75" t="s">
        <v>60</v>
      </c>
      <c r="C16" s="2" t="str">
        <f>VLOOKUP(Table134567623[[#This Row],[ISIN No.]],'Crisil data '!E:F,2,0)</f>
        <v>8.70% PFC 14.05.2025</v>
      </c>
      <c r="D16" s="2" t="str">
        <f>VLOOKUP(Table134567623[[#This Row],[ISIN No.]],'Crisil data '!E:I,5,0)</f>
        <v>Other credit granting</v>
      </c>
      <c r="E16" s="19">
        <f>SUMIFS('Crisil data '!L:L,'Crisil data '!AI:AI,$D$3,'Crisil data '!E:E,Table134567623[[#This Row],[ISIN No.]])</f>
        <v>2</v>
      </c>
      <c r="F16" s="2">
        <f>SUMIFS('Crisil data '!M:M,'Crisil data '!AI:AI,$D$3,'Crisil data '!E:E,Table134567623[[#This Row],[ISIN No.]])</f>
        <v>2071556</v>
      </c>
      <c r="G16" s="27">
        <f t="shared" si="0"/>
        <v>1.9509892542060842E-2</v>
      </c>
      <c r="H16" s="44" t="str">
        <f>IFERROR(VLOOKUP(Table134567623[[#This Row],[ISIN No.]],'Crisil data '!E:AJ,32,0),0)</f>
        <v>CRISIL AAA</v>
      </c>
    </row>
    <row r="17" spans="1:8" x14ac:dyDescent="0.25">
      <c r="A17" s="14"/>
      <c r="B17" s="75" t="s">
        <v>347</v>
      </c>
      <c r="C17" s="2" t="str">
        <f>VLOOKUP(Table134567623[[#This Row],[ISIN No.]],'Crisil data '!E:F,2,0)</f>
        <v>8.62% NABARD 14-MAR-2034</v>
      </c>
      <c r="D17" s="2" t="str">
        <f>VLOOKUP(Table134567623[[#This Row],[ISIN No.]],'Crisil data '!E:I,5,0)</f>
        <v>Other monetary intermediation services n.e.c.</v>
      </c>
      <c r="E17" s="19">
        <f>SUMIFS('Crisil data '!L:L,'Crisil data '!AI:AI,$D$3,'Crisil data '!E:E,Table134567623[[#This Row],[ISIN No.]])</f>
        <v>1</v>
      </c>
      <c r="F17" s="2">
        <f>SUMIFS('Crisil data '!M:M,'Crisil data '!AI:AI,$D$3,'Crisil data '!E:E,Table134567623[[#This Row],[ISIN No.]])</f>
        <v>1055344</v>
      </c>
      <c r="G17" s="27">
        <f t="shared" si="0"/>
        <v>9.9392186525050046E-3</v>
      </c>
      <c r="H17" s="44" t="str">
        <f>IFERROR(VLOOKUP(Table134567623[[#This Row],[ISIN No.]],'Crisil data '!E:AJ,32,0),0)</f>
        <v>CRISIL AAA</v>
      </c>
    </row>
    <row r="18" spans="1:8" x14ac:dyDescent="0.25">
      <c r="A18" s="14"/>
      <c r="B18" s="75" t="s">
        <v>252</v>
      </c>
      <c r="C18" s="2" t="str">
        <f>VLOOKUP(Table134567623[[#This Row],[ISIN No.]],'Crisil data '!E:F,2,0)</f>
        <v>8.85% NHPC 11.02.2025</v>
      </c>
      <c r="D18" s="2" t="str">
        <f>VLOOKUP(Table134567623[[#This Row],[ISIN No.]],'Crisil data '!E:I,5,0)</f>
        <v>Electric power generation by hydroelectric power plants</v>
      </c>
      <c r="E18" s="19">
        <f>SUMIFS('Crisil data '!L:L,'Crisil data '!AI:AI,$D$3,'Crisil data '!E:E,Table134567623[[#This Row],[ISIN No.]])</f>
        <v>9</v>
      </c>
      <c r="F18" s="2">
        <f>SUMIFS('Crisil data '!M:M,'Crisil data '!AI:AI,$D$3,'Crisil data '!E:E,Table134567623[[#This Row],[ISIN No.]])</f>
        <v>934939.8</v>
      </c>
      <c r="G18" s="27">
        <f t="shared" si="0"/>
        <v>8.8052531678100201E-3</v>
      </c>
      <c r="H18" s="44" t="str">
        <f>IFERROR(VLOOKUP(Table134567623[[#This Row],[ISIN No.]],'Crisil data '!E:AJ,32,0),0)</f>
        <v>[ICRA]AAA</v>
      </c>
    </row>
    <row r="19" spans="1:8" x14ac:dyDescent="0.25">
      <c r="A19" s="14"/>
      <c r="B19" s="75" t="s">
        <v>25</v>
      </c>
      <c r="C19" s="2" t="str">
        <f>VLOOKUP(Table134567623[[#This Row],[ISIN No.]],'Crisil data '!E:F,2,0)</f>
        <v>8%Mahindra Financial Sevices LTD NCD MD 24/07/2027</v>
      </c>
      <c r="D19" s="2" t="str">
        <f>VLOOKUP(Table134567623[[#This Row],[ISIN No.]],'Crisil data '!E:I,5,0)</f>
        <v>Other financial service activities, except insurance and pension funding activities</v>
      </c>
      <c r="E19" s="19">
        <f>SUMIFS('Crisil data '!L:L,'Crisil data '!AI:AI,$D$3,'Crisil data '!E:E,Table134567623[[#This Row],[ISIN No.]])</f>
        <v>900</v>
      </c>
      <c r="F19" s="2">
        <f>SUMIFS('Crisil data '!M:M,'Crisil data '!AI:AI,$D$3,'Crisil data '!E:E,Table134567623[[#This Row],[ISIN No.]])</f>
        <v>887998.5</v>
      </c>
      <c r="G19" s="27">
        <f t="shared" si="0"/>
        <v>8.3631604998905228E-3</v>
      </c>
      <c r="H19" s="44" t="str">
        <f>IFERROR(VLOOKUP(Table134567623[[#This Row],[ISIN No.]],'Crisil data '!E:AJ,32,0),0)</f>
        <v>BWR AAA</v>
      </c>
    </row>
    <row r="20" spans="1:8" x14ac:dyDescent="0.25">
      <c r="A20" s="14"/>
      <c r="B20" s="75" t="s">
        <v>64</v>
      </c>
      <c r="C20" s="2" t="str">
        <f>VLOOKUP(Table134567623[[#This Row],[ISIN No.]],'Crisil data '!E:F,2,0)</f>
        <v>8.85 % AXIS BANK 05.12.2024 (infras Bond)</v>
      </c>
      <c r="D20" s="2" t="str">
        <f>VLOOKUP(Table134567623[[#This Row],[ISIN No.]],'Crisil data '!E:I,5,0)</f>
        <v>Monetary intermediation of commercial banks, saving banks. postal savings</v>
      </c>
      <c r="E20" s="19">
        <f>SUMIFS('Crisil data '!L:L,'Crisil data '!AI:AI,$D$3,'Crisil data '!E:E,Table134567623[[#This Row],[ISIN No.]])</f>
        <v>3</v>
      </c>
      <c r="F20" s="2">
        <f>SUMIFS('Crisil data '!M:M,'Crisil data '!AI:AI,$D$3,'Crisil data '!E:E,Table134567623[[#This Row],[ISIN No.]])</f>
        <v>3083595</v>
      </c>
      <c r="G20" s="27">
        <f t="shared" si="0"/>
        <v>2.9041265161664033E-2</v>
      </c>
      <c r="H20" s="44" t="str">
        <f>IFERROR(VLOOKUP(Table134567623[[#This Row],[ISIN No.]],'Crisil data '!E:AJ,32,0),0)</f>
        <v>CRISIL AAA</v>
      </c>
    </row>
    <row r="21" spans="1:8" x14ac:dyDescent="0.25">
      <c r="A21" s="14"/>
      <c r="B21" s="75" t="s">
        <v>343</v>
      </c>
      <c r="C21" s="2" t="str">
        <f>VLOOKUP(Table134567623[[#This Row],[ISIN No.]],'Crisil data '!E:F,2,0)</f>
        <v>6.09% HPCL 26.02.2027 (Hindustan Petroleum Corporation Ltd)</v>
      </c>
      <c r="D21" s="2" t="str">
        <f>VLOOKUP(Table134567623[[#This Row],[ISIN No.]],'Crisil data '!E:I,5,0)</f>
        <v>Production of liquid and gaseous fuels, illuminating oils, lubricating</v>
      </c>
      <c r="E21" s="19">
        <f>SUMIFS('Crisil data '!L:L,'Crisil data '!AI:AI,$D$3,'Crisil data '!E:E,Table134567623[[#This Row],[ISIN No.]])</f>
        <v>4</v>
      </c>
      <c r="F21" s="2">
        <f>SUMIFS('Crisil data '!M:M,'Crisil data '!AI:AI,$D$3,'Crisil data '!E:E,Table134567623[[#This Row],[ISIN No.]])</f>
        <v>3784496</v>
      </c>
      <c r="G21" s="27">
        <f t="shared" si="0"/>
        <v>3.5642343381428784E-2</v>
      </c>
      <c r="H21" s="44" t="str">
        <f>IFERROR(VLOOKUP(Table134567623[[#This Row],[ISIN No.]],'Crisil data '!E:AJ,32,0),0)</f>
        <v>CRISIL AAA</v>
      </c>
    </row>
    <row r="22" spans="1:8" x14ac:dyDescent="0.25">
      <c r="A22" s="14"/>
      <c r="B22" s="75" t="s">
        <v>96</v>
      </c>
      <c r="C22" s="2" t="str">
        <f>VLOOKUP(Table134567623[[#This Row],[ISIN No.]],'Crisil data '!E:F,2,0)</f>
        <v>9.80% L&amp;T Finance 21  Dec 2022</v>
      </c>
      <c r="D22" s="2" t="str">
        <f>VLOOKUP(Table134567623[[#This Row],[ISIN No.]],'Crisil data '!E:I,5,0)</f>
        <v>Activities of holding companies</v>
      </c>
      <c r="E22" s="19">
        <f>SUMIFS('Crisil data '!L:L,'Crisil data '!AI:AI,$D$3,'Crisil data '!E:E,Table134567623[[#This Row],[ISIN No.]])</f>
        <v>1</v>
      </c>
      <c r="F22" s="2">
        <f>SUMIFS('Crisil data '!M:M,'Crisil data '!AI:AI,$D$3,'Crisil data '!E:E,Table134567623[[#This Row],[ISIN No.]])</f>
        <v>1012654</v>
      </c>
      <c r="G22" s="27">
        <f t="shared" si="0"/>
        <v>9.5371646831116704E-3</v>
      </c>
      <c r="H22" s="44" t="str">
        <f>IFERROR(VLOOKUP(Table134567623[[#This Row],[ISIN No.]],'Crisil data '!E:AJ,32,0),0)</f>
        <v>[ICRA]AAA</v>
      </c>
    </row>
    <row r="23" spans="1:8" x14ac:dyDescent="0.25">
      <c r="A23" s="14"/>
      <c r="B23" s="75" t="s">
        <v>100</v>
      </c>
      <c r="C23" s="2" t="str">
        <f>VLOOKUP(Table134567623[[#This Row],[ISIN No.]],'Crisil data '!E:F,2,0)</f>
        <v>9.00% LIC Housing 9 Apr 2023</v>
      </c>
      <c r="D23" s="2" t="str">
        <f>VLOOKUP(Table134567623[[#This Row],[ISIN No.]],'Crisil data '!E:I,5,0)</f>
        <v>Activities of specialized institutions granting credit for house purchases</v>
      </c>
      <c r="E23" s="19">
        <f>SUMIFS('Crisil data '!L:L,'Crisil data '!AI:AI,$D$3,'Crisil data '!E:E,Table134567623[[#This Row],[ISIN No.]])</f>
        <v>1</v>
      </c>
      <c r="F23" s="2">
        <f>SUMIFS('Crisil data '!M:M,'Crisil data '!AI:AI,$D$3,'Crisil data '!E:E,Table134567623[[#This Row],[ISIN No.]])</f>
        <v>1015539</v>
      </c>
      <c r="G23" s="27">
        <f t="shared" si="0"/>
        <v>9.5643355826595684E-3</v>
      </c>
      <c r="H23" s="44" t="str">
        <f>IFERROR(VLOOKUP(Table134567623[[#This Row],[ISIN No.]],'Crisil data '!E:AJ,32,0),0)</f>
        <v>CRISIL AAA</v>
      </c>
    </row>
    <row r="24" spans="1:8" x14ac:dyDescent="0.25">
      <c r="A24" s="14"/>
      <c r="B24" s="75" t="s">
        <v>101</v>
      </c>
      <c r="C24" s="2" t="str">
        <f>VLOOKUP(Table134567623[[#This Row],[ISIN No.]],'Crisil data '!E:F,2,0)</f>
        <v>9.30% Fullerton India Credit 25 Apr 2023</v>
      </c>
      <c r="D24" s="2" t="str">
        <f>VLOOKUP(Table134567623[[#This Row],[ISIN No.]],'Crisil data '!E:I,5,0)</f>
        <v>Other credit granting</v>
      </c>
      <c r="E24" s="19">
        <f>SUMIFS('Crisil data '!L:L,'Crisil data '!AI:AI,$D$3,'Crisil data '!E:E,Table134567623[[#This Row],[ISIN No.]])</f>
        <v>1</v>
      </c>
      <c r="F24" s="2">
        <f>SUMIFS('Crisil data '!M:M,'Crisil data '!AI:AI,$D$3,'Crisil data '!E:E,Table134567623[[#This Row],[ISIN No.]])</f>
        <v>1015008</v>
      </c>
      <c r="G24" s="27">
        <f t="shared" si="0"/>
        <v>9.559334630264444E-3</v>
      </c>
      <c r="H24" s="44" t="str">
        <f>IFERROR(VLOOKUP(Table134567623[[#This Row],[ISIN No.]],'Crisil data '!E:AJ,32,0),0)</f>
        <v>IND AAA</v>
      </c>
    </row>
    <row r="25" spans="1:8" x14ac:dyDescent="0.25">
      <c r="A25" s="14"/>
      <c r="B25" s="75" t="s">
        <v>95</v>
      </c>
      <c r="C25" s="2" t="str">
        <f>VLOOKUP(Table134567623[[#This Row],[ISIN No.]],'Crisil data '!E:F,2,0)</f>
        <v>8.89% LIC Housing 25 Apr 2023</v>
      </c>
      <c r="D25" s="2" t="str">
        <f>VLOOKUP(Table134567623[[#This Row],[ISIN No.]],'Crisil data '!E:I,5,0)</f>
        <v>Activities of specialized institutions granting credit for house purchases</v>
      </c>
      <c r="E25" s="19">
        <f>SUMIFS('Crisil data '!L:L,'Crisil data '!AI:AI,$D$3,'Crisil data '!E:E,Table134567623[[#This Row],[ISIN No.]])</f>
        <v>1</v>
      </c>
      <c r="F25" s="2">
        <f>SUMIFS('Crisil data '!M:M,'Crisil data '!AI:AI,$D$3,'Crisil data '!E:E,Table134567623[[#This Row],[ISIN No.]])</f>
        <v>1015685</v>
      </c>
      <c r="G25" s="27">
        <f t="shared" si="0"/>
        <v>9.5657106091184916E-3</v>
      </c>
      <c r="H25" s="44" t="str">
        <f>IFERROR(VLOOKUP(Table134567623[[#This Row],[ISIN No.]],'Crisil data '!E:AJ,32,0),0)</f>
        <v>CRISIL AAA</v>
      </c>
    </row>
    <row r="26" spans="1:8" x14ac:dyDescent="0.25">
      <c r="A26" s="14"/>
      <c r="B26" s="75" t="s">
        <v>106</v>
      </c>
      <c r="C26" s="2" t="str">
        <f>VLOOKUP(Table134567623[[#This Row],[ISIN No.]],'Crisil data '!E:F,2,0)</f>
        <v>8.90% SBI Tier II  2 Nov 2028 Call 2 Nov 2023</v>
      </c>
      <c r="D26" s="2" t="str">
        <f>VLOOKUP(Table134567623[[#This Row],[ISIN No.]],'Crisil data '!E:I,5,0)</f>
        <v>Monetary intermediation of commercial banks, saving banks. postal savings</v>
      </c>
      <c r="E26" s="19">
        <f>SUMIFS('Crisil data '!L:L,'Crisil data '!AI:AI,$D$3,'Crisil data '!E:E,Table134567623[[#This Row],[ISIN No.]])</f>
        <v>2</v>
      </c>
      <c r="F26" s="2">
        <f>SUMIFS('Crisil data '!M:M,'Crisil data '!AI:AI,$D$3,'Crisil data '!E:E,Table134567623[[#This Row],[ISIN No.]])</f>
        <v>2047786</v>
      </c>
      <c r="G26" s="27">
        <f t="shared" si="0"/>
        <v>1.9286026932960828E-2</v>
      </c>
      <c r="H26" s="44" t="str">
        <f>IFERROR(VLOOKUP(Table134567623[[#This Row],[ISIN No.]],'Crisil data '!E:AJ,32,0),0)</f>
        <v>CRISIL AAA</v>
      </c>
    </row>
    <row r="27" spans="1:8" x14ac:dyDescent="0.25">
      <c r="A27" s="14"/>
      <c r="B27" s="75" t="s">
        <v>109</v>
      </c>
      <c r="C27" s="2" t="str">
        <f>VLOOKUP(Table134567623[[#This Row],[ISIN No.]],'Crisil data '!E:F,2,0)</f>
        <v>9.05% Reliance Industries 17 Oct 2028</v>
      </c>
      <c r="D27" s="2" t="str">
        <f>VLOOKUP(Table134567623[[#This Row],[ISIN No.]],'Crisil data '!E:I,5,0)</f>
        <v>Manufacture of other petroleum n.e.c.</v>
      </c>
      <c r="E27" s="19">
        <f>SUMIFS('Crisil data '!L:L,'Crisil data '!AI:AI,$D$3,'Crisil data '!E:E,Table134567623[[#This Row],[ISIN No.]])</f>
        <v>7</v>
      </c>
      <c r="F27" s="2">
        <f>SUMIFS('Crisil data '!M:M,'Crisil data '!AI:AI,$D$3,'Crisil data '!E:E,Table134567623[[#This Row],[ISIN No.]])</f>
        <v>7435330</v>
      </c>
      <c r="G27" s="27">
        <f t="shared" si="0"/>
        <v>7.0025859457702913E-2</v>
      </c>
      <c r="H27" s="44" t="str">
        <f>IFERROR(VLOOKUP(Table134567623[[#This Row],[ISIN No.]],'Crisil data '!E:AJ,32,0),0)</f>
        <v>CRISIL AAA</v>
      </c>
    </row>
    <row r="28" spans="1:8" x14ac:dyDescent="0.25">
      <c r="A28" s="14"/>
      <c r="B28" s="75" t="s">
        <v>367</v>
      </c>
      <c r="C28" s="2" t="str">
        <f>VLOOKUP(Table134567623[[#This Row],[ISIN No.]],'Crisil data '!E:F,2,0)</f>
        <v>9.47% IRFC 10 May 2031</v>
      </c>
      <c r="D28" s="2" t="str">
        <f>VLOOKUP(Table134567623[[#This Row],[ISIN No.]],'Crisil data '!E:I,5,0)</f>
        <v>Other credit granting</v>
      </c>
      <c r="E28" s="19">
        <f>SUMIFS('Crisil data '!L:L,'Crisil data '!AI:AI,$D$3,'Crisil data '!E:E,Table134567623[[#This Row],[ISIN No.]])</f>
        <v>3</v>
      </c>
      <c r="F28" s="2">
        <f>SUMIFS('Crisil data '!M:M,'Crisil data '!AI:AI,$D$3,'Crisil data '!E:E,Table134567623[[#This Row],[ISIN No.]])</f>
        <v>3355194</v>
      </c>
      <c r="G28" s="27">
        <f t="shared" si="0"/>
        <v>3.1599181676849324E-2</v>
      </c>
      <c r="H28" s="44" t="str">
        <f>IFERROR(VLOOKUP(Table134567623[[#This Row],[ISIN No.]],'Crisil data '!E:AJ,32,0),0)</f>
        <v>CRISIL AAA</v>
      </c>
    </row>
    <row r="29" spans="1:8" x14ac:dyDescent="0.25">
      <c r="A29" s="14"/>
      <c r="B29" s="75" t="s">
        <v>90</v>
      </c>
      <c r="C29" s="2" t="str">
        <f>VLOOKUP(Table134567623[[#This Row],[ISIN No.]],'Crisil data '!E:F,2,0)</f>
        <v>9.08% Cholamandalam Investment &amp; Finance co. Ltd 23.11.2023</v>
      </c>
      <c r="D29" s="2" t="str">
        <f>VLOOKUP(Table134567623[[#This Row],[ISIN No.]],'Crisil data '!E:I,5,0)</f>
        <v>Other credit granting</v>
      </c>
      <c r="E29" s="19">
        <f>SUMIFS('Crisil data '!L:L,'Crisil data '!AI:AI,$D$3,'Crisil data '!E:E,Table134567623[[#This Row],[ISIN No.]])</f>
        <v>1</v>
      </c>
      <c r="F29" s="2">
        <f>SUMIFS('Crisil data '!M:M,'Crisil data '!AI:AI,$D$3,'Crisil data '!E:E,Table134567623[[#This Row],[ISIN No.]])</f>
        <v>1016576</v>
      </c>
      <c r="G29" s="27">
        <f t="shared" si="0"/>
        <v>9.5741020377136995E-3</v>
      </c>
      <c r="H29" s="44" t="str">
        <f>IFERROR(VLOOKUP(Table134567623[[#This Row],[ISIN No.]],'Crisil data '!E:AJ,32,0),0)</f>
        <v>[ICRA]AA+</v>
      </c>
    </row>
    <row r="30" spans="1:8" x14ac:dyDescent="0.25">
      <c r="A30" s="14"/>
      <c r="B30" s="75" t="s">
        <v>118</v>
      </c>
      <c r="C30" s="2" t="str">
        <f>VLOOKUP(Table134567623[[#This Row],[ISIN No.]],'Crisil data '!E:F,2,0)</f>
        <v>8.47% NABARD GOI 31 Aug 2033</v>
      </c>
      <c r="D30" s="2" t="str">
        <f>VLOOKUP(Table134567623[[#This Row],[ISIN No.]],'Crisil data '!E:I,5,0)</f>
        <v>Other monetary intermediation services n.e.c.</v>
      </c>
      <c r="E30" s="19">
        <f>SUMIFS('Crisil data '!L:L,'Crisil data '!AI:AI,$D$3,'Crisil data '!E:E,Table134567623[[#This Row],[ISIN No.]])</f>
        <v>1</v>
      </c>
      <c r="F30" s="2">
        <f>SUMIFS('Crisil data '!M:M,'Crisil data '!AI:AI,$D$3,'Crisil data '!E:E,Table134567623[[#This Row],[ISIN No.]])</f>
        <v>1056679</v>
      </c>
      <c r="G30" s="27">
        <f t="shared" si="0"/>
        <v>9.9517916684136506E-3</v>
      </c>
      <c r="H30" s="44" t="str">
        <f>IFERROR(VLOOKUP(Table134567623[[#This Row],[ISIN No.]],'Crisil data '!E:AJ,32,0),0)</f>
        <v>CRISIL AAA</v>
      </c>
    </row>
    <row r="31" spans="1:8" x14ac:dyDescent="0.25">
      <c r="A31" s="14"/>
      <c r="B31" s="75" t="s">
        <v>119</v>
      </c>
      <c r="C31" s="2" t="str">
        <f>VLOOKUP(Table134567623[[#This Row],[ISIN No.]],'Crisil data '!E:F,2,0)</f>
        <v>8.55% HDFC Ltd 27 Mar 2029</v>
      </c>
      <c r="D31" s="2" t="str">
        <f>VLOOKUP(Table134567623[[#This Row],[ISIN No.]],'Crisil data '!E:I,5,0)</f>
        <v>Activities of specialized institutions granting credit for house purchases</v>
      </c>
      <c r="E31" s="19">
        <f>SUMIFS('Crisil data '!L:L,'Crisil data '!AI:AI,$D$3,'Crisil data '!E:E,Table134567623[[#This Row],[ISIN No.]])</f>
        <v>4</v>
      </c>
      <c r="F31" s="2">
        <f>SUMIFS('Crisil data '!M:M,'Crisil data '!AI:AI,$D$3,'Crisil data '!E:E,Table134567623[[#This Row],[ISIN No.]])</f>
        <v>4146076</v>
      </c>
      <c r="G31" s="27">
        <f t="shared" si="0"/>
        <v>3.9047700004835706E-2</v>
      </c>
      <c r="H31" s="44" t="str">
        <f>IFERROR(VLOOKUP(Table134567623[[#This Row],[ISIN No.]],'Crisil data '!E:AJ,32,0),0)</f>
        <v>CRISIL AAA</v>
      </c>
    </row>
    <row r="32" spans="1:8" x14ac:dyDescent="0.25">
      <c r="A32" s="14"/>
      <c r="B32" s="75" t="s">
        <v>91</v>
      </c>
      <c r="C32" s="2" t="str">
        <f>VLOOKUP(Table134567623[[#This Row],[ISIN No.]],'Crisil data '!E:F,2,0)</f>
        <v>9.30% L&amp;T INFRA DEBT FUND 5 July 2024</v>
      </c>
      <c r="D32" s="2" t="str">
        <f>VLOOKUP(Table134567623[[#This Row],[ISIN No.]],'Crisil data '!E:I,5,0)</f>
        <v>Other credit granting</v>
      </c>
      <c r="E32" s="19">
        <f>SUMIFS('Crisil data '!L:L,'Crisil data '!AI:AI,$D$3,'Crisil data '!E:E,Table134567623[[#This Row],[ISIN No.]])</f>
        <v>1</v>
      </c>
      <c r="F32" s="2">
        <f>SUMIFS('Crisil data '!M:M,'Crisil data '!AI:AI,$D$3,'Crisil data '!E:E,Table134567623[[#This Row],[ISIN No.]])</f>
        <v>1023077</v>
      </c>
      <c r="G32" s="27">
        <f t="shared" si="0"/>
        <v>9.6353283870935554E-3</v>
      </c>
      <c r="H32" s="44" t="str">
        <f>IFERROR(VLOOKUP(Table134567623[[#This Row],[ISIN No.]],'Crisil data '!E:AJ,32,0),0)</f>
        <v>CRISIL AAA</v>
      </c>
    </row>
    <row r="33" spans="1:8" x14ac:dyDescent="0.25">
      <c r="A33" s="14"/>
      <c r="B33" s="75" t="s">
        <v>336</v>
      </c>
      <c r="C33" s="2" t="str">
        <f>VLOOKUP(Table134567623[[#This Row],[ISIN No.]],'Crisil data '!E:F,2,0)</f>
        <v>8.27% NHAI 28 Mar 2029.</v>
      </c>
      <c r="D33" s="2" t="str">
        <f>VLOOKUP(Table134567623[[#This Row],[ISIN No.]],'Crisil data '!E:I,5,0)</f>
        <v>Construction and maintenance of motorways, streets, roads, other vehicular ways</v>
      </c>
      <c r="E33" s="19">
        <f>SUMIFS('Crisil data '!L:L,'Crisil data '!AI:AI,$D$3,'Crisil data '!E:E,Table134567623[[#This Row],[ISIN No.]])</f>
        <v>2</v>
      </c>
      <c r="F33" s="2">
        <f>SUMIFS('Crisil data '!M:M,'Crisil data '!AI:AI,$D$3,'Crisil data '!E:E,Table134567623[[#This Row],[ISIN No.]])</f>
        <v>2067538</v>
      </c>
      <c r="G33" s="27">
        <f t="shared" si="0"/>
        <v>1.9472051060472121E-2</v>
      </c>
      <c r="H33" s="44" t="str">
        <f>IFERROR(VLOOKUP(Table134567623[[#This Row],[ISIN No.]],'Crisil data '!E:AJ,32,0),0)</f>
        <v>CRISIL AAA</v>
      </c>
    </row>
    <row r="34" spans="1:8" x14ac:dyDescent="0.25">
      <c r="A34" s="14"/>
      <c r="B34" s="75" t="s">
        <v>125</v>
      </c>
      <c r="C34" s="2" t="str">
        <f>VLOOKUP(Table134567623[[#This Row],[ISIN No.]],'Crisil data '!E:F,2,0)</f>
        <v>8.22% Nabard 13 Dec 2028 (GOI Service)</v>
      </c>
      <c r="D34" s="2" t="str">
        <f>VLOOKUP(Table134567623[[#This Row],[ISIN No.]],'Crisil data '!E:I,5,0)</f>
        <v>Other monetary intermediation services n.e.c.</v>
      </c>
      <c r="E34" s="19">
        <f>SUMIFS('Crisil data '!L:L,'Crisil data '!AI:AI,$D$3,'Crisil data '!E:E,Table134567623[[#This Row],[ISIN No.]])</f>
        <v>1</v>
      </c>
      <c r="F34" s="2">
        <f>SUMIFS('Crisil data '!M:M,'Crisil data '!AI:AI,$D$3,'Crisil data '!E:E,Table134567623[[#This Row],[ISIN No.]])</f>
        <v>1035271</v>
      </c>
      <c r="G34" s="27">
        <f t="shared" si="0"/>
        <v>9.7501713503819684E-3</v>
      </c>
      <c r="H34" s="44" t="str">
        <f>IFERROR(VLOOKUP(Table134567623[[#This Row],[ISIN No.]],'Crisil data '!E:AJ,32,0),0)</f>
        <v>CRISIL AAA</v>
      </c>
    </row>
    <row r="35" spans="1:8" x14ac:dyDescent="0.25">
      <c r="A35" s="14"/>
      <c r="B35" s="75" t="s">
        <v>127</v>
      </c>
      <c r="C35" s="2" t="str">
        <f>VLOOKUP(Table134567623[[#This Row],[ISIN No.]],'Crisil data '!E:F,2,0)</f>
        <v>7.36% PGC 17Oct 2026</v>
      </c>
      <c r="D35" s="2" t="str">
        <f>VLOOKUP(Table134567623[[#This Row],[ISIN No.]],'Crisil data '!E:I,5,0)</f>
        <v>Transmission of electric energy</v>
      </c>
      <c r="E35" s="19">
        <f>SUMIFS('Crisil data '!L:L,'Crisil data '!AI:AI,$D$3,'Crisil data '!E:E,Table134567623[[#This Row],[ISIN No.]])</f>
        <v>2</v>
      </c>
      <c r="F35" s="2">
        <f>SUMIFS('Crisil data '!M:M,'Crisil data '!AI:AI,$D$3,'Crisil data '!E:E,Table134567623[[#This Row],[ISIN No.]])</f>
        <v>2003212</v>
      </c>
      <c r="G35" s="27">
        <f t="shared" si="0"/>
        <v>1.8866229471453718E-2</v>
      </c>
      <c r="H35" s="44" t="str">
        <f>IFERROR(VLOOKUP(Table134567623[[#This Row],[ISIN No.]],'Crisil data '!E:AJ,32,0),0)</f>
        <v>CRISIL AAA</v>
      </c>
    </row>
    <row r="36" spans="1:8" x14ac:dyDescent="0.25">
      <c r="A36" s="14"/>
      <c r="B36" s="75" t="s">
        <v>132</v>
      </c>
      <c r="C36" s="2" t="str">
        <f>VLOOKUP(Table134567623[[#This Row],[ISIN No.]],'Crisil data '!E:F,2,0)</f>
        <v>7.54% IRFC 29 Jul 2034</v>
      </c>
      <c r="D36" s="2" t="str">
        <f>VLOOKUP(Table134567623[[#This Row],[ISIN No.]],'Crisil data '!E:I,5,0)</f>
        <v>Other credit granting</v>
      </c>
      <c r="E36" s="19">
        <f>SUMIFS('Crisil data '!L:L,'Crisil data '!AI:AI,$D$3,'Crisil data '!E:E,Table134567623[[#This Row],[ISIN No.]])</f>
        <v>1</v>
      </c>
      <c r="F36" s="2">
        <f>SUMIFS('Crisil data '!M:M,'Crisil data '!AI:AI,$D$3,'Crisil data '!E:E,Table134567623[[#This Row],[ISIN No.]])</f>
        <v>977608</v>
      </c>
      <c r="G36" s="27">
        <f t="shared" si="0"/>
        <v>9.2071018250334605E-3</v>
      </c>
      <c r="H36" s="44" t="str">
        <f>IFERROR(VLOOKUP(Table134567623[[#This Row],[ISIN No.]],'Crisil data '!E:AJ,32,0),0)</f>
        <v>CRISIL AAA</v>
      </c>
    </row>
    <row r="37" spans="1:8" x14ac:dyDescent="0.25">
      <c r="A37" s="14"/>
      <c r="B37" s="75" t="s">
        <v>133</v>
      </c>
      <c r="C37" s="2" t="str">
        <f>VLOOKUP(Table134567623[[#This Row],[ISIN No.]],'Crisil data '!E:F,2,0)</f>
        <v>7.32% NTPC 17 Jul 2029</v>
      </c>
      <c r="D37" s="2" t="str">
        <f>VLOOKUP(Table134567623[[#This Row],[ISIN No.]],'Crisil data '!E:I,5,0)</f>
        <v>Electric power generation by coal based thermal power plants</v>
      </c>
      <c r="E37" s="19">
        <f>SUMIFS('Crisil data '!L:L,'Crisil data '!AI:AI,$D$3,'Crisil data '!E:E,Table134567623[[#This Row],[ISIN No.]])</f>
        <v>1</v>
      </c>
      <c r="F37" s="2">
        <f>SUMIFS('Crisil data '!M:M,'Crisil data '!AI:AI,$D$3,'Crisil data '!E:E,Table134567623[[#This Row],[ISIN No.]])</f>
        <v>988195</v>
      </c>
      <c r="G37" s="27">
        <f t="shared" si="0"/>
        <v>9.306810079284274E-3</v>
      </c>
      <c r="H37" s="44" t="str">
        <f>IFERROR(VLOOKUP(Table134567623[[#This Row],[ISIN No.]],'Crisil data '!E:AJ,32,0),0)</f>
        <v>CRISIL AAA</v>
      </c>
    </row>
    <row r="38" spans="1:8" x14ac:dyDescent="0.25">
      <c r="A38" s="14"/>
      <c r="B38" s="75" t="s">
        <v>128</v>
      </c>
      <c r="C38" s="2" t="str">
        <f>VLOOKUP(Table134567623[[#This Row],[ISIN No.]],'Crisil data '!E:F,2,0)</f>
        <v>8.05% NTPC 5 May 2026</v>
      </c>
      <c r="D38" s="2" t="str">
        <f>VLOOKUP(Table134567623[[#This Row],[ISIN No.]],'Crisil data '!E:I,5,0)</f>
        <v>Electric power generation by coal based thermal power plants</v>
      </c>
      <c r="E38" s="19">
        <f>SUMIFS('Crisil data '!L:L,'Crisil data '!AI:AI,$D$3,'Crisil data '!E:E,Table134567623[[#This Row],[ISIN No.]])</f>
        <v>3</v>
      </c>
      <c r="F38" s="2">
        <f>SUMIFS('Crisil data '!M:M,'Crisil data '!AI:AI,$D$3,'Crisil data '!E:E,Table134567623[[#This Row],[ISIN No.]])</f>
        <v>3076980</v>
      </c>
      <c r="G38" s="27">
        <f t="shared" si="0"/>
        <v>2.8978965161487482E-2</v>
      </c>
      <c r="H38" s="44" t="str">
        <f>IFERROR(VLOOKUP(Table134567623[[#This Row],[ISIN No.]],'Crisil data '!E:AJ,32,0),0)</f>
        <v>CRISIL AAA</v>
      </c>
    </row>
    <row r="39" spans="1:8" x14ac:dyDescent="0.25">
      <c r="A39" s="14"/>
      <c r="B39" s="75" t="s">
        <v>131</v>
      </c>
      <c r="C39" s="2" t="str">
        <f>VLOOKUP(Table134567623[[#This Row],[ISIN No.]],'Crisil data '!E:F,2,0)</f>
        <v>8.05% HDFC Ltd 22 Oct 2029</v>
      </c>
      <c r="D39" s="2" t="str">
        <f>VLOOKUP(Table134567623[[#This Row],[ISIN No.]],'Crisil data '!E:I,5,0)</f>
        <v>Activities of specialized institutions granting credit for house purchases</v>
      </c>
      <c r="E39" s="19">
        <f>SUMIFS('Crisil data '!L:L,'Crisil data '!AI:AI,$D$3,'Crisil data '!E:E,Table134567623[[#This Row],[ISIN No.]])</f>
        <v>1</v>
      </c>
      <c r="F39" s="2">
        <f>SUMIFS('Crisil data '!M:M,'Crisil data '!AI:AI,$D$3,'Crisil data '!E:E,Table134567623[[#This Row],[ISIN No.]])</f>
        <v>1011798</v>
      </c>
      <c r="G39" s="27">
        <f t="shared" ref="G39:G59" si="1">+F39/$F$170</f>
        <v>9.5291028841470241E-3</v>
      </c>
      <c r="H39" s="44" t="str">
        <f>IFERROR(VLOOKUP(Table134567623[[#This Row],[ISIN No.]],'Crisil data '!E:AJ,32,0),0)</f>
        <v>CRISIL AAA</v>
      </c>
    </row>
    <row r="40" spans="1:8" x14ac:dyDescent="0.25">
      <c r="A40" s="14"/>
      <c r="B40" s="75" t="s">
        <v>84</v>
      </c>
      <c r="C40" s="2" t="str">
        <f>VLOOKUP(Table134567623[[#This Row],[ISIN No.]],'Crisil data '!E:F,2,0)</f>
        <v>8.84% NTPC 4 Oct 2022</v>
      </c>
      <c r="D40" s="2" t="str">
        <f>VLOOKUP(Table134567623[[#This Row],[ISIN No.]],'Crisil data '!E:I,5,0)</f>
        <v>Electric power generation by coal based thermal power plants</v>
      </c>
      <c r="E40" s="19">
        <f>SUMIFS('Crisil data '!L:L,'Crisil data '!AI:AI,$D$3,'Crisil data '!E:E,Table134567623[[#This Row],[ISIN No.]])</f>
        <v>1</v>
      </c>
      <c r="F40" s="2">
        <f>SUMIFS('Crisil data '!M:M,'Crisil data '!AI:AI,$D$3,'Crisil data '!E:E,Table134567623[[#This Row],[ISIN No.]])</f>
        <v>1007620</v>
      </c>
      <c r="G40" s="27">
        <f t="shared" si="1"/>
        <v>9.4897545242471574E-3</v>
      </c>
      <c r="H40" s="44" t="str">
        <f>IFERROR(VLOOKUP(Table134567623[[#This Row],[ISIN No.]],'Crisil data '!E:AJ,32,0),0)</f>
        <v>CRISIL AAA</v>
      </c>
    </row>
    <row r="41" spans="1:8" x14ac:dyDescent="0.25">
      <c r="A41" s="14"/>
      <c r="B41" s="75" t="s">
        <v>142</v>
      </c>
      <c r="C41" s="2" t="str">
        <f>VLOOKUP(Table134567623[[#This Row],[ISIN No.]],'Crisil data '!E:F,2,0)</f>
        <v>8.83% EXIM 03-NOV-2029</v>
      </c>
      <c r="D41" s="2" t="str">
        <f>VLOOKUP(Table134567623[[#This Row],[ISIN No.]],'Crisil data '!E:I,5,0)</f>
        <v>Other monetary intermediation services n.e.c.</v>
      </c>
      <c r="E41" s="19">
        <f>SUMIFS('Crisil data '!L:L,'Crisil data '!AI:AI,$D$3,'Crisil data '!E:E,Table134567623[[#This Row],[ISIN No.]])</f>
        <v>1</v>
      </c>
      <c r="F41" s="2">
        <f>SUMIFS('Crisil data '!M:M,'Crisil data '!AI:AI,$D$3,'Crisil data '!E:E,Table134567623[[#This Row],[ISIN No.]])</f>
        <v>1065450</v>
      </c>
      <c r="G41" s="27">
        <f t="shared" si="1"/>
        <v>1.0034396853832927E-2</v>
      </c>
      <c r="H41" s="44" t="str">
        <f>IFERROR(VLOOKUP(Table134567623[[#This Row],[ISIN No.]],'Crisil data '!E:AJ,32,0),0)</f>
        <v>CRISIL AAA</v>
      </c>
    </row>
    <row r="42" spans="1:8" x14ac:dyDescent="0.25">
      <c r="A42" s="14"/>
      <c r="B42" s="75" t="s">
        <v>148</v>
      </c>
      <c r="C42" s="2" t="str">
        <f>VLOOKUP(Table134567623[[#This Row],[ISIN No.]],'Crisil data '!E:F,2,0)</f>
        <v>8.52% HUDCO 28 Nov 2028 (GOI Service)</v>
      </c>
      <c r="D42" s="2" t="str">
        <f>VLOOKUP(Table134567623[[#This Row],[ISIN No.]],'Crisil data '!E:I,5,0)</f>
        <v>Activities of specialized institutions granting credit for house purchases</v>
      </c>
      <c r="E42" s="19">
        <f>SUMIFS('Crisil data '!L:L,'Crisil data '!AI:AI,$D$3,'Crisil data '!E:E,Table134567623[[#This Row],[ISIN No.]])</f>
        <v>1</v>
      </c>
      <c r="F42" s="2">
        <f>SUMIFS('Crisil data '!M:M,'Crisil data '!AI:AI,$D$3,'Crisil data '!E:E,Table134567623[[#This Row],[ISIN No.]])</f>
        <v>1049957</v>
      </c>
      <c r="G42" s="27">
        <f t="shared" si="1"/>
        <v>9.8884839433665203E-3</v>
      </c>
      <c r="H42" s="44" t="str">
        <f>IFERROR(VLOOKUP(Table134567623[[#This Row],[ISIN No.]],'Crisil data '!E:AJ,32,0),0)</f>
        <v>[ICRA]AAA</v>
      </c>
    </row>
    <row r="43" spans="1:8" x14ac:dyDescent="0.25">
      <c r="A43" s="14"/>
      <c r="B43" s="75" t="s">
        <v>78</v>
      </c>
      <c r="C43" s="2" t="str">
        <f>VLOOKUP(Table134567623[[#This Row],[ISIN No.]],'Crisil data '!E:F,2,0)</f>
        <v>7.85% PFC 03.04.2028.</v>
      </c>
      <c r="D43" s="2" t="str">
        <f>VLOOKUP(Table134567623[[#This Row],[ISIN No.]],'Crisil data '!E:I,5,0)</f>
        <v>Other credit granting</v>
      </c>
      <c r="E43" s="19">
        <f>SUMIFS('Crisil data '!L:L,'Crisil data '!AI:AI,$D$3,'Crisil data '!E:E,Table134567623[[#This Row],[ISIN No.]])</f>
        <v>1</v>
      </c>
      <c r="F43" s="2">
        <f>SUMIFS('Crisil data '!M:M,'Crisil data '!AI:AI,$D$3,'Crisil data '!E:E,Table134567623[[#This Row],[ISIN No.]])</f>
        <v>1012756</v>
      </c>
      <c r="G43" s="27">
        <f t="shared" si="1"/>
        <v>9.5381253180350269E-3</v>
      </c>
      <c r="H43" s="44" t="str">
        <f>IFERROR(VLOOKUP(Table134567623[[#This Row],[ISIN No.]],'Crisil data '!E:AJ,32,0),0)</f>
        <v>CRISIL AAA</v>
      </c>
    </row>
    <row r="44" spans="1:8" ht="13.5" customHeight="1" x14ac:dyDescent="0.25">
      <c r="A44" s="14"/>
      <c r="B44" s="75" t="s">
        <v>164</v>
      </c>
      <c r="C44" s="2" t="str">
        <f>VLOOKUP(Table134567623[[#This Row],[ISIN No.]],'Crisil data '!E:F,2,0)</f>
        <v>7.90% Bajaj Finance 10-Jan-2030</v>
      </c>
      <c r="D44" s="2" t="str">
        <f>VLOOKUP(Table134567623[[#This Row],[ISIN No.]],'Crisil data '!E:I,5,0)</f>
        <v>Other credit granting</v>
      </c>
      <c r="E44" s="19">
        <f>SUMIFS('Crisil data '!L:L,'Crisil data '!AI:AI,$D$3,'Crisil data '!E:E,Table134567623[[#This Row],[ISIN No.]])</f>
        <v>2</v>
      </c>
      <c r="F44" s="2">
        <f>SUMIFS('Crisil data '!M:M,'Crisil data '!AI:AI,$D$3,'Crisil data '!E:E,Table134567623[[#This Row],[ISIN No.]])</f>
        <v>1982212</v>
      </c>
      <c r="G44" s="27">
        <f t="shared" si="1"/>
        <v>1.8668451693115467E-2</v>
      </c>
      <c r="H44" s="44" t="str">
        <f>IFERROR(VLOOKUP(Table134567623[[#This Row],[ISIN No.]],'Crisil data '!E:AJ,32,0),0)</f>
        <v>CRISIL AAA</v>
      </c>
    </row>
    <row r="45" spans="1:8" x14ac:dyDescent="0.25">
      <c r="A45" s="14"/>
      <c r="B45" s="75" t="s">
        <v>165</v>
      </c>
      <c r="C45" s="2" t="str">
        <f>VLOOKUP(Table134567623[[#This Row],[ISIN No.]],'Crisil data '!E:F,2,0)</f>
        <v>6.80% SBI BasellI Tier II 21 Aug 2035 Call 21 Aug 2030</v>
      </c>
      <c r="D45" s="2" t="str">
        <f>VLOOKUP(Table134567623[[#This Row],[ISIN No.]],'Crisil data '!E:I,5,0)</f>
        <v>Monetary intermediation of commercial banks, saving banks. postal savings</v>
      </c>
      <c r="E45" s="19">
        <f>SUMIFS('Crisil data '!L:L,'Crisil data '!AI:AI,$D$3,'Crisil data '!E:E,Table134567623[[#This Row],[ISIN No.]])</f>
        <v>1</v>
      </c>
      <c r="F45" s="2">
        <f>SUMIFS('Crisil data '!M:M,'Crisil data '!AI:AI,$D$3,'Crisil data '!E:E,Table134567623[[#This Row],[ISIN No.]])</f>
        <v>939529</v>
      </c>
      <c r="G45" s="27">
        <f t="shared" si="1"/>
        <v>8.8484742049695399E-3</v>
      </c>
      <c r="H45" s="44" t="str">
        <f>IFERROR(VLOOKUP(Table134567623[[#This Row],[ISIN No.]],'Crisil data '!E:AJ,32,0),0)</f>
        <v>CRISIL AAA</v>
      </c>
    </row>
    <row r="46" spans="1:8" x14ac:dyDescent="0.25">
      <c r="A46" s="14"/>
      <c r="B46" s="75" t="s">
        <v>180</v>
      </c>
      <c r="C46" s="2" t="str">
        <f>VLOOKUP(Table134567623[[#This Row],[ISIN No.]],'Crisil data '!E:F,2,0)</f>
        <v>8.67%PFC 19-Nov-2028</v>
      </c>
      <c r="D46" s="2" t="str">
        <f>VLOOKUP(Table134567623[[#This Row],[ISIN No.]],'Crisil data '!E:I,5,0)</f>
        <v>Other credit granting</v>
      </c>
      <c r="E46" s="19">
        <f>SUMIFS('Crisil data '!L:L,'Crisil data '!AI:AI,$D$3,'Crisil data '!E:E,Table134567623[[#This Row],[ISIN No.]])</f>
        <v>1</v>
      </c>
      <c r="F46" s="2">
        <f>SUMIFS('Crisil data '!M:M,'Crisil data '!AI:AI,$D$3,'Crisil data '!E:E,Table134567623[[#This Row],[ISIN No.]])</f>
        <v>1054400</v>
      </c>
      <c r="G46" s="27">
        <f t="shared" si="1"/>
        <v>9.9303280704692264E-3</v>
      </c>
      <c r="H46" s="44" t="str">
        <f>IFERROR(VLOOKUP(Table134567623[[#This Row],[ISIN No.]],'Crisil data '!E:AJ,32,0),0)</f>
        <v>CRISIL AAA</v>
      </c>
    </row>
    <row r="47" spans="1:8" x14ac:dyDescent="0.25">
      <c r="A47" s="14"/>
      <c r="B47" s="75" t="s">
        <v>179</v>
      </c>
      <c r="C47" s="2" t="str">
        <f>VLOOKUP(Table134567623[[#This Row],[ISIN No.]],'Crisil data '!E:F,2,0)</f>
        <v>9.18% Nuclear Power Corporation of India Limited 23-Jan-2029</v>
      </c>
      <c r="D47" s="2" t="str">
        <f>VLOOKUP(Table134567623[[#This Row],[ISIN No.]],'Crisil data '!E:I,5,0)</f>
        <v>Transmission of electric energy</v>
      </c>
      <c r="E47" s="19">
        <f>SUMIFS('Crisil data '!L:L,'Crisil data '!AI:AI,$D$3,'Crisil data '!E:E,Table134567623[[#This Row],[ISIN No.]])</f>
        <v>2</v>
      </c>
      <c r="F47" s="2">
        <f>SUMIFS('Crisil data '!M:M,'Crisil data '!AI:AI,$D$3,'Crisil data '!E:E,Table134567623[[#This Row],[ISIN No.]])</f>
        <v>2167578</v>
      </c>
      <c r="G47" s="27">
        <f t="shared" si="1"/>
        <v>2.041422672451778E-2</v>
      </c>
      <c r="H47" s="44" t="str">
        <f>IFERROR(VLOOKUP(Table134567623[[#This Row],[ISIN No.]],'Crisil data '!E:AJ,32,0),0)</f>
        <v>CRISIL AAA</v>
      </c>
    </row>
    <row r="48" spans="1:8" x14ac:dyDescent="0.25">
      <c r="A48" s="14"/>
      <c r="B48" s="75" t="s">
        <v>178</v>
      </c>
      <c r="C48" s="2" t="str">
        <f>VLOOKUP(Table134567623[[#This Row],[ISIN No.]],'Crisil data '!E:F,2,0)</f>
        <v>9.18% Nuclear Power Corporation of India Limited 23-Jan-2028</v>
      </c>
      <c r="D48" s="2" t="str">
        <f>VLOOKUP(Table134567623[[#This Row],[ISIN No.]],'Crisil data '!E:I,5,0)</f>
        <v>Transmission of electric energy</v>
      </c>
      <c r="E48" s="19">
        <f>SUMIFS('Crisil data '!L:L,'Crisil data '!AI:AI,$D$3,'Crisil data '!E:E,Table134567623[[#This Row],[ISIN No.]])</f>
        <v>1</v>
      </c>
      <c r="F48" s="2">
        <f>SUMIFS('Crisil data '!M:M,'Crisil data '!AI:AI,$D$3,'Crisil data '!E:E,Table134567623[[#This Row],[ISIN No.]])</f>
        <v>1073828</v>
      </c>
      <c r="G48" s="27">
        <f t="shared" si="1"/>
        <v>1.0113300769400445E-2</v>
      </c>
      <c r="H48" s="44" t="str">
        <f>IFERROR(VLOOKUP(Table134567623[[#This Row],[ISIN No.]],'Crisil data '!E:AJ,32,0),0)</f>
        <v>CRISIL AAA</v>
      </c>
    </row>
    <row r="49" spans="1:8" x14ac:dyDescent="0.25">
      <c r="A49" s="14"/>
      <c r="B49" s="75" t="s">
        <v>212</v>
      </c>
      <c r="C49" s="2" t="str">
        <f>VLOOKUP(Table134567623[[#This Row],[ISIN No.]],'Crisil data '!E:F,2,0)</f>
        <v>7.38%NHPC 03.01.2029</v>
      </c>
      <c r="D49" s="2" t="str">
        <f>VLOOKUP(Table134567623[[#This Row],[ISIN No.]],'Crisil data '!E:I,5,0)</f>
        <v>Electric power generation by hydroelectric power plants</v>
      </c>
      <c r="E49" s="19">
        <f>SUMIFS('Crisil data '!L:L,'Crisil data '!AI:AI,$D$3,'Crisil data '!E:E,Table134567623[[#This Row],[ISIN No.]])</f>
        <v>10</v>
      </c>
      <c r="F49" s="2">
        <f>SUMIFS('Crisil data '!M:M,'Crisil data '!AI:AI,$D$3,'Crisil data '!E:E,Table134567623[[#This Row],[ISIN No.]])</f>
        <v>1973718</v>
      </c>
      <c r="G49" s="27">
        <f t="shared" si="1"/>
        <v>1.8588455290772365E-2</v>
      </c>
      <c r="H49" s="44" t="str">
        <f>IFERROR(VLOOKUP(Table134567623[[#This Row],[ISIN No.]],'Crisil data '!E:AJ,32,0),0)</f>
        <v>[ICRA]AAA</v>
      </c>
    </row>
    <row r="50" spans="1:8" x14ac:dyDescent="0.25">
      <c r="A50" s="14"/>
      <c r="B50" s="75" t="s">
        <v>67</v>
      </c>
      <c r="C50" s="2" t="str">
        <f>VLOOKUP(Table134567623[[#This Row],[ISIN No.]],'Crisil data '!E:F,2,0)</f>
        <v>7.27% IRFC 15.06.2027</v>
      </c>
      <c r="D50" s="2" t="str">
        <f>VLOOKUP(Table134567623[[#This Row],[ISIN No.]],'Crisil data '!E:I,5,0)</f>
        <v>Other credit granting</v>
      </c>
      <c r="E50" s="19">
        <f>SUMIFS('Crisil data '!L:L,'Crisil data '!AI:AI,$D$3,'Crisil data '!E:E,Table134567623[[#This Row],[ISIN No.]])</f>
        <v>2</v>
      </c>
      <c r="F50" s="2">
        <f>SUMIFS('Crisil data '!M:M,'Crisil data '!AI:AI,$D$3,'Crisil data '!E:E,Table134567623[[#This Row],[ISIN No.]])</f>
        <v>1983562</v>
      </c>
      <c r="G50" s="27">
        <f t="shared" si="1"/>
        <v>1.8681165978865783E-2</v>
      </c>
      <c r="H50" s="44" t="str">
        <f>IFERROR(VLOOKUP(Table134567623[[#This Row],[ISIN No.]],'Crisil data '!E:AJ,32,0),0)</f>
        <v>CRISIL AAA</v>
      </c>
    </row>
    <row r="51" spans="1:8" x14ac:dyDescent="0.25">
      <c r="A51" s="14"/>
      <c r="B51" s="75" t="s">
        <v>216</v>
      </c>
      <c r="C51" s="2" t="str">
        <f>VLOOKUP(Table134567623[[#This Row],[ISIN No.]],'Crisil data '!E:F,2,0)</f>
        <v>7.55% Power Grid Corporation 21-Sept-2031</v>
      </c>
      <c r="D51" s="2" t="str">
        <f>VLOOKUP(Table134567623[[#This Row],[ISIN No.]],'Crisil data '!E:I,5,0)</f>
        <v>Transmission of electric energy</v>
      </c>
      <c r="E51" s="19">
        <f>SUMIFS('Crisil data '!L:L,'Crisil data '!AI:AI,$D$3,'Crisil data '!E:E,Table134567623[[#This Row],[ISIN No.]])</f>
        <v>1</v>
      </c>
      <c r="F51" s="2">
        <f>SUMIFS('Crisil data '!M:M,'Crisil data '!AI:AI,$D$3,'Crisil data '!E:E,Table134567623[[#This Row],[ISIN No.]])</f>
        <v>986031</v>
      </c>
      <c r="G51" s="27">
        <f t="shared" si="1"/>
        <v>9.2864295501259887E-3</v>
      </c>
      <c r="H51" s="44" t="str">
        <f>IFERROR(VLOOKUP(Table134567623[[#This Row],[ISIN No.]],'Crisil data '!E:AJ,32,0),0)</f>
        <v>CRISIL AAA</v>
      </c>
    </row>
    <row r="52" spans="1:8" x14ac:dyDescent="0.25">
      <c r="A52" s="14"/>
      <c r="B52" s="75" t="s">
        <v>218</v>
      </c>
      <c r="C52" s="2" t="str">
        <f>VLOOKUP(Table134567623[[#This Row],[ISIN No.]],'Crisil data '!E:F,2,0)</f>
        <v>7.75% Power Finance Corporation 11-Jun-2030</v>
      </c>
      <c r="D52" s="2" t="str">
        <f>VLOOKUP(Table134567623[[#This Row],[ISIN No.]],'Crisil data '!E:I,5,0)</f>
        <v>Other credit granting</v>
      </c>
      <c r="E52" s="19">
        <f>SUMIFS('Crisil data '!L:L,'Crisil data '!AI:AI,$D$3,'Crisil data '!E:E,Table134567623[[#This Row],[ISIN No.]])</f>
        <v>1</v>
      </c>
      <c r="F52" s="2">
        <f>SUMIFS('Crisil data '!M:M,'Crisil data '!AI:AI,$D$3,'Crisil data '!E:E,Table134567623[[#This Row],[ISIN No.]])</f>
        <v>994960</v>
      </c>
      <c r="G52" s="27">
        <f t="shared" si="1"/>
        <v>9.3705227778775255E-3</v>
      </c>
      <c r="H52" s="44" t="str">
        <f>IFERROR(VLOOKUP(Table134567623[[#This Row],[ISIN No.]],'Crisil data '!E:AJ,32,0),0)</f>
        <v>CRISIL AAA</v>
      </c>
    </row>
    <row r="53" spans="1:8" x14ac:dyDescent="0.25">
      <c r="A53" s="14"/>
      <c r="B53" s="75" t="s">
        <v>217</v>
      </c>
      <c r="C53" s="2" t="str">
        <f>VLOOKUP(Table134567623[[#This Row],[ISIN No.]],'Crisil data '!E:F,2,0)</f>
        <v>6.85% IRFC 29-Oct-2040</v>
      </c>
      <c r="D53" s="2" t="str">
        <f>VLOOKUP(Table134567623[[#This Row],[ISIN No.]],'Crisil data '!E:I,5,0)</f>
        <v>Other credit granting</v>
      </c>
      <c r="E53" s="19">
        <f>SUMIFS('Crisil data '!L:L,'Crisil data '!AI:AI,$D$3,'Crisil data '!E:E,Table134567623[[#This Row],[ISIN No.]])</f>
        <v>1</v>
      </c>
      <c r="F53" s="2">
        <f>SUMIFS('Crisil data '!M:M,'Crisil data '!AI:AI,$D$3,'Crisil data '!E:E,Table134567623[[#This Row],[ISIN No.]])</f>
        <v>901298</v>
      </c>
      <c r="G53" s="27">
        <f t="shared" si="1"/>
        <v>8.4884150505100276E-3</v>
      </c>
      <c r="H53" s="44" t="str">
        <f>IFERROR(VLOOKUP(Table134567623[[#This Row],[ISIN No.]],'Crisil data '!E:AJ,32,0),0)</f>
        <v>CRISIL AAA</v>
      </c>
    </row>
    <row r="54" spans="1:8" x14ac:dyDescent="0.25">
      <c r="A54" s="14"/>
      <c r="B54" s="75" t="s">
        <v>226</v>
      </c>
      <c r="C54" s="2" t="str">
        <f>VLOOKUP(Table134567623[[#This Row],[ISIN No.]],'Crisil data '!E:F,2,0)</f>
        <v>7.04% NHAI 21-09-2033</v>
      </c>
      <c r="D54" s="2" t="str">
        <f>VLOOKUP(Table134567623[[#This Row],[ISIN No.]],'Crisil data '!E:I,5,0)</f>
        <v>Construction and maintenance of motorways, streets, roads, other vehicular ways</v>
      </c>
      <c r="E54" s="19">
        <f>SUMIFS('Crisil data '!L:L,'Crisil data '!AI:AI,$D$3,'Crisil data '!E:E,Table134567623[[#This Row],[ISIN No.]])</f>
        <v>1</v>
      </c>
      <c r="F54" s="2">
        <f>SUMIFS('Crisil data '!M:M,'Crisil data '!AI:AI,$D$3,'Crisil data '!E:E,Table134567623[[#This Row],[ISIN No.]])</f>
        <v>946841</v>
      </c>
      <c r="G54" s="27">
        <f t="shared" si="1"/>
        <v>8.9173385437890298E-3</v>
      </c>
      <c r="H54" s="44" t="str">
        <f>IFERROR(VLOOKUP(Table134567623[[#This Row],[ISIN No.]],'Crisil data '!E:AJ,32,0),0)</f>
        <v>CRISIL AAA</v>
      </c>
    </row>
    <row r="55" spans="1:8" x14ac:dyDescent="0.25">
      <c r="A55" s="14"/>
      <c r="B55" s="75" t="s">
        <v>66</v>
      </c>
      <c r="C55" s="2" t="str">
        <f>VLOOKUP(Table134567623[[#This Row],[ISIN No.]],'Crisil data '!E:F,2,0)</f>
        <v>8.20% NABARD 09.03.2028 (GOI Service)</v>
      </c>
      <c r="D55" s="2" t="str">
        <f>VLOOKUP(Table134567623[[#This Row],[ISIN No.]],'Crisil data '!E:I,5,0)</f>
        <v>Other monetary intermediation services n.e.c.</v>
      </c>
      <c r="E55" s="19">
        <f>SUMIFS('Crisil data '!L:L,'Crisil data '!AI:AI,$D$3,'Crisil data '!E:E,Table134567623[[#This Row],[ISIN No.]])</f>
        <v>1</v>
      </c>
      <c r="F55" s="2">
        <f>SUMIFS('Crisil data '!M:M,'Crisil data '!AI:AI,$D$3,'Crisil data '!E:E,Table134567623[[#This Row],[ISIN No.]])</f>
        <v>1031788</v>
      </c>
      <c r="G55" s="27">
        <f t="shared" si="1"/>
        <v>9.7173684931461529E-3</v>
      </c>
      <c r="H55" s="44" t="str">
        <f>IFERROR(VLOOKUP(Table134567623[[#This Row],[ISIN No.]],'Crisil data '!E:AJ,32,0),0)</f>
        <v>CRISIL AAA</v>
      </c>
    </row>
    <row r="56" spans="1:8" x14ac:dyDescent="0.25">
      <c r="A56" s="14"/>
      <c r="B56" s="75" t="s">
        <v>223</v>
      </c>
      <c r="C56" s="2" t="str">
        <f>VLOOKUP(Table134567623[[#This Row],[ISIN No.]],'Crisil data '!E:F,2,0)</f>
        <v>7.69% Nabard 31-Mar-2032</v>
      </c>
      <c r="D56" s="2" t="str">
        <f>VLOOKUP(Table134567623[[#This Row],[ISIN No.]],'Crisil data '!E:I,5,0)</f>
        <v>Other monetary intermediation services n.e.c.</v>
      </c>
      <c r="E56" s="19">
        <f>SUMIFS('Crisil data '!L:L,'Crisil data '!AI:AI,$D$3,'Crisil data '!E:E,Table134567623[[#This Row],[ISIN No.]])</f>
        <v>1</v>
      </c>
      <c r="F56" s="2">
        <f>SUMIFS('Crisil data '!M:M,'Crisil data '!AI:AI,$D$3,'Crisil data '!E:E,Table134567623[[#This Row],[ISIN No.]])</f>
        <v>990152</v>
      </c>
      <c r="G56" s="27">
        <f t="shared" si="1"/>
        <v>9.3252410846275096E-3</v>
      </c>
      <c r="H56" s="44" t="str">
        <f>IFERROR(VLOOKUP(Table134567623[[#This Row],[ISIN No.]],'Crisil data '!E:AJ,32,0),0)</f>
        <v>CRISIL AAA</v>
      </c>
    </row>
    <row r="57" spans="1:8" x14ac:dyDescent="0.25">
      <c r="A57" s="14"/>
      <c r="B57" s="75" t="s">
        <v>224</v>
      </c>
      <c r="C57" s="2" t="str">
        <f>VLOOKUP(Table134567623[[#This Row],[ISIN No.]],'Crisil data '!E:F,2,0)</f>
        <v>8.48% LIC Housing 29 Jun 2026</v>
      </c>
      <c r="D57" s="2" t="str">
        <f>VLOOKUP(Table134567623[[#This Row],[ISIN No.]],'Crisil data '!E:I,5,0)</f>
        <v>Activities of specialized institutions granting credit for house purchases</v>
      </c>
      <c r="E57" s="19">
        <f>SUMIFS('Crisil data '!L:L,'Crisil data '!AI:AI,$D$3,'Crisil data '!E:E,Table134567623[[#This Row],[ISIN No.]])</f>
        <v>2</v>
      </c>
      <c r="F57" s="2">
        <f>SUMIFS('Crisil data '!M:M,'Crisil data '!AI:AI,$D$3,'Crisil data '!E:E,Table134567623[[#This Row],[ISIN No.]])</f>
        <v>2044484</v>
      </c>
      <c r="G57" s="27">
        <f t="shared" si="1"/>
        <v>1.9254928731814499E-2</v>
      </c>
      <c r="H57" s="44" t="str">
        <f>IFERROR(VLOOKUP(Table134567623[[#This Row],[ISIN No.]],'Crisil data '!E:AJ,32,0),0)</f>
        <v>CRISIL AAA</v>
      </c>
    </row>
    <row r="58" spans="1:8" x14ac:dyDescent="0.25">
      <c r="A58" s="14"/>
      <c r="B58" s="75" t="s">
        <v>225</v>
      </c>
      <c r="C58" s="2" t="str">
        <f>VLOOKUP(Table134567623[[#This Row],[ISIN No.]],'Crisil data '!E:F,2,0)</f>
        <v>6% Bajaj Finance 24-Dec-2025</v>
      </c>
      <c r="D58" s="2" t="str">
        <f>VLOOKUP(Table134567623[[#This Row],[ISIN No.]],'Crisil data '!E:I,5,0)</f>
        <v>Other credit granting</v>
      </c>
      <c r="E58" s="19">
        <f>SUMIFS('Crisil data '!L:L,'Crisil data '!AI:AI,$D$3,'Crisil data '!E:E,Table134567623[[#This Row],[ISIN No.]])</f>
        <v>1</v>
      </c>
      <c r="F58" s="2">
        <f>SUMIFS('Crisil data '!M:M,'Crisil data '!AI:AI,$D$3,'Crisil data '!E:E,Table134567623[[#This Row],[ISIN No.]])</f>
        <v>946329</v>
      </c>
      <c r="G58" s="27">
        <f t="shared" si="1"/>
        <v>8.9125165331933546E-3</v>
      </c>
      <c r="H58" s="44" t="str">
        <f>IFERROR(VLOOKUP(Table134567623[[#This Row],[ISIN No.]],'Crisil data '!E:AJ,32,0),0)</f>
        <v>CRISIL AAA</v>
      </c>
    </row>
    <row r="59" spans="1:8" x14ac:dyDescent="0.25">
      <c r="A59" s="14"/>
      <c r="B59" s="75" t="s">
        <v>65</v>
      </c>
      <c r="C59" s="2" t="str">
        <f>VLOOKUP(Table134567623[[#This Row],[ISIN No.]],'Crisil data '!E:F,2,0)</f>
        <v>8.15 % EXIM 05.03.2025</v>
      </c>
      <c r="D59" s="2" t="str">
        <f>VLOOKUP(Table134567623[[#This Row],[ISIN No.]],'Crisil data '!E:I,5,0)</f>
        <v>Other monetary intermediation services n.e.c.</v>
      </c>
      <c r="E59" s="19">
        <f>SUMIFS('Crisil data '!L:L,'Crisil data '!AI:AI,$D$3,'Crisil data '!E:E,Table134567623[[#This Row],[ISIN No.]])</f>
        <v>1</v>
      </c>
      <c r="F59" s="2">
        <f>SUMIFS('Crisil data '!M:M,'Crisil data '!AI:AI,$D$3,'Crisil data '!E:E,Table134567623[[#This Row],[ISIN No.]])</f>
        <v>1023975</v>
      </c>
      <c r="G59" s="27">
        <f t="shared" si="1"/>
        <v>9.6437857416148774E-3</v>
      </c>
      <c r="H59" s="44" t="str">
        <f>IFERROR(VLOOKUP(Table134567623[[#This Row],[ISIN No.]],'Crisil data '!E:AJ,32,0),0)</f>
        <v>CRISIL AAA</v>
      </c>
    </row>
    <row r="60" spans="1:8" x14ac:dyDescent="0.25">
      <c r="A60" s="14"/>
      <c r="B60" s="75" t="s">
        <v>230</v>
      </c>
      <c r="C60" s="2" t="str">
        <f>VLOOKUP(Table134567623[[#This Row],[ISIN No.]],'Crisil data '!E:F,2,0)</f>
        <v>6.83% HDFC 2031 08-Jan-2031</v>
      </c>
      <c r="D60" s="2" t="str">
        <f>VLOOKUP(Table134567623[[#This Row],[ISIN No.]],'Crisil data '!E:I,5,0)</f>
        <v>Activities of specialized institutions granting credit for house purchases</v>
      </c>
      <c r="E60" s="19">
        <f>SUMIFS('Crisil data '!L:L,'Crisil data '!AI:AI,$D$3,'Crisil data '!E:E,Table134567623[[#This Row],[ISIN No.]])</f>
        <v>2</v>
      </c>
      <c r="F60" s="2">
        <f>SUMIFS('Crisil data '!M:M,'Crisil data '!AI:AI,$D$3,'Crisil data '!E:E,Table134567623[[#This Row],[ISIN No.]])</f>
        <v>1876470</v>
      </c>
      <c r="G60" s="27">
        <f t="shared" ref="G60:G62" si="2">+F60/$F$170</f>
        <v>1.7672574653256251E-2</v>
      </c>
      <c r="H60" s="44" t="str">
        <f>IFERROR(VLOOKUP(Table134567623[[#This Row],[ISIN No.]],'Crisil data '!E:AJ,32,0),0)</f>
        <v>CRISIL AAA</v>
      </c>
    </row>
    <row r="61" spans="1:8" x14ac:dyDescent="0.25">
      <c r="A61" s="14"/>
      <c r="B61" s="75" t="s">
        <v>231</v>
      </c>
      <c r="C61" s="2" t="str">
        <f>VLOOKUP(Table134567623[[#This Row],[ISIN No.]],'Crisil data '!E:F,2,0)</f>
        <v>6.92% Bajaj Finance 24-Dec-2030</v>
      </c>
      <c r="D61" s="2" t="str">
        <f>VLOOKUP(Table134567623[[#This Row],[ISIN No.]],'Crisil data '!E:I,5,0)</f>
        <v>Other credit granting</v>
      </c>
      <c r="E61" s="19">
        <f>SUMIFS('Crisil data '!L:L,'Crisil data '!AI:AI,$D$3,'Crisil data '!E:E,Table134567623[[#This Row],[ISIN No.]])</f>
        <v>2</v>
      </c>
      <c r="F61" s="2">
        <f>SUMIFS('Crisil data '!M:M,'Crisil data '!AI:AI,$D$3,'Crisil data '!E:E,Table134567623[[#This Row],[ISIN No.]])</f>
        <v>1863496</v>
      </c>
      <c r="G61" s="27">
        <f t="shared" si="2"/>
        <v>1.7550385658200988E-2</v>
      </c>
      <c r="H61" s="44" t="str">
        <f>IFERROR(VLOOKUP(Table134567623[[#This Row],[ISIN No.]],'Crisil data '!E:AJ,32,0),0)</f>
        <v>CRISIL AAA</v>
      </c>
    </row>
    <row r="62" spans="1:8" x14ac:dyDescent="0.25">
      <c r="A62" s="14"/>
      <c r="B62" s="75" t="s">
        <v>238</v>
      </c>
      <c r="C62" s="2" t="str">
        <f>VLOOKUP(Table134567623[[#This Row],[ISIN No.]],'Crisil data '!E:F,2,0)</f>
        <v>7.99% LIC Housing 12 July 2029 Put Option (12July2021)</v>
      </c>
      <c r="D62" s="2" t="str">
        <f>VLOOKUP(Table134567623[[#This Row],[ISIN No.]],'Crisil data '!E:I,5,0)</f>
        <v>Activities of specialized institutions granting credit for house purchases</v>
      </c>
      <c r="E62" s="19">
        <f>SUMIFS('Crisil data '!L:L,'Crisil data '!AI:AI,$D$3,'Crisil data '!E:E,Table134567623[[#This Row],[ISIN No.]])</f>
        <v>2</v>
      </c>
      <c r="F62" s="2">
        <f>SUMIFS('Crisil data '!M:M,'Crisil data '!AI:AI,$D$3,'Crisil data '!E:E,Table134567623[[#This Row],[ISIN No.]])</f>
        <v>2006102</v>
      </c>
      <c r="G62" s="27">
        <f t="shared" si="2"/>
        <v>1.8893447460948839E-2</v>
      </c>
      <c r="H62" s="44" t="str">
        <f>IFERROR(VLOOKUP(Table134567623[[#This Row],[ISIN No.]],'Crisil data '!E:AJ,32,0),0)</f>
        <v>CRISIL AAA</v>
      </c>
    </row>
    <row r="63" spans="1:8" x14ac:dyDescent="0.25">
      <c r="A63" s="14"/>
      <c r="B63" s="75" t="s">
        <v>245</v>
      </c>
      <c r="C63" s="2" t="str">
        <f>VLOOKUP(Table134567623[[#This Row],[ISIN No.]],'Crisil data '!E:F,2,0)</f>
        <v>8.78% NHPC 11-Sept-2027</v>
      </c>
      <c r="D63" s="2" t="str">
        <f>VLOOKUP(Table134567623[[#This Row],[ISIN No.]],'Crisil data '!E:I,5,0)</f>
        <v>Electric power generation by hydroelectric power plants</v>
      </c>
      <c r="E63" s="19">
        <f>SUMIFS('Crisil data '!L:L,'Crisil data '!AI:AI,$D$3,'Crisil data '!E:E,Table134567623[[#This Row],[ISIN No.]])</f>
        <v>30</v>
      </c>
      <c r="F63" s="2">
        <f>SUMIFS('Crisil data '!M:M,'Crisil data '!AI:AI,$D$3,'Crisil data '!E:E,Table134567623[[#This Row],[ISIN No.]])</f>
        <v>3164322</v>
      </c>
      <c r="G63" s="27">
        <f t="shared" ref="G63" si="3">+F63/$F$170</f>
        <v>2.9801551195564612E-2</v>
      </c>
      <c r="H63" s="44" t="str">
        <f>IFERROR(VLOOKUP(Table134567623[[#This Row],[ISIN No.]],'Crisil data '!E:AJ,32,0),0)</f>
        <v>[ICRA]AAA</v>
      </c>
    </row>
    <row r="64" spans="1:8" x14ac:dyDescent="0.25">
      <c r="A64" s="14"/>
      <c r="B64" s="75" t="s">
        <v>251</v>
      </c>
      <c r="C64" s="2" t="str">
        <f>VLOOKUP(Table134567623[[#This Row],[ISIN No.]],'Crisil data '!E:F,2,0)</f>
        <v>6.63% HPCL(Hindustan Petroleum Corporation Ltd)11.04.2031</v>
      </c>
      <c r="D64" s="2" t="str">
        <f>VLOOKUP(Table134567623[[#This Row],[ISIN No.]],'Crisil data '!E:I,5,0)</f>
        <v>Production of liquid and gaseous fuels, illuminating oils, lubricating</v>
      </c>
      <c r="E64" s="19">
        <f>SUMIFS('Crisil data '!L:L,'Crisil data '!AI:AI,$D$3,'Crisil data '!E:E,Table134567623[[#This Row],[ISIN No.]])</f>
        <v>1</v>
      </c>
      <c r="F64" s="2">
        <f>SUMIFS('Crisil data '!M:M,'Crisil data '!AI:AI,$D$3,'Crisil data '!E:E,Table134567623[[#This Row],[ISIN No.]])</f>
        <v>930899</v>
      </c>
      <c r="G64" s="27">
        <f t="shared" ref="G64" si="4">+F64/$F$170</f>
        <v>8.7671969560619619E-3</v>
      </c>
      <c r="H64" s="44" t="str">
        <f>IFERROR(VLOOKUP(Table134567623[[#This Row],[ISIN No.]],'Crisil data '!E:AJ,32,0),0)</f>
        <v>CRISIL AAA</v>
      </c>
    </row>
    <row r="65" spans="1:8" x14ac:dyDescent="0.25">
      <c r="A65" s="14"/>
      <c r="B65" s="75" t="s">
        <v>26</v>
      </c>
      <c r="C65" s="2" t="str">
        <f>VLOOKUP(Table134567623[[#This Row],[ISIN No.]],'Crisil data '!E:F,2,0)</f>
        <v>8.80% IRFC BOND 03/02/2030</v>
      </c>
      <c r="D65" s="2" t="str">
        <f>VLOOKUP(Table134567623[[#This Row],[ISIN No.]],'Crisil data '!E:I,5,0)</f>
        <v>Other credit granting</v>
      </c>
      <c r="E65" s="19">
        <f>SUMIFS('Crisil data '!L:L,'Crisil data '!AI:AI,$D$3,'Crisil data '!E:E,Table134567623[[#This Row],[ISIN No.]])</f>
        <v>1</v>
      </c>
      <c r="F65" s="2">
        <f>SUMIFS('Crisil data '!M:M,'Crisil data '!AI:AI,$D$3,'Crisil data '!E:E,Table134567623[[#This Row],[ISIN No.]])</f>
        <v>1067775</v>
      </c>
      <c r="G65" s="27">
        <f t="shared" ref="G65" si="5">+F65/$F$170</f>
        <v>1.0056293679291804E-2</v>
      </c>
      <c r="H65" s="44" t="str">
        <f>IFERROR(VLOOKUP(Table134567623[[#This Row],[ISIN No.]],'Crisil data '!E:AJ,32,0),0)</f>
        <v>CRISIL AAA</v>
      </c>
    </row>
    <row r="66" spans="1:8" x14ac:dyDescent="0.25">
      <c r="A66" s="14"/>
      <c r="B66" s="2"/>
      <c r="C66" s="2"/>
      <c r="D66" s="2"/>
      <c r="E66" s="19"/>
      <c r="F66" s="2"/>
      <c r="G66" s="27"/>
      <c r="H66" s="44"/>
    </row>
    <row r="67" spans="1:8" hidden="1" outlineLevel="1" x14ac:dyDescent="0.25">
      <c r="A67" s="14"/>
      <c r="B67" s="2"/>
      <c r="C67" s="2"/>
      <c r="D67" s="2"/>
      <c r="E67" s="19"/>
      <c r="F67" s="2"/>
      <c r="G67" s="27"/>
      <c r="H67" s="44"/>
    </row>
    <row r="68" spans="1:8" hidden="1" outlineLevel="1" x14ac:dyDescent="0.25">
      <c r="A68" s="14"/>
      <c r="B68" s="2"/>
      <c r="C68" s="2"/>
      <c r="D68" s="2"/>
      <c r="E68" s="19"/>
      <c r="F68" s="2"/>
      <c r="G68" s="27"/>
      <c r="H68" s="44"/>
    </row>
    <row r="69" spans="1:8" hidden="1" outlineLevel="1" x14ac:dyDescent="0.25">
      <c r="A69" s="14"/>
      <c r="B69" s="2"/>
      <c r="C69" s="2"/>
      <c r="D69" s="2"/>
      <c r="E69" s="19"/>
      <c r="F69" s="2"/>
      <c r="G69" s="27"/>
      <c r="H69" s="44"/>
    </row>
    <row r="70" spans="1:8" hidden="1" outlineLevel="1" x14ac:dyDescent="0.25">
      <c r="A70" s="14"/>
      <c r="B70" s="2"/>
      <c r="C70" s="2"/>
      <c r="D70" s="2"/>
      <c r="E70" s="19"/>
      <c r="F70" s="2"/>
      <c r="G70" s="27"/>
      <c r="H70" s="44"/>
    </row>
    <row r="71" spans="1:8" hidden="1" outlineLevel="1" x14ac:dyDescent="0.25">
      <c r="A71" s="14"/>
      <c r="B71" s="2"/>
      <c r="C71" s="2"/>
      <c r="D71" s="2"/>
      <c r="E71" s="19"/>
      <c r="F71" s="2"/>
      <c r="G71" s="27"/>
      <c r="H71" s="44"/>
    </row>
    <row r="72" spans="1:8" hidden="1" outlineLevel="1" x14ac:dyDescent="0.25">
      <c r="A72" s="14"/>
      <c r="B72" s="2"/>
      <c r="C72" s="2"/>
      <c r="D72" s="2"/>
      <c r="E72" s="19"/>
      <c r="F72" s="2"/>
      <c r="G72" s="27"/>
      <c r="H72" s="44"/>
    </row>
    <row r="73" spans="1:8" hidden="1" outlineLevel="1" x14ac:dyDescent="0.25">
      <c r="A73" s="14"/>
      <c r="B73" s="2"/>
      <c r="C73" s="2"/>
      <c r="D73" s="2"/>
      <c r="E73" s="19"/>
      <c r="F73" s="2"/>
      <c r="G73" s="27"/>
      <c r="H73" s="44"/>
    </row>
    <row r="74" spans="1:8" hidden="1" outlineLevel="1" x14ac:dyDescent="0.25">
      <c r="A74" s="14"/>
      <c r="B74" s="2"/>
      <c r="C74" s="2"/>
      <c r="D74" s="2"/>
      <c r="E74" s="19"/>
      <c r="F74" s="2"/>
      <c r="G74" s="27"/>
      <c r="H74" s="44"/>
    </row>
    <row r="75" spans="1:8" hidden="1" outlineLevel="1" x14ac:dyDescent="0.25">
      <c r="A75" s="14"/>
      <c r="B75" s="2"/>
      <c r="C75" s="2"/>
      <c r="D75" s="2"/>
      <c r="E75" s="19"/>
      <c r="F75" s="2"/>
      <c r="G75" s="27"/>
      <c r="H75" s="44"/>
    </row>
    <row r="76" spans="1:8" hidden="1" outlineLevel="1" x14ac:dyDescent="0.25">
      <c r="A76" s="14"/>
      <c r="B76" s="2"/>
      <c r="C76" s="2"/>
      <c r="D76" s="2"/>
      <c r="E76" s="19"/>
      <c r="F76" s="2"/>
      <c r="G76" s="27"/>
      <c r="H76" s="44"/>
    </row>
    <row r="77" spans="1:8" hidden="1" outlineLevel="1" x14ac:dyDescent="0.25">
      <c r="A77" s="14"/>
      <c r="B77" s="2"/>
      <c r="C77" s="2"/>
      <c r="D77" s="2"/>
      <c r="E77" s="19"/>
      <c r="F77" s="2"/>
      <c r="G77" s="27"/>
      <c r="H77" s="44"/>
    </row>
    <row r="78" spans="1:8" hidden="1" outlineLevel="1" x14ac:dyDescent="0.25">
      <c r="A78" s="14"/>
      <c r="B78" s="2"/>
      <c r="C78" s="2"/>
      <c r="D78" s="2"/>
      <c r="E78" s="19"/>
      <c r="F78" s="2"/>
      <c r="G78" s="27"/>
      <c r="H78" s="44"/>
    </row>
    <row r="79" spans="1:8" hidden="1" outlineLevel="1" x14ac:dyDescent="0.25">
      <c r="A79" s="14"/>
      <c r="B79" s="2"/>
      <c r="C79" s="2"/>
      <c r="D79" s="2"/>
      <c r="E79" s="19"/>
      <c r="F79" s="2"/>
      <c r="G79" s="27"/>
      <c r="H79" s="44"/>
    </row>
    <row r="80" spans="1:8" hidden="1" outlineLevel="1" x14ac:dyDescent="0.25">
      <c r="A80" s="14"/>
      <c r="B80" s="2"/>
      <c r="C80" s="2"/>
      <c r="D80" s="2"/>
      <c r="E80" s="19"/>
      <c r="F80" s="2"/>
      <c r="G80" s="27"/>
      <c r="H80" s="44"/>
    </row>
    <row r="81" spans="1:8" hidden="1" outlineLevel="1" x14ac:dyDescent="0.25">
      <c r="A81" s="14"/>
      <c r="B81" s="2"/>
      <c r="C81" s="2"/>
      <c r="D81" s="2"/>
      <c r="E81" s="19"/>
      <c r="F81" s="2"/>
      <c r="G81" s="27"/>
      <c r="H81" s="44"/>
    </row>
    <row r="82" spans="1:8" hidden="1" outlineLevel="1" x14ac:dyDescent="0.25">
      <c r="A82" s="14"/>
      <c r="B82" s="2"/>
      <c r="C82" s="2"/>
      <c r="D82" s="2"/>
      <c r="E82" s="19"/>
      <c r="F82" s="2"/>
      <c r="G82" s="27"/>
      <c r="H82" s="44"/>
    </row>
    <row r="83" spans="1:8" hidden="1" outlineLevel="1" x14ac:dyDescent="0.25">
      <c r="A83" s="14"/>
      <c r="B83" s="2"/>
      <c r="C83" s="2"/>
      <c r="D83" s="2"/>
      <c r="E83" s="19"/>
      <c r="F83" s="2"/>
      <c r="G83" s="27"/>
      <c r="H83" s="44"/>
    </row>
    <row r="84" spans="1:8" hidden="1" outlineLevel="1" x14ac:dyDescent="0.25">
      <c r="A84" s="14"/>
      <c r="B84" s="2"/>
      <c r="C84" s="2"/>
      <c r="D84" s="2"/>
      <c r="E84" s="19"/>
      <c r="F84" s="2"/>
      <c r="G84" s="27"/>
      <c r="H84" s="44"/>
    </row>
    <row r="85" spans="1:8" hidden="1" outlineLevel="1" x14ac:dyDescent="0.25">
      <c r="A85" s="14"/>
      <c r="B85" s="2"/>
      <c r="C85" s="2"/>
      <c r="D85" s="2"/>
      <c r="E85" s="19"/>
      <c r="F85" s="2"/>
      <c r="G85" s="27"/>
      <c r="H85" s="44"/>
    </row>
    <row r="86" spans="1:8" hidden="1" outlineLevel="1" x14ac:dyDescent="0.25">
      <c r="A86" s="14"/>
      <c r="B86" s="2"/>
      <c r="C86" s="2"/>
      <c r="D86" s="2"/>
      <c r="E86" s="19"/>
      <c r="F86" s="2"/>
      <c r="G86" s="27"/>
      <c r="H86" s="44"/>
    </row>
    <row r="87" spans="1:8" hidden="1" outlineLevel="1" x14ac:dyDescent="0.25">
      <c r="A87" s="14"/>
      <c r="B87" s="2"/>
      <c r="C87" s="2"/>
      <c r="D87" s="2"/>
      <c r="E87" s="19"/>
      <c r="F87" s="2"/>
      <c r="G87" s="27"/>
      <c r="H87" s="44"/>
    </row>
    <row r="88" spans="1:8" hidden="1" outlineLevel="1" x14ac:dyDescent="0.25">
      <c r="A88" s="14"/>
      <c r="B88" s="2"/>
      <c r="C88" s="2"/>
      <c r="D88" s="2"/>
      <c r="E88" s="19"/>
      <c r="F88" s="2"/>
      <c r="G88" s="27"/>
      <c r="H88" s="44"/>
    </row>
    <row r="89" spans="1:8" hidden="1" outlineLevel="1" x14ac:dyDescent="0.25">
      <c r="A89" s="14"/>
      <c r="B89" s="2"/>
      <c r="C89" s="2"/>
      <c r="D89" s="2"/>
      <c r="E89" s="19"/>
      <c r="F89" s="2"/>
      <c r="G89" s="27"/>
      <c r="H89" s="44"/>
    </row>
    <row r="90" spans="1:8" hidden="1" outlineLevel="1" x14ac:dyDescent="0.25">
      <c r="A90" s="14"/>
      <c r="B90" s="48"/>
      <c r="C90" s="2"/>
      <c r="D90" s="2"/>
      <c r="E90" s="19"/>
      <c r="F90" s="2"/>
      <c r="G90" s="27"/>
      <c r="H90" s="44"/>
    </row>
    <row r="91" spans="1:8" hidden="1" outlineLevel="1" x14ac:dyDescent="0.25">
      <c r="A91" s="14"/>
      <c r="B91" s="48"/>
      <c r="C91" s="2"/>
      <c r="D91" s="2"/>
      <c r="E91" s="19"/>
      <c r="F91" s="2"/>
      <c r="G91" s="27"/>
      <c r="H91" s="44"/>
    </row>
    <row r="92" spans="1:8" hidden="1" outlineLevel="1" x14ac:dyDescent="0.25">
      <c r="A92" s="14"/>
      <c r="B92" s="48"/>
      <c r="C92" s="2"/>
      <c r="D92" s="2"/>
      <c r="E92" s="19"/>
      <c r="F92" s="2"/>
      <c r="G92" s="27"/>
      <c r="H92" s="44"/>
    </row>
    <row r="93" spans="1:8" hidden="1" outlineLevel="1" x14ac:dyDescent="0.25">
      <c r="A93" s="14"/>
      <c r="B93" s="48"/>
      <c r="C93" s="2"/>
      <c r="D93" s="2"/>
      <c r="E93" s="19"/>
      <c r="F93" s="2"/>
      <c r="G93" s="27"/>
      <c r="H93" s="44"/>
    </row>
    <row r="94" spans="1:8" hidden="1" outlineLevel="1" x14ac:dyDescent="0.25">
      <c r="A94" s="14"/>
      <c r="B94" s="48"/>
      <c r="C94" s="2"/>
      <c r="D94" s="2"/>
      <c r="E94" s="19"/>
      <c r="F94" s="2"/>
      <c r="G94" s="27"/>
      <c r="H94" s="44"/>
    </row>
    <row r="95" spans="1:8" hidden="1" outlineLevel="1" x14ac:dyDescent="0.25">
      <c r="A95" s="14"/>
      <c r="B95" s="48"/>
      <c r="C95" s="2"/>
      <c r="D95" s="2"/>
      <c r="E95" s="19"/>
      <c r="F95" s="2"/>
      <c r="G95" s="27"/>
      <c r="H95" s="44"/>
    </row>
    <row r="96" spans="1:8" hidden="1" outlineLevel="1" x14ac:dyDescent="0.25">
      <c r="A96" s="14"/>
      <c r="B96" s="48"/>
      <c r="C96" s="2"/>
      <c r="D96" s="2"/>
      <c r="E96" s="19"/>
      <c r="F96" s="2"/>
      <c r="G96" s="27"/>
      <c r="H96" s="44"/>
    </row>
    <row r="97" spans="1:8" hidden="1" outlineLevel="1" x14ac:dyDescent="0.25">
      <c r="A97" s="14"/>
      <c r="B97" s="48"/>
      <c r="C97" s="2"/>
      <c r="D97" s="2"/>
      <c r="E97" s="19"/>
      <c r="F97" s="2"/>
      <c r="G97" s="27"/>
      <c r="H97" s="44"/>
    </row>
    <row r="98" spans="1:8" hidden="1" outlineLevel="1" x14ac:dyDescent="0.25">
      <c r="A98" s="14"/>
      <c r="B98" s="48"/>
      <c r="C98" s="2"/>
      <c r="D98" s="2"/>
      <c r="E98" s="19"/>
      <c r="F98" s="2"/>
      <c r="G98" s="27"/>
      <c r="H98" s="44"/>
    </row>
    <row r="99" spans="1:8" hidden="1" outlineLevel="1" x14ac:dyDescent="0.25">
      <c r="A99" s="14"/>
      <c r="B99" s="48"/>
      <c r="C99" s="2"/>
      <c r="D99" s="2"/>
      <c r="E99" s="19"/>
      <c r="F99" s="2"/>
      <c r="G99" s="27"/>
      <c r="H99" s="44"/>
    </row>
    <row r="100" spans="1:8" hidden="1" outlineLevel="1" x14ac:dyDescent="0.25">
      <c r="A100" s="14"/>
      <c r="B100" s="48"/>
      <c r="C100" s="2"/>
      <c r="D100" s="2"/>
      <c r="E100" s="19"/>
      <c r="F100" s="2"/>
      <c r="G100" s="27"/>
      <c r="H100" s="44"/>
    </row>
    <row r="101" spans="1:8" hidden="1" outlineLevel="1" x14ac:dyDescent="0.25">
      <c r="A101" s="14"/>
      <c r="B101" s="48"/>
      <c r="C101" s="2"/>
      <c r="D101" s="2"/>
      <c r="E101" s="19"/>
      <c r="F101" s="2"/>
      <c r="G101" s="27"/>
      <c r="H101" s="44"/>
    </row>
    <row r="102" spans="1:8" hidden="1" outlineLevel="1" x14ac:dyDescent="0.25">
      <c r="A102" s="14"/>
      <c r="B102" s="48"/>
      <c r="C102" s="2"/>
      <c r="D102" s="2"/>
      <c r="E102" s="19"/>
      <c r="F102" s="2"/>
      <c r="G102" s="27"/>
      <c r="H102" s="44"/>
    </row>
    <row r="103" spans="1:8" hidden="1" outlineLevel="1" x14ac:dyDescent="0.25">
      <c r="A103" s="14"/>
      <c r="B103" s="48"/>
      <c r="C103" s="2"/>
      <c r="D103" s="2"/>
      <c r="E103" s="19"/>
      <c r="F103" s="2"/>
      <c r="G103" s="27"/>
      <c r="H103" s="44"/>
    </row>
    <row r="104" spans="1:8" hidden="1" outlineLevel="1" x14ac:dyDescent="0.25">
      <c r="A104" s="14"/>
      <c r="B104" s="48"/>
      <c r="C104" s="2"/>
      <c r="D104" s="2"/>
      <c r="E104" s="19"/>
      <c r="F104" s="2"/>
      <c r="G104" s="27"/>
      <c r="H104" s="44"/>
    </row>
    <row r="105" spans="1:8" hidden="1" outlineLevel="1" x14ac:dyDescent="0.25">
      <c r="A105" s="14"/>
      <c r="B105" s="48"/>
      <c r="C105" s="2"/>
      <c r="D105" s="2"/>
      <c r="E105" s="19"/>
      <c r="F105" s="2"/>
      <c r="G105" s="27"/>
      <c r="H105" s="44"/>
    </row>
    <row r="106" spans="1:8" hidden="1" outlineLevel="1" x14ac:dyDescent="0.25">
      <c r="A106" s="14"/>
      <c r="B106" s="48"/>
      <c r="C106" s="2"/>
      <c r="D106" s="2"/>
      <c r="E106" s="19"/>
      <c r="F106" s="2"/>
      <c r="G106" s="27"/>
      <c r="H106" s="44"/>
    </row>
    <row r="107" spans="1:8" hidden="1" outlineLevel="1" x14ac:dyDescent="0.25">
      <c r="A107" s="14"/>
      <c r="B107" s="48"/>
      <c r="C107" s="2"/>
      <c r="D107" s="2"/>
      <c r="E107" s="19"/>
      <c r="F107" s="2"/>
      <c r="G107" s="27"/>
      <c r="H107" s="44"/>
    </row>
    <row r="108" spans="1:8" hidden="1" outlineLevel="1" x14ac:dyDescent="0.25">
      <c r="A108" s="14"/>
      <c r="B108" s="48"/>
      <c r="C108" s="2"/>
      <c r="D108" s="2"/>
      <c r="E108" s="19"/>
      <c r="F108" s="2"/>
      <c r="G108" s="27"/>
      <c r="H108" s="44"/>
    </row>
    <row r="109" spans="1:8" hidden="1" outlineLevel="1" x14ac:dyDescent="0.25">
      <c r="A109" s="14"/>
      <c r="B109" s="48"/>
      <c r="C109" s="2"/>
      <c r="D109" s="2"/>
      <c r="E109" s="19"/>
      <c r="F109" s="2"/>
      <c r="G109" s="27"/>
      <c r="H109" s="44"/>
    </row>
    <row r="110" spans="1:8" hidden="1" outlineLevel="1" x14ac:dyDescent="0.25">
      <c r="A110" s="14"/>
      <c r="B110" s="48"/>
      <c r="C110" s="2"/>
      <c r="D110" s="2"/>
      <c r="E110" s="19"/>
      <c r="F110" s="2"/>
      <c r="G110" s="27"/>
      <c r="H110" s="44"/>
    </row>
    <row r="111" spans="1:8" hidden="1" outlineLevel="1" x14ac:dyDescent="0.25">
      <c r="A111" s="14"/>
      <c r="B111" s="48"/>
      <c r="C111" s="2"/>
      <c r="D111" s="2"/>
      <c r="E111" s="19"/>
      <c r="F111" s="2"/>
      <c r="G111" s="27"/>
      <c r="H111" s="44"/>
    </row>
    <row r="112" spans="1:8" hidden="1" outlineLevel="1" x14ac:dyDescent="0.25">
      <c r="A112" s="14"/>
      <c r="B112" s="48"/>
      <c r="C112" s="2"/>
      <c r="D112" s="2"/>
      <c r="E112" s="19"/>
      <c r="F112" s="2"/>
      <c r="G112" s="27"/>
      <c r="H112" s="44"/>
    </row>
    <row r="113" spans="1:8" hidden="1" outlineLevel="1" x14ac:dyDescent="0.25">
      <c r="A113" s="14"/>
      <c r="B113" s="48"/>
      <c r="C113" s="2"/>
      <c r="D113" s="2"/>
      <c r="E113" s="19"/>
      <c r="F113" s="2"/>
      <c r="G113" s="27"/>
      <c r="H113" s="44"/>
    </row>
    <row r="114" spans="1:8" hidden="1" outlineLevel="1" x14ac:dyDescent="0.25">
      <c r="A114" s="14"/>
      <c r="B114" s="48"/>
      <c r="C114" s="2"/>
      <c r="D114" s="2"/>
      <c r="E114" s="19"/>
      <c r="F114" s="2"/>
      <c r="G114" s="27"/>
      <c r="H114" s="44"/>
    </row>
    <row r="115" spans="1:8" hidden="1" outlineLevel="1" x14ac:dyDescent="0.25">
      <c r="A115" s="14"/>
      <c r="B115" s="48"/>
      <c r="C115" s="2"/>
      <c r="D115" s="2"/>
      <c r="E115" s="19"/>
      <c r="F115" s="2"/>
      <c r="G115" s="27"/>
      <c r="H115" s="44"/>
    </row>
    <row r="116" spans="1:8" hidden="1" outlineLevel="1" x14ac:dyDescent="0.25">
      <c r="A116" s="14"/>
      <c r="B116" s="48"/>
      <c r="C116" s="2"/>
      <c r="D116" s="2"/>
      <c r="E116" s="19"/>
      <c r="F116" s="2"/>
      <c r="G116" s="27"/>
      <c r="H116" s="44"/>
    </row>
    <row r="117" spans="1:8" hidden="1" outlineLevel="1" x14ac:dyDescent="0.25">
      <c r="A117" s="14"/>
      <c r="B117" s="48"/>
      <c r="C117" s="2"/>
      <c r="D117" s="2"/>
      <c r="E117" s="19"/>
      <c r="F117" s="2"/>
      <c r="G117" s="27"/>
      <c r="H117" s="44"/>
    </row>
    <row r="118" spans="1:8" hidden="1" outlineLevel="1" x14ac:dyDescent="0.25">
      <c r="A118" s="14"/>
      <c r="B118" s="48"/>
      <c r="C118" s="2"/>
      <c r="D118" s="2"/>
      <c r="E118" s="19"/>
      <c r="F118" s="2"/>
      <c r="G118" s="27"/>
      <c r="H118" s="44"/>
    </row>
    <row r="119" spans="1:8" hidden="1" outlineLevel="1" x14ac:dyDescent="0.25">
      <c r="A119" s="14"/>
      <c r="B119" s="48"/>
      <c r="C119" s="2"/>
      <c r="D119" s="2"/>
      <c r="E119" s="19"/>
      <c r="F119" s="2"/>
      <c r="G119" s="27"/>
      <c r="H119" s="44"/>
    </row>
    <row r="120" spans="1:8" hidden="1" outlineLevel="1" x14ac:dyDescent="0.25">
      <c r="A120" s="14"/>
      <c r="B120" s="48"/>
      <c r="C120" s="2"/>
      <c r="D120" s="2"/>
      <c r="E120" s="19"/>
      <c r="F120" s="2"/>
      <c r="G120" s="27"/>
      <c r="H120" s="44"/>
    </row>
    <row r="121" spans="1:8" hidden="1" outlineLevel="1" x14ac:dyDescent="0.25">
      <c r="A121" s="14"/>
      <c r="B121" s="48"/>
      <c r="C121" s="2"/>
      <c r="D121" s="2"/>
      <c r="E121" s="19"/>
      <c r="F121" s="2"/>
      <c r="G121" s="27"/>
      <c r="H121" s="44"/>
    </row>
    <row r="122" spans="1:8" hidden="1" outlineLevel="1" x14ac:dyDescent="0.25">
      <c r="A122" s="14"/>
      <c r="B122" s="48"/>
      <c r="C122" s="2"/>
      <c r="D122" s="2"/>
      <c r="E122" s="19"/>
      <c r="F122" s="2"/>
      <c r="G122" s="27"/>
      <c r="H122" s="44"/>
    </row>
    <row r="123" spans="1:8" hidden="1" outlineLevel="1" x14ac:dyDescent="0.25">
      <c r="A123" s="14"/>
      <c r="B123" s="48"/>
      <c r="C123" s="2"/>
      <c r="D123" s="2"/>
      <c r="E123" s="19"/>
      <c r="F123" s="2"/>
      <c r="G123" s="27"/>
      <c r="H123" s="44"/>
    </row>
    <row r="124" spans="1:8" hidden="1" outlineLevel="1" x14ac:dyDescent="0.25">
      <c r="A124" s="14"/>
      <c r="B124" s="48"/>
      <c r="C124" s="2"/>
      <c r="D124" s="2"/>
      <c r="E124" s="19"/>
      <c r="F124" s="2"/>
      <c r="G124" s="27"/>
      <c r="H124" s="44"/>
    </row>
    <row r="125" spans="1:8" hidden="1" outlineLevel="1" x14ac:dyDescent="0.25">
      <c r="A125" s="14"/>
      <c r="B125" s="48"/>
      <c r="C125" s="2"/>
      <c r="D125" s="2"/>
      <c r="E125" s="19"/>
      <c r="F125" s="2"/>
      <c r="G125" s="27"/>
      <c r="H125" s="44"/>
    </row>
    <row r="126" spans="1:8" hidden="1" outlineLevel="1" x14ac:dyDescent="0.25">
      <c r="A126" s="14"/>
      <c r="B126" s="48"/>
      <c r="C126" s="2"/>
      <c r="D126" s="2"/>
      <c r="E126" s="19"/>
      <c r="F126" s="2"/>
      <c r="G126" s="27"/>
      <c r="H126" s="44"/>
    </row>
    <row r="127" spans="1:8" hidden="1" outlineLevel="1" x14ac:dyDescent="0.25">
      <c r="A127" s="14"/>
      <c r="B127" s="48"/>
      <c r="C127" s="2"/>
      <c r="D127" s="2"/>
      <c r="E127" s="19"/>
      <c r="F127" s="2"/>
      <c r="G127" s="27"/>
      <c r="H127" s="44"/>
    </row>
    <row r="128" spans="1:8" hidden="1" outlineLevel="1" x14ac:dyDescent="0.25">
      <c r="A128" s="14"/>
      <c r="B128" s="48"/>
      <c r="C128" s="2"/>
      <c r="D128" s="2"/>
      <c r="E128" s="19"/>
      <c r="F128" s="2"/>
      <c r="G128" s="27"/>
      <c r="H128" s="44"/>
    </row>
    <row r="129" spans="1:8" hidden="1" outlineLevel="1" x14ac:dyDescent="0.25">
      <c r="A129" s="14"/>
      <c r="B129" s="48"/>
      <c r="C129" s="2"/>
      <c r="D129" s="2"/>
      <c r="E129" s="19"/>
      <c r="F129" s="2"/>
      <c r="G129" s="27"/>
      <c r="H129" s="44"/>
    </row>
    <row r="130" spans="1:8" hidden="1" outlineLevel="1" x14ac:dyDescent="0.25">
      <c r="A130" s="14"/>
      <c r="B130" s="48"/>
      <c r="C130" s="2"/>
      <c r="D130" s="2"/>
      <c r="E130" s="19"/>
      <c r="F130" s="2"/>
      <c r="G130" s="27"/>
      <c r="H130" s="44"/>
    </row>
    <row r="131" spans="1:8" hidden="1" outlineLevel="1" x14ac:dyDescent="0.25">
      <c r="A131" s="14"/>
      <c r="B131" s="48"/>
      <c r="C131" s="2"/>
      <c r="D131" s="2"/>
      <c r="E131" s="19"/>
      <c r="F131" s="2"/>
      <c r="G131" s="27"/>
      <c r="H131" s="44"/>
    </row>
    <row r="132" spans="1:8" hidden="1" outlineLevel="1" x14ac:dyDescent="0.25">
      <c r="A132" s="14"/>
      <c r="B132" s="48"/>
      <c r="C132" s="2"/>
      <c r="D132" s="2"/>
      <c r="E132" s="19"/>
      <c r="F132" s="2"/>
      <c r="G132" s="27"/>
      <c r="H132" s="44"/>
    </row>
    <row r="133" spans="1:8" hidden="1" outlineLevel="1" x14ac:dyDescent="0.25">
      <c r="A133" s="14"/>
      <c r="B133" s="48"/>
      <c r="C133" s="2"/>
      <c r="D133" s="2"/>
      <c r="E133" s="19"/>
      <c r="F133" s="2"/>
      <c r="G133" s="27"/>
      <c r="H133" s="44"/>
    </row>
    <row r="134" spans="1:8" hidden="1" outlineLevel="1" x14ac:dyDescent="0.25">
      <c r="A134" s="14"/>
      <c r="B134" s="48"/>
      <c r="C134" s="2"/>
      <c r="D134" s="2"/>
      <c r="E134" s="19"/>
      <c r="F134" s="2"/>
      <c r="G134" s="27"/>
      <c r="H134" s="44"/>
    </row>
    <row r="135" spans="1:8" hidden="1" outlineLevel="1" x14ac:dyDescent="0.25">
      <c r="A135" s="14"/>
      <c r="B135" s="48"/>
      <c r="C135" s="2"/>
      <c r="D135" s="2"/>
      <c r="E135" s="19"/>
      <c r="F135" s="2"/>
      <c r="G135" s="27"/>
      <c r="H135" s="44"/>
    </row>
    <row r="136" spans="1:8" hidden="1" outlineLevel="1" x14ac:dyDescent="0.25">
      <c r="A136" s="14"/>
      <c r="B136" s="48"/>
      <c r="C136" s="2"/>
      <c r="D136" s="2"/>
      <c r="E136" s="19"/>
      <c r="F136" s="2"/>
      <c r="G136" s="27"/>
      <c r="H136" s="44"/>
    </row>
    <row r="137" spans="1:8" hidden="1" outlineLevel="1" x14ac:dyDescent="0.25">
      <c r="A137" s="14"/>
      <c r="B137" s="48"/>
      <c r="C137" s="2"/>
      <c r="D137" s="2"/>
      <c r="E137" s="19"/>
      <c r="F137" s="2"/>
      <c r="G137" s="27"/>
      <c r="H137" s="44"/>
    </row>
    <row r="138" spans="1:8" hidden="1" outlineLevel="1" x14ac:dyDescent="0.25">
      <c r="A138" s="14"/>
      <c r="B138" s="48"/>
      <c r="C138" s="2"/>
      <c r="D138" s="2"/>
      <c r="E138" s="19"/>
      <c r="F138" s="2"/>
      <c r="G138" s="27"/>
      <c r="H138" s="44"/>
    </row>
    <row r="139" spans="1:8" hidden="1" outlineLevel="1" x14ac:dyDescent="0.25">
      <c r="A139" s="14"/>
      <c r="B139" s="48"/>
      <c r="C139" s="2"/>
      <c r="D139" s="2"/>
      <c r="E139" s="19"/>
      <c r="F139" s="2"/>
      <c r="G139" s="27"/>
      <c r="H139" s="44"/>
    </row>
    <row r="140" spans="1:8" hidden="1" outlineLevel="1" x14ac:dyDescent="0.25">
      <c r="A140" s="14"/>
      <c r="B140" s="48"/>
      <c r="C140" s="2"/>
      <c r="D140" s="2"/>
      <c r="E140" s="19"/>
      <c r="F140" s="2"/>
      <c r="G140" s="27"/>
      <c r="H140" s="44"/>
    </row>
    <row r="141" spans="1:8" hidden="1" outlineLevel="1" x14ac:dyDescent="0.25">
      <c r="A141" s="14"/>
      <c r="B141" s="48"/>
      <c r="C141" s="2"/>
      <c r="D141" s="2"/>
      <c r="E141" s="19"/>
      <c r="F141" s="2"/>
      <c r="G141" s="27"/>
      <c r="H141" s="44"/>
    </row>
    <row r="142" spans="1:8" hidden="1" outlineLevel="1" x14ac:dyDescent="0.25">
      <c r="A142" s="14"/>
      <c r="B142" s="48"/>
      <c r="C142" s="2"/>
      <c r="D142" s="2"/>
      <c r="E142" s="19"/>
      <c r="F142" s="2"/>
      <c r="G142" s="27"/>
      <c r="H142" s="44"/>
    </row>
    <row r="143" spans="1:8" hidden="1" outlineLevel="1" x14ac:dyDescent="0.25">
      <c r="A143" s="14"/>
      <c r="B143" s="48"/>
      <c r="C143" s="2"/>
      <c r="D143" s="2"/>
      <c r="E143" s="19"/>
      <c r="F143" s="2"/>
      <c r="G143" s="27"/>
      <c r="H143" s="44"/>
    </row>
    <row r="144" spans="1:8" hidden="1" outlineLevel="2" x14ac:dyDescent="0.25">
      <c r="A144" s="14"/>
      <c r="B144" s="2"/>
      <c r="C144" s="2"/>
      <c r="D144" s="2"/>
      <c r="E144" s="19"/>
      <c r="F144" s="2"/>
      <c r="G144" s="27"/>
      <c r="H144" s="44"/>
    </row>
    <row r="145" spans="1:8" hidden="1" outlineLevel="2" x14ac:dyDescent="0.25">
      <c r="A145" s="14"/>
      <c r="B145" s="2"/>
      <c r="C145" s="2"/>
      <c r="D145" s="2"/>
      <c r="E145" s="19"/>
      <c r="F145" s="2"/>
      <c r="G145" s="27"/>
      <c r="H145" s="44"/>
    </row>
    <row r="146" spans="1:8" hidden="1" outlineLevel="2" x14ac:dyDescent="0.25">
      <c r="A146" s="14"/>
      <c r="B146" s="2"/>
      <c r="C146" s="2"/>
      <c r="D146" s="2"/>
      <c r="E146" s="19"/>
      <c r="F146" s="2"/>
      <c r="G146" s="27"/>
      <c r="H146" s="44"/>
    </row>
    <row r="147" spans="1:8" hidden="1" outlineLevel="2" x14ac:dyDescent="0.25">
      <c r="A147" s="14"/>
      <c r="B147" s="2"/>
      <c r="C147" s="2"/>
      <c r="D147" s="2"/>
      <c r="E147" s="19"/>
      <c r="F147" s="2"/>
      <c r="G147" s="27"/>
      <c r="H147" s="44"/>
    </row>
    <row r="148" spans="1:8" hidden="1" outlineLevel="2" x14ac:dyDescent="0.25">
      <c r="A148" s="14"/>
      <c r="B148" s="2"/>
      <c r="C148" s="2"/>
      <c r="D148" s="2"/>
      <c r="E148" s="19"/>
      <c r="F148" s="2"/>
      <c r="G148" s="27"/>
      <c r="H148" s="44"/>
    </row>
    <row r="149" spans="1:8" hidden="1" outlineLevel="2" x14ac:dyDescent="0.25">
      <c r="A149" s="14"/>
      <c r="B149" s="2"/>
      <c r="C149" s="2"/>
      <c r="D149" s="2"/>
      <c r="E149" s="19"/>
      <c r="F149" s="2"/>
      <c r="G149" s="27"/>
      <c r="H149" s="44"/>
    </row>
    <row r="150" spans="1:8" hidden="1" outlineLevel="2" x14ac:dyDescent="0.25">
      <c r="A150" s="14"/>
      <c r="B150" s="2"/>
      <c r="C150" s="2"/>
      <c r="D150" s="2"/>
      <c r="E150" s="19"/>
      <c r="F150" s="2"/>
      <c r="G150" s="27"/>
      <c r="H150" s="44"/>
    </row>
    <row r="151" spans="1:8" hidden="1" outlineLevel="2" x14ac:dyDescent="0.25">
      <c r="A151" s="14"/>
      <c r="B151" s="2"/>
      <c r="C151" s="2"/>
      <c r="D151" s="2"/>
      <c r="E151" s="19"/>
      <c r="F151" s="2"/>
      <c r="G151" s="27"/>
      <c r="H151" s="44"/>
    </row>
    <row r="152" spans="1:8" hidden="1" outlineLevel="2" x14ac:dyDescent="0.25">
      <c r="A152" s="14"/>
      <c r="B152" s="2"/>
      <c r="C152" s="2"/>
      <c r="D152" s="2"/>
      <c r="E152" s="19"/>
      <c r="F152" s="2"/>
      <c r="G152" s="27"/>
      <c r="H152" s="44"/>
    </row>
    <row r="153" spans="1:8" hidden="1" outlineLevel="2" x14ac:dyDescent="0.25">
      <c r="A153" s="14"/>
      <c r="B153" s="2"/>
      <c r="C153" s="2"/>
      <c r="D153" s="2"/>
      <c r="E153" s="19"/>
      <c r="F153" s="2"/>
      <c r="G153" s="27"/>
      <c r="H153" s="44"/>
    </row>
    <row r="154" spans="1:8" hidden="1" outlineLevel="2" x14ac:dyDescent="0.25">
      <c r="A154" s="14"/>
      <c r="B154" s="2"/>
      <c r="C154" s="2"/>
      <c r="D154" s="2"/>
      <c r="E154" s="19"/>
      <c r="F154" s="2"/>
      <c r="G154" s="27"/>
      <c r="H154" s="44"/>
    </row>
    <row r="155" spans="1:8" hidden="1" outlineLevel="2" x14ac:dyDescent="0.25">
      <c r="A155" s="14"/>
      <c r="B155" s="2"/>
      <c r="C155" s="2"/>
      <c r="D155" s="2"/>
      <c r="E155" s="19"/>
      <c r="F155" s="2"/>
      <c r="G155" s="27"/>
      <c r="H155" s="44"/>
    </row>
    <row r="156" spans="1:8" hidden="1" outlineLevel="2" x14ac:dyDescent="0.25">
      <c r="A156" s="14"/>
      <c r="B156" s="2"/>
      <c r="C156" s="2"/>
      <c r="D156" s="2"/>
      <c r="E156" s="19"/>
      <c r="F156" s="2"/>
      <c r="G156" s="27"/>
      <c r="H156" s="44"/>
    </row>
    <row r="157" spans="1:8" hidden="1" outlineLevel="1" x14ac:dyDescent="0.25">
      <c r="A157" s="14"/>
      <c r="B157" s="2"/>
      <c r="C157" s="5"/>
      <c r="D157" s="5"/>
      <c r="E157" s="37"/>
      <c r="F157" s="2">
        <f>SUMIFS('Crisil data '!M:M,'Crisil data '!AI:AI,$D$3,'Crisil data '!E:E,Table134567623[[#This Row],[ISIN No.]])</f>
        <v>0</v>
      </c>
      <c r="G157" s="61">
        <f>+F157/$F$170</f>
        <v>0</v>
      </c>
      <c r="H157" s="28"/>
    </row>
    <row r="158" spans="1:8" collapsed="1" x14ac:dyDescent="0.25">
      <c r="B158" s="5"/>
      <c r="C158" s="5" t="s">
        <v>166</v>
      </c>
      <c r="D158" s="5"/>
      <c r="E158" s="9"/>
      <c r="F158" s="22">
        <f>SUM(F7:F157)</f>
        <v>96843563.299999997</v>
      </c>
      <c r="G158" s="12">
        <f>+F158/$F$170</f>
        <v>0.91207165694447401</v>
      </c>
      <c r="H158" s="15"/>
    </row>
    <row r="160" spans="1:8" x14ac:dyDescent="0.25">
      <c r="B160" s="34"/>
      <c r="C160" s="34" t="s">
        <v>29</v>
      </c>
      <c r="D160" s="34"/>
      <c r="E160" s="34"/>
      <c r="F160" s="34" t="s">
        <v>4</v>
      </c>
      <c r="G160" s="34" t="s">
        <v>5</v>
      </c>
      <c r="H160" s="34" t="s">
        <v>6</v>
      </c>
    </row>
    <row r="161" spans="1:8" x14ac:dyDescent="0.25">
      <c r="B161" s="40"/>
      <c r="C161" s="5" t="s">
        <v>30</v>
      </c>
      <c r="D161" s="2"/>
      <c r="E161" s="6"/>
      <c r="F161" s="16" t="s">
        <v>31</v>
      </c>
      <c r="G161" s="6">
        <v>0</v>
      </c>
      <c r="H161" s="2"/>
    </row>
    <row r="162" spans="1:8" x14ac:dyDescent="0.25">
      <c r="A162" s="2" t="s">
        <v>303</v>
      </c>
      <c r="B162" s="40" t="s">
        <v>211</v>
      </c>
      <c r="C162" s="5" t="s">
        <v>32</v>
      </c>
      <c r="D162" s="5"/>
      <c r="E162" s="9"/>
      <c r="F162" s="2">
        <f>SUMIFS('Crisil data '!M:M,'Crisil data '!AI:AI,'C-TIER II'!$D$3,'Crisil data '!K:K,A162)</f>
        <v>7423930.7000000002</v>
      </c>
      <c r="G162" s="12">
        <f>+F162/$F$170</f>
        <v>6.9918500970626199E-2</v>
      </c>
      <c r="H162" s="2"/>
    </row>
    <row r="163" spans="1:8" x14ac:dyDescent="0.25">
      <c r="B163" s="40"/>
      <c r="C163" s="5" t="s">
        <v>33</v>
      </c>
      <c r="D163" s="2"/>
      <c r="E163" s="6"/>
      <c r="F163" s="9" t="s">
        <v>31</v>
      </c>
      <c r="G163" s="6">
        <v>0</v>
      </c>
      <c r="H163" s="2"/>
    </row>
    <row r="164" spans="1:8" x14ac:dyDescent="0.25">
      <c r="B164" s="40"/>
      <c r="C164" s="5" t="s">
        <v>34</v>
      </c>
      <c r="D164" s="2"/>
      <c r="E164" s="6"/>
      <c r="F164" s="9" t="s">
        <v>31</v>
      </c>
      <c r="G164" s="6">
        <v>0</v>
      </c>
      <c r="H164" s="2"/>
    </row>
    <row r="165" spans="1:8" x14ac:dyDescent="0.25">
      <c r="B165" s="40"/>
      <c r="C165" s="5" t="s">
        <v>35</v>
      </c>
      <c r="D165" s="2"/>
      <c r="E165" s="6"/>
      <c r="F165" s="9" t="s">
        <v>31</v>
      </c>
      <c r="G165" s="6">
        <v>0</v>
      </c>
      <c r="H165" s="2"/>
    </row>
    <row r="166" spans="1:8" x14ac:dyDescent="0.25">
      <c r="A166" s="47" t="s">
        <v>302</v>
      </c>
      <c r="B166" s="2" t="s">
        <v>302</v>
      </c>
      <c r="C166" s="2" t="s">
        <v>37</v>
      </c>
      <c r="D166" s="2"/>
      <c r="E166" s="6"/>
      <c r="F166" s="2">
        <f>SUMIFS('Crisil data '!M:M,'Crisil data '!AI:AI,'C-TIER II'!$D$3,'Crisil data '!K:K,A166)</f>
        <v>1912280.98</v>
      </c>
      <c r="G166" s="12">
        <f>+F166/$F$170</f>
        <v>1.8009842084899849E-2</v>
      </c>
      <c r="H166" s="2"/>
    </row>
    <row r="167" spans="1:8" x14ac:dyDescent="0.25">
      <c r="B167" s="40"/>
      <c r="C167" s="2"/>
      <c r="D167" s="2"/>
      <c r="E167" s="6"/>
      <c r="F167" s="16"/>
      <c r="G167" s="12"/>
      <c r="H167" s="2"/>
    </row>
    <row r="168" spans="1:8" x14ac:dyDescent="0.25">
      <c r="B168" s="40"/>
      <c r="C168" s="2" t="s">
        <v>167</v>
      </c>
      <c r="D168" s="2"/>
      <c r="E168" s="6"/>
      <c r="F168" s="24">
        <f>SUM(F161:F167)</f>
        <v>9336211.6799999997</v>
      </c>
      <c r="G168" s="12">
        <f>+F168/$F$170</f>
        <v>8.7928343055526034E-2</v>
      </c>
      <c r="H168" s="2"/>
    </row>
    <row r="169" spans="1:8" x14ac:dyDescent="0.25">
      <c r="B169" s="40"/>
      <c r="C169" s="2"/>
      <c r="D169" s="2"/>
      <c r="E169" s="6"/>
      <c r="F169" s="24"/>
      <c r="G169" s="3"/>
      <c r="H169" s="2"/>
    </row>
    <row r="170" spans="1:8" x14ac:dyDescent="0.25">
      <c r="B170" s="41"/>
      <c r="C170" s="7" t="s">
        <v>171</v>
      </c>
      <c r="D170" s="8"/>
      <c r="E170" s="10"/>
      <c r="F170" s="17">
        <f>+F168+F158</f>
        <v>106179774.97999999</v>
      </c>
      <c r="G170" s="11">
        <v>1</v>
      </c>
      <c r="H170" s="2"/>
    </row>
    <row r="172" spans="1:8" x14ac:dyDescent="0.25">
      <c r="C172" s="5" t="s">
        <v>38</v>
      </c>
      <c r="D172" s="26">
        <v>5.5876088930853154</v>
      </c>
      <c r="F172" s="23"/>
    </row>
    <row r="173" spans="1:8" x14ac:dyDescent="0.25">
      <c r="C173" s="5" t="s">
        <v>39</v>
      </c>
      <c r="D173" s="26">
        <v>4.0570664755739045</v>
      </c>
    </row>
    <row r="174" spans="1:8" x14ac:dyDescent="0.25">
      <c r="C174" s="5" t="s">
        <v>40</v>
      </c>
      <c r="D174" s="26">
        <v>7.5169895816131174</v>
      </c>
    </row>
    <row r="175" spans="1:8" x14ac:dyDescent="0.25">
      <c r="C175" s="5" t="s">
        <v>321</v>
      </c>
      <c r="D175" s="67">
        <v>14.6236</v>
      </c>
    </row>
    <row r="176" spans="1:8" x14ac:dyDescent="0.25">
      <c r="C176" s="5" t="s">
        <v>322</v>
      </c>
      <c r="D176" s="67">
        <v>14.363799999999999</v>
      </c>
    </row>
    <row r="177" spans="1:8" x14ac:dyDescent="0.25">
      <c r="A177" s="35" t="s">
        <v>215</v>
      </c>
      <c r="C177" s="5" t="s">
        <v>351</v>
      </c>
      <c r="D177" s="68">
        <v>7.9014795800000002</v>
      </c>
    </row>
    <row r="178" spans="1:8" x14ac:dyDescent="0.25">
      <c r="C178" s="5" t="s">
        <v>169</v>
      </c>
      <c r="D178" s="26">
        <v>0</v>
      </c>
    </row>
    <row r="179" spans="1:8" x14ac:dyDescent="0.25">
      <c r="C179" s="5" t="s">
        <v>170</v>
      </c>
      <c r="D179" s="26">
        <v>0</v>
      </c>
      <c r="F179" s="20"/>
      <c r="G179" s="36"/>
    </row>
    <row r="180" spans="1:8" x14ac:dyDescent="0.25">
      <c r="B180" s="25"/>
      <c r="C180" s="14"/>
    </row>
    <row r="181" spans="1:8" x14ac:dyDescent="0.25">
      <c r="B181" s="25"/>
      <c r="C181" s="14"/>
    </row>
    <row r="182" spans="1:8" x14ac:dyDescent="0.25">
      <c r="B182" s="25"/>
      <c r="C182" s="14"/>
    </row>
    <row r="183" spans="1:8" x14ac:dyDescent="0.25">
      <c r="B183" s="25"/>
      <c r="C183" s="14"/>
    </row>
    <row r="184" spans="1:8" x14ac:dyDescent="0.25">
      <c r="B184" s="25"/>
      <c r="C184" s="14"/>
    </row>
    <row r="185" spans="1:8" x14ac:dyDescent="0.25">
      <c r="B185" s="25"/>
      <c r="C185" s="14"/>
    </row>
    <row r="186" spans="1:8" x14ac:dyDescent="0.25">
      <c r="B186" s="25"/>
      <c r="C186" s="14"/>
    </row>
    <row r="187" spans="1:8" x14ac:dyDescent="0.25">
      <c r="B187" s="25"/>
      <c r="C187" s="14"/>
    </row>
    <row r="188" spans="1:8" x14ac:dyDescent="0.25">
      <c r="B188" s="25"/>
      <c r="C188" s="14"/>
    </row>
    <row r="189" spans="1:8" x14ac:dyDescent="0.25">
      <c r="B189" s="25"/>
      <c r="C189" s="14"/>
    </row>
    <row r="190" spans="1:8" x14ac:dyDescent="0.25">
      <c r="B190" s="25"/>
      <c r="C190" s="71" t="s">
        <v>803</v>
      </c>
    </row>
    <row r="191" spans="1:8" x14ac:dyDescent="0.25">
      <c r="F191" s="23">
        <f>+F158-SUM(F194:F199)</f>
        <v>0</v>
      </c>
    </row>
    <row r="192" spans="1:8" x14ac:dyDescent="0.25">
      <c r="C192" s="34" t="s">
        <v>41</v>
      </c>
      <c r="D192" s="34"/>
      <c r="E192" s="34"/>
      <c r="F192" s="34"/>
      <c r="G192" s="34"/>
      <c r="H192" s="34"/>
    </row>
    <row r="193" spans="1:8" x14ac:dyDescent="0.25">
      <c r="C193" s="34" t="s">
        <v>42</v>
      </c>
      <c r="D193" s="34"/>
      <c r="E193" s="34"/>
      <c r="F193" s="34" t="s">
        <v>4</v>
      </c>
      <c r="G193" s="34" t="s">
        <v>5</v>
      </c>
      <c r="H193" s="34" t="s">
        <v>6</v>
      </c>
    </row>
    <row r="194" spans="1:8" hidden="1" outlineLevel="1" x14ac:dyDescent="0.25">
      <c r="A194" t="s">
        <v>146</v>
      </c>
      <c r="C194" s="5" t="s">
        <v>43</v>
      </c>
      <c r="D194" s="2"/>
      <c r="E194" s="6"/>
      <c r="F194" s="21">
        <f t="shared" ref="F194:F198" si="6">SUMIF($E$208:$E$217,C194,$H$208:$H$217)</f>
        <v>0</v>
      </c>
      <c r="G194" s="13">
        <f>+F194/$F$170</f>
        <v>0</v>
      </c>
      <c r="H194" s="2"/>
    </row>
    <row r="195" spans="1:8" hidden="1" outlineLevel="1" x14ac:dyDescent="0.25">
      <c r="A195" s="2" t="s">
        <v>98</v>
      </c>
      <c r="C195" s="2" t="s">
        <v>44</v>
      </c>
      <c r="D195" s="2"/>
      <c r="E195" s="6"/>
      <c r="F195" s="21">
        <f t="shared" si="6"/>
        <v>0</v>
      </c>
      <c r="G195" s="13">
        <f t="shared" ref="G195" si="7">+F195/$F$170</f>
        <v>0</v>
      </c>
      <c r="H195" s="2"/>
    </row>
    <row r="196" spans="1:8" collapsed="1" x14ac:dyDescent="0.25">
      <c r="C196" s="2" t="s">
        <v>45</v>
      </c>
      <c r="D196" s="2"/>
      <c r="E196" s="6"/>
      <c r="F196" s="21">
        <f t="shared" si="6"/>
        <v>95826987.299999997</v>
      </c>
      <c r="G196" s="13">
        <f>+F196/$F$170</f>
        <v>0.90249755490676031</v>
      </c>
      <c r="H196" s="2"/>
    </row>
    <row r="197" spans="1:8" hidden="1" outlineLevel="1" x14ac:dyDescent="0.25">
      <c r="C197" s="2" t="s">
        <v>46</v>
      </c>
      <c r="D197" s="2"/>
      <c r="E197" s="6"/>
      <c r="F197" s="21">
        <f t="shared" si="6"/>
        <v>0</v>
      </c>
      <c r="G197" s="13">
        <f t="shared" ref="G197:G205" si="8">+F197/$F$170</f>
        <v>0</v>
      </c>
      <c r="H197" s="2"/>
    </row>
    <row r="198" spans="1:8" collapsed="1" x14ac:dyDescent="0.25">
      <c r="C198" s="2" t="s">
        <v>47</v>
      </c>
      <c r="D198" s="2"/>
      <c r="E198" s="6"/>
      <c r="F198" s="21">
        <f t="shared" si="6"/>
        <v>1016576</v>
      </c>
      <c r="G198" s="13">
        <f t="shared" si="8"/>
        <v>9.5741020377136995E-3</v>
      </c>
      <c r="H198" s="2"/>
    </row>
    <row r="199" spans="1:8" hidden="1" outlineLevel="1" x14ac:dyDescent="0.25">
      <c r="C199" s="2" t="s">
        <v>48</v>
      </c>
      <c r="D199" s="2"/>
      <c r="E199" s="6"/>
      <c r="F199" s="21">
        <f>SUMIF($E$208:$E$217,C199,$H$208:$H$217)</f>
        <v>0</v>
      </c>
      <c r="G199" s="13">
        <f t="shared" si="8"/>
        <v>0</v>
      </c>
      <c r="H199" s="2"/>
    </row>
    <row r="200" spans="1:8" collapsed="1" x14ac:dyDescent="0.25">
      <c r="C200" s="2" t="s">
        <v>49</v>
      </c>
      <c r="D200" s="2"/>
      <c r="E200" s="6"/>
      <c r="F200" s="21">
        <f ca="1">SUMIF($E$208:$E$216,C200,H216:H221)</f>
        <v>0</v>
      </c>
      <c r="G200" s="13">
        <f t="shared" ca="1" si="8"/>
        <v>0</v>
      </c>
      <c r="H200" s="2"/>
    </row>
    <row r="201" spans="1:8" x14ac:dyDescent="0.25">
      <c r="C201" s="2" t="s">
        <v>50</v>
      </c>
      <c r="D201" s="2"/>
      <c r="E201" s="6"/>
      <c r="F201" s="21">
        <f ca="1">SUMIF($E$208:$E$216,C201,H218:H222)</f>
        <v>0</v>
      </c>
      <c r="G201" s="13">
        <f t="shared" ca="1" si="8"/>
        <v>0</v>
      </c>
      <c r="H201" s="2"/>
    </row>
    <row r="202" spans="1:8" x14ac:dyDescent="0.25">
      <c r="C202" s="2" t="s">
        <v>51</v>
      </c>
      <c r="D202" s="2"/>
      <c r="E202" s="6"/>
      <c r="F202" s="21">
        <f>SUMIF($E$208:$E$216,C202,H212:H223)</f>
        <v>0</v>
      </c>
      <c r="G202" s="13">
        <f t="shared" si="8"/>
        <v>0</v>
      </c>
      <c r="H202" s="2"/>
    </row>
    <row r="203" spans="1:8" x14ac:dyDescent="0.25">
      <c r="C203" s="2" t="s">
        <v>52</v>
      </c>
      <c r="D203" s="2"/>
      <c r="E203" s="6"/>
      <c r="F203" s="21">
        <f>SUMIF($E$208:$E$216,C203,H210:H224)</f>
        <v>0</v>
      </c>
      <c r="G203" s="13">
        <f t="shared" si="8"/>
        <v>0</v>
      </c>
      <c r="H203" s="2"/>
    </row>
    <row r="204" spans="1:8" x14ac:dyDescent="0.25">
      <c r="C204" s="2" t="s">
        <v>53</v>
      </c>
      <c r="D204" s="2"/>
      <c r="E204" s="6"/>
      <c r="F204" s="21">
        <f ca="1">SUMIF($E$208:$E$216,C204,H218:H225)</f>
        <v>0</v>
      </c>
      <c r="G204" s="13">
        <f t="shared" ca="1" si="8"/>
        <v>0</v>
      </c>
      <c r="H204" s="2"/>
    </row>
    <row r="205" spans="1:8" x14ac:dyDescent="0.25">
      <c r="C205" s="2" t="s">
        <v>54</v>
      </c>
      <c r="D205" s="2"/>
      <c r="E205" s="6"/>
      <c r="F205" s="21">
        <f ca="1">SUMIF($E$208:$E$216,C205,H219:H226)</f>
        <v>0</v>
      </c>
      <c r="G205" s="13">
        <f t="shared" ca="1" si="8"/>
        <v>0</v>
      </c>
      <c r="H205" s="2"/>
    </row>
    <row r="208" spans="1:8" x14ac:dyDescent="0.25">
      <c r="E208" s="2" t="s">
        <v>45</v>
      </c>
      <c r="F208" t="s">
        <v>150</v>
      </c>
      <c r="G208" s="2">
        <f>SUMIF($H$7:$H$89,F208,$E$7:$E$157)</f>
        <v>52</v>
      </c>
      <c r="H208" s="2">
        <f>SUMIF($H$7:$H$89,F208,$F$7:$F$89)</f>
        <v>9079749.8000000007</v>
      </c>
    </row>
    <row r="209" spans="5:8" x14ac:dyDescent="0.25">
      <c r="E209" s="2" t="s">
        <v>47</v>
      </c>
      <c r="F209" s="63" t="s">
        <v>151</v>
      </c>
      <c r="G209" s="2">
        <f t="shared" ref="G209:G219" si="9">SUMIF($H$7:$H$89,F209,$E$7:$E$157)</f>
        <v>1</v>
      </c>
      <c r="H209" s="2">
        <f t="shared" ref="H209:H219" si="10">SUMIF($H$7:$H$89,F209,$F$7:$F$89)</f>
        <v>1016576</v>
      </c>
    </row>
    <row r="210" spans="5:8" x14ac:dyDescent="0.25">
      <c r="E210" s="2" t="s">
        <v>45</v>
      </c>
      <c r="F210" s="2" t="s">
        <v>153</v>
      </c>
      <c r="G210" s="2">
        <f t="shared" si="9"/>
        <v>0</v>
      </c>
      <c r="H210" s="2">
        <f t="shared" si="10"/>
        <v>0</v>
      </c>
    </row>
    <row r="211" spans="5:8" x14ac:dyDescent="0.25">
      <c r="E211" s="2" t="s">
        <v>45</v>
      </c>
      <c r="F211" t="s">
        <v>222</v>
      </c>
      <c r="G211" s="2">
        <f t="shared" si="9"/>
        <v>0</v>
      </c>
      <c r="H211" s="2">
        <f t="shared" si="10"/>
        <v>0</v>
      </c>
    </row>
    <row r="212" spans="5:8" x14ac:dyDescent="0.25">
      <c r="E212" s="2" t="s">
        <v>45</v>
      </c>
      <c r="F212" s="63" t="s">
        <v>348</v>
      </c>
      <c r="G212" s="2">
        <f t="shared" si="9"/>
        <v>0</v>
      </c>
      <c r="H212" s="2">
        <f t="shared" si="10"/>
        <v>0</v>
      </c>
    </row>
    <row r="213" spans="5:8" x14ac:dyDescent="0.25">
      <c r="E213" s="2" t="s">
        <v>45</v>
      </c>
      <c r="F213" t="s">
        <v>349</v>
      </c>
      <c r="G213" s="2">
        <f t="shared" si="9"/>
        <v>900</v>
      </c>
      <c r="H213" s="2">
        <f t="shared" si="10"/>
        <v>887998.5</v>
      </c>
    </row>
    <row r="214" spans="5:8" x14ac:dyDescent="0.25">
      <c r="E214" s="2" t="s">
        <v>48</v>
      </c>
      <c r="F214" s="2" t="s">
        <v>155</v>
      </c>
      <c r="G214" s="2">
        <f t="shared" si="9"/>
        <v>0</v>
      </c>
      <c r="H214" s="2">
        <f t="shared" si="10"/>
        <v>0</v>
      </c>
    </row>
    <row r="215" spans="5:8" x14ac:dyDescent="0.25">
      <c r="E215" s="2" t="s">
        <v>45</v>
      </c>
      <c r="F215" t="s">
        <v>154</v>
      </c>
      <c r="G215" s="2">
        <f t="shared" si="9"/>
        <v>1</v>
      </c>
      <c r="H215" s="2">
        <f t="shared" si="10"/>
        <v>1015008</v>
      </c>
    </row>
    <row r="216" spans="5:8" x14ac:dyDescent="0.25">
      <c r="E216" s="2" t="s">
        <v>47</v>
      </c>
      <c r="F216" t="s">
        <v>152</v>
      </c>
      <c r="G216" s="2">
        <f t="shared" si="9"/>
        <v>0</v>
      </c>
      <c r="H216" s="2">
        <f t="shared" si="10"/>
        <v>0</v>
      </c>
    </row>
    <row r="217" spans="5:8" x14ac:dyDescent="0.25">
      <c r="E217" s="2" t="s">
        <v>45</v>
      </c>
      <c r="F217" t="s">
        <v>149</v>
      </c>
      <c r="G217" s="2">
        <f t="shared" si="9"/>
        <v>86</v>
      </c>
      <c r="H217" s="2">
        <f t="shared" si="10"/>
        <v>84844231</v>
      </c>
    </row>
    <row r="218" spans="5:8" x14ac:dyDescent="0.25">
      <c r="E218" s="2" t="s">
        <v>48</v>
      </c>
      <c r="F218" s="2" t="s">
        <v>323</v>
      </c>
      <c r="G218" s="2">
        <f t="shared" si="9"/>
        <v>0</v>
      </c>
      <c r="H218" s="2">
        <f t="shared" si="10"/>
        <v>0</v>
      </c>
    </row>
    <row r="219" spans="5:8" x14ac:dyDescent="0.25">
      <c r="E219" s="2" t="s">
        <v>48</v>
      </c>
      <c r="F219" t="s">
        <v>156</v>
      </c>
      <c r="G219" s="2">
        <f t="shared" si="9"/>
        <v>0</v>
      </c>
      <c r="H219" s="2">
        <f t="shared" si="10"/>
        <v>0</v>
      </c>
    </row>
    <row r="220" spans="5:8" x14ac:dyDescent="0.25">
      <c r="G220">
        <f>SUM(G208:G219)</f>
        <v>1040</v>
      </c>
      <c r="H220">
        <f>SUM(H208:H219)</f>
        <v>96843563.299999997</v>
      </c>
    </row>
    <row r="221" spans="5:8" x14ac:dyDescent="0.25">
      <c r="E221" s="64"/>
    </row>
    <row r="222" spans="5:8" x14ac:dyDescent="0.25">
      <c r="E222" s="64"/>
    </row>
    <row r="223" spans="5:8" x14ac:dyDescent="0.25">
      <c r="E223" s="65"/>
    </row>
    <row r="224" spans="5:8" x14ac:dyDescent="0.25">
      <c r="E224" s="65"/>
    </row>
    <row r="225" spans="5:5" x14ac:dyDescent="0.25">
      <c r="E225" s="65"/>
    </row>
    <row r="226" spans="5:5" x14ac:dyDescent="0.25">
      <c r="E226" s="65"/>
    </row>
    <row r="227" spans="5:5" x14ac:dyDescent="0.25">
      <c r="E227" s="65"/>
    </row>
    <row r="228" spans="5:5" x14ac:dyDescent="0.25">
      <c r="E228" s="65"/>
    </row>
    <row r="229" spans="5:5" x14ac:dyDescent="0.25">
      <c r="E229" s="65"/>
    </row>
    <row r="230" spans="5:5" x14ac:dyDescent="0.25">
      <c r="E230"/>
    </row>
    <row r="231" spans="5:5" x14ac:dyDescent="0.25">
      <c r="E231" s="64"/>
    </row>
    <row r="232" spans="5:5" x14ac:dyDescent="0.25">
      <c r="E232" s="64"/>
    </row>
  </sheetData>
  <pageMargins left="0.7" right="0.7" top="0.75" bottom="0.75" header="0.3" footer="0.3"/>
  <pageSetup scale="40" orientation="portrait" horizontalDpi="4294967295" verticalDpi="4294967295"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03B9F-0516-4B8B-AE34-6739224F004C}">
  <dimension ref="A2:H231"/>
  <sheetViews>
    <sheetView showGridLines="0" view="pageBreakPreview" topLeftCell="A167" zoomScale="87" zoomScaleNormal="100" zoomScaleSheetLayoutView="87" workbookViewId="0">
      <selection activeCell="C188" sqref="C188"/>
    </sheetView>
  </sheetViews>
  <sheetFormatPr defaultRowHeight="15" outlineLevelRow="2" x14ac:dyDescent="0.25"/>
  <cols>
    <col min="2" max="2" width="16.5703125" customWidth="1"/>
    <col min="3" max="3" width="60.7109375" customWidth="1"/>
    <col min="4" max="4" width="79.42578125" customWidth="1"/>
    <col min="5" max="5" width="19.42578125" style="23" customWidth="1"/>
    <col min="6" max="6" width="29.5703125" customWidth="1"/>
    <col min="7" max="7" width="20.5703125" customWidth="1"/>
    <col min="8" max="8" width="20.7109375" bestFit="1" customWidth="1"/>
    <col min="9" max="9" width="12" bestFit="1" customWidth="1"/>
    <col min="11" max="11" width="15.140625" customWidth="1"/>
    <col min="12" max="12" width="16.140625" bestFit="1" customWidth="1"/>
    <col min="13" max="13" width="14" bestFit="1" customWidth="1"/>
    <col min="15" max="15" width="10" bestFit="1" customWidth="1"/>
  </cols>
  <sheetData>
    <row r="2" spans="1:8" x14ac:dyDescent="0.25">
      <c r="B2" s="1" t="s">
        <v>21</v>
      </c>
      <c r="D2" s="43" t="s">
        <v>107</v>
      </c>
    </row>
    <row r="3" spans="1:8" x14ac:dyDescent="0.25">
      <c r="B3" s="1" t="s">
        <v>22</v>
      </c>
      <c r="D3" t="s">
        <v>325</v>
      </c>
    </row>
    <row r="4" spans="1:8" x14ac:dyDescent="0.25">
      <c r="B4" s="1" t="s">
        <v>23</v>
      </c>
      <c r="D4" s="4" t="str">
        <f>+'Tax Saver'!D4</f>
        <v>30th June 2022</v>
      </c>
    </row>
    <row r="6" spans="1:8" x14ac:dyDescent="0.25">
      <c r="B6" s="30" t="s">
        <v>1</v>
      </c>
      <c r="C6" s="31" t="s">
        <v>0</v>
      </c>
      <c r="D6" s="31" t="s">
        <v>2</v>
      </c>
      <c r="E6" s="32" t="s">
        <v>3</v>
      </c>
      <c r="F6" s="31" t="s">
        <v>4</v>
      </c>
      <c r="G6" s="31" t="s">
        <v>5</v>
      </c>
      <c r="H6" s="33" t="s">
        <v>6</v>
      </c>
    </row>
    <row r="7" spans="1:8" x14ac:dyDescent="0.25">
      <c r="A7" s="14"/>
      <c r="B7" s="75" t="s">
        <v>237</v>
      </c>
      <c r="C7" s="2" t="str">
        <f>VLOOKUP(Table1345676234[[#This Row],[ISIN No.]],'Crisil data '!E:F,2,0)</f>
        <v>AMBUJA CEMENTS LTD</v>
      </c>
      <c r="D7" s="2" t="str">
        <f>VLOOKUP(Table1345676234[[#This Row],[ISIN No.]],'Crisil data '!E:I,5,0)</f>
        <v>Manufacture of clinkers and cement</v>
      </c>
      <c r="E7" s="19">
        <f>SUMIFS('Crisil data '!L:L,'Crisil data '!AI:AI,$D$3,'Crisil data '!E:E,Table1345676234[[#This Row],[ISIN No.]])</f>
        <v>37750</v>
      </c>
      <c r="F7" s="2">
        <f>SUMIFS('Crisil data '!M:M,'Crisil data '!AI:AI,$D$3,'Crisil data '!E:E,Table1345676234[[#This Row],[ISIN No.]])</f>
        <v>13703250</v>
      </c>
      <c r="G7" s="27">
        <f t="shared" ref="G7:G38" si="0">+F7/$F$170</f>
        <v>6.0158179314416093E-3</v>
      </c>
      <c r="H7" s="44">
        <f>IFERROR(VLOOKUP(Table1345676234[[#This Row],[ISIN No.]],'Crisil data '!E:AJ,32,0),0)</f>
        <v>0</v>
      </c>
    </row>
    <row r="8" spans="1:8" x14ac:dyDescent="0.25">
      <c r="A8" s="14"/>
      <c r="B8" s="75" t="s">
        <v>11</v>
      </c>
      <c r="C8" s="2" t="str">
        <f>VLOOKUP(Table1345676234[[#This Row],[ISIN No.]],'Crisil data '!E:F,2,0)</f>
        <v>RELIANCE INDUSTRIES LIMITED</v>
      </c>
      <c r="D8" s="2" t="str">
        <f>VLOOKUP(Table1345676234[[#This Row],[ISIN No.]],'Crisil data '!E:I,5,0)</f>
        <v>Manufacture of other petroleum n.e.c.</v>
      </c>
      <c r="E8" s="19">
        <f>SUMIFS('Crisil data '!L:L,'Crisil data '!AI:AI,$D$3,'Crisil data '!E:E,Table1345676234[[#This Row],[ISIN No.]])</f>
        <v>83294</v>
      </c>
      <c r="F8" s="2">
        <f>SUMIFS('Crisil data '!M:M,'Crisil data '!AI:AI,$D$3,'Crisil data '!E:E,Table1345676234[[#This Row],[ISIN No.]])</f>
        <v>216202071.09999999</v>
      </c>
      <c r="G8" s="27">
        <f t="shared" si="0"/>
        <v>9.4914147821735267E-2</v>
      </c>
      <c r="H8" s="44">
        <f>IFERROR(VLOOKUP(Table1345676234[[#This Row],[ISIN No.]],'Crisil data '!E:AJ,32,0),0)</f>
        <v>0</v>
      </c>
    </row>
    <row r="9" spans="1:8" x14ac:dyDescent="0.25">
      <c r="A9" s="14"/>
      <c r="B9" s="75" t="s">
        <v>122</v>
      </c>
      <c r="C9" s="2" t="str">
        <f>VLOOKUP(Table1345676234[[#This Row],[ISIN No.]],'Crisil data '!E:F,2,0)</f>
        <v>Dr. Reddy's Laboratories Limited</v>
      </c>
      <c r="D9" s="2" t="str">
        <f>VLOOKUP(Table1345676234[[#This Row],[ISIN No.]],'Crisil data '!E:I,5,0)</f>
        <v>Manufacture of allopathic pharmaceutical preparations</v>
      </c>
      <c r="E9" s="19">
        <f>SUMIFS('Crisil data '!L:L,'Crisil data '!AI:AI,$D$3,'Crisil data '!E:E,Table1345676234[[#This Row],[ISIN No.]])</f>
        <v>4515</v>
      </c>
      <c r="F9" s="2">
        <f>SUMIFS('Crisil data '!M:M,'Crisil data '!AI:AI,$D$3,'Crisil data '!E:E,Table1345676234[[#This Row],[ISIN No.]])</f>
        <v>19838007</v>
      </c>
      <c r="G9" s="27">
        <f t="shared" si="0"/>
        <v>8.7090170751218995E-3</v>
      </c>
      <c r="H9" s="44">
        <f>IFERROR(VLOOKUP(Table1345676234[[#This Row],[ISIN No.]],'Crisil data '!E:AJ,32,0),0)</f>
        <v>0</v>
      </c>
    </row>
    <row r="10" spans="1:8" x14ac:dyDescent="0.25">
      <c r="A10" s="14"/>
      <c r="B10" s="75" t="s">
        <v>10</v>
      </c>
      <c r="C10" s="2" t="str">
        <f>VLOOKUP(Table1345676234[[#This Row],[ISIN No.]],'Crisil data '!E:F,2,0)</f>
        <v>MARUTI SUZUKI INDIA LTD.</v>
      </c>
      <c r="D10" s="2" t="str">
        <f>VLOOKUP(Table1345676234[[#This Row],[ISIN No.]],'Crisil data '!E:I,5,0)</f>
        <v>Manufacture of passenger cars</v>
      </c>
      <c r="E10" s="19">
        <f>SUMIFS('Crisil data '!L:L,'Crisil data '!AI:AI,$D$3,'Crisil data '!E:E,Table1345676234[[#This Row],[ISIN No.]])</f>
        <v>4586</v>
      </c>
      <c r="F10" s="2">
        <f>SUMIFS('Crisil data '!M:M,'Crisil data '!AI:AI,$D$3,'Crisil data '!E:E,Table1345676234[[#This Row],[ISIN No.]])</f>
        <v>38846859.5</v>
      </c>
      <c r="G10" s="27">
        <f t="shared" si="0"/>
        <v>1.7054029807548783E-2</v>
      </c>
      <c r="H10" s="44">
        <f>IFERROR(VLOOKUP(Table1345676234[[#This Row],[ISIN No.]],'Crisil data '!E:AJ,32,0),0)</f>
        <v>0</v>
      </c>
    </row>
    <row r="11" spans="1:8" x14ac:dyDescent="0.25">
      <c r="A11" s="14"/>
      <c r="B11" s="75" t="s">
        <v>9</v>
      </c>
      <c r="C11" s="2" t="str">
        <f>VLOOKUP(Table1345676234[[#This Row],[ISIN No.]],'Crisil data '!E:F,2,0)</f>
        <v>KOTAK MAHINDRA BANK LIMITED</v>
      </c>
      <c r="D11" s="2" t="str">
        <f>VLOOKUP(Table1345676234[[#This Row],[ISIN No.]],'Crisil data '!E:I,5,0)</f>
        <v>Monetary intermediation of commercial banks, saving banks. postal savings</v>
      </c>
      <c r="E11" s="19">
        <f>SUMIFS('Crisil data '!L:L,'Crisil data '!AI:AI,$D$3,'Crisil data '!E:E,Table1345676234[[#This Row],[ISIN No.]])</f>
        <v>38587</v>
      </c>
      <c r="F11" s="2">
        <f>SUMIFS('Crisil data '!M:M,'Crisil data '!AI:AI,$D$3,'Crisil data '!E:E,Table1345676234[[#This Row],[ISIN No.]])</f>
        <v>64096865.700000003</v>
      </c>
      <c r="G11" s="27">
        <f t="shared" si="0"/>
        <v>2.8138950542919722E-2</v>
      </c>
      <c r="H11" s="44">
        <f>IFERROR(VLOOKUP(Table1345676234[[#This Row],[ISIN No.]],'Crisil data '!E:AJ,32,0),0)</f>
        <v>0</v>
      </c>
    </row>
    <row r="12" spans="1:8" x14ac:dyDescent="0.25">
      <c r="A12" s="14"/>
      <c r="B12" s="75" t="s">
        <v>8</v>
      </c>
      <c r="C12" s="2" t="str">
        <f>VLOOKUP(Table1345676234[[#This Row],[ISIN No.]],'Crisil data '!E:F,2,0)</f>
        <v>HINDUSTAN UNILEVER LIMITED</v>
      </c>
      <c r="D12" s="2" t="str">
        <f>VLOOKUP(Table1345676234[[#This Row],[ISIN No.]],'Crisil data '!E:I,5,0)</f>
        <v>Manufacture of soap all forms</v>
      </c>
      <c r="E12" s="19">
        <f>SUMIFS('Crisil data '!L:L,'Crisil data '!AI:AI,$D$3,'Crisil data '!E:E,Table1345676234[[#This Row],[ISIN No.]])</f>
        <v>32917</v>
      </c>
      <c r="F12" s="2">
        <f>SUMIFS('Crisil data '!M:M,'Crisil data '!AI:AI,$D$3,'Crisil data '!E:E,Table1345676234[[#This Row],[ISIN No.]])</f>
        <v>73424660.200000003</v>
      </c>
      <c r="G12" s="27">
        <f t="shared" si="0"/>
        <v>3.223391439557529E-2</v>
      </c>
      <c r="H12" s="44">
        <f>IFERROR(VLOOKUP(Table1345676234[[#This Row],[ISIN No.]],'Crisil data '!E:AJ,32,0),0)</f>
        <v>0</v>
      </c>
    </row>
    <row r="13" spans="1:8" x14ac:dyDescent="0.25">
      <c r="A13" s="14"/>
      <c r="B13" s="75" t="s">
        <v>227</v>
      </c>
      <c r="C13" s="2" t="str">
        <f>VLOOKUP(Table1345676234[[#This Row],[ISIN No.]],'Crisil data '!E:F,2,0)</f>
        <v>Titan Company Limited</v>
      </c>
      <c r="D13" s="2" t="str">
        <f>VLOOKUP(Table1345676234[[#This Row],[ISIN No.]],'Crisil data '!E:I,5,0)</f>
        <v>Manufacture of jewellery of gold, silver and other precious or base metal</v>
      </c>
      <c r="E13" s="19">
        <f>SUMIFS('Crisil data '!L:L,'Crisil data '!AI:AI,$D$3,'Crisil data '!E:E,Table1345676234[[#This Row],[ISIN No.]])</f>
        <v>5315</v>
      </c>
      <c r="F13" s="2">
        <f>SUMIFS('Crisil data '!M:M,'Crisil data '!AI:AI,$D$3,'Crisil data '!E:E,Table1345676234[[#This Row],[ISIN No.]])</f>
        <v>10317743.75</v>
      </c>
      <c r="G13" s="27">
        <f t="shared" si="0"/>
        <v>4.5295581605290418E-3</v>
      </c>
      <c r="H13" s="44">
        <f>IFERROR(VLOOKUP(Table1345676234[[#This Row],[ISIN No.]],'Crisil data '!E:AJ,32,0),0)</f>
        <v>0</v>
      </c>
    </row>
    <row r="14" spans="1:8" x14ac:dyDescent="0.25">
      <c r="A14" s="14"/>
      <c r="B14" s="75" t="s">
        <v>7</v>
      </c>
      <c r="C14" s="2" t="str">
        <f>VLOOKUP(Table1345676234[[#This Row],[ISIN No.]],'Crisil data '!E:F,2,0)</f>
        <v>ASIAN PAINTS LTD.</v>
      </c>
      <c r="D14" s="2" t="str">
        <f>VLOOKUP(Table1345676234[[#This Row],[ISIN No.]],'Crisil data '!E:I,5,0)</f>
        <v>Manufacture of paints and varnishes, enamels or lacquers</v>
      </c>
      <c r="E14" s="19">
        <f>SUMIFS('Crisil data '!L:L,'Crisil data '!AI:AI,$D$3,'Crisil data '!E:E,Table1345676234[[#This Row],[ISIN No.]])</f>
        <v>10782</v>
      </c>
      <c r="F14" s="2">
        <f>SUMIFS('Crisil data '!M:M,'Crisil data '!AI:AI,$D$3,'Crisil data '!E:E,Table1345676234[[#This Row],[ISIN No.]])</f>
        <v>29059646.399999999</v>
      </c>
      <c r="G14" s="27">
        <f t="shared" si="0"/>
        <v>1.2757378132521308E-2</v>
      </c>
      <c r="H14" s="44">
        <f>IFERROR(VLOOKUP(Table1345676234[[#This Row],[ISIN No.]],'Crisil data '!E:AJ,32,0),0)</f>
        <v>0</v>
      </c>
    </row>
    <row r="15" spans="1:8" x14ac:dyDescent="0.25">
      <c r="A15" s="14"/>
      <c r="B15" s="75" t="s">
        <v>136</v>
      </c>
      <c r="C15" s="2" t="str">
        <f>VLOOKUP(Table1345676234[[#This Row],[ISIN No.]],'Crisil data '!E:F,2,0)</f>
        <v>Bajaj Finance Limited</v>
      </c>
      <c r="D15" s="2" t="str">
        <f>VLOOKUP(Table1345676234[[#This Row],[ISIN No.]],'Crisil data '!E:I,5,0)</f>
        <v>Other credit granting</v>
      </c>
      <c r="E15" s="19">
        <f>SUMIFS('Crisil data '!L:L,'Crisil data '!AI:AI,$D$3,'Crisil data '!E:E,Table1345676234[[#This Row],[ISIN No.]])</f>
        <v>8070</v>
      </c>
      <c r="F15" s="2">
        <f>SUMIFS('Crisil data '!M:M,'Crisil data '!AI:AI,$D$3,'Crisil data '!E:E,Table1345676234[[#This Row],[ISIN No.]])</f>
        <v>43582035</v>
      </c>
      <c r="G15" s="27">
        <f t="shared" si="0"/>
        <v>1.9132803359912125E-2</v>
      </c>
      <c r="H15" s="44">
        <f>IFERROR(VLOOKUP(Table1345676234[[#This Row],[ISIN No.]],'Crisil data '!E:AJ,32,0),0)</f>
        <v>0</v>
      </c>
    </row>
    <row r="16" spans="1:8" x14ac:dyDescent="0.25">
      <c r="A16" s="14"/>
      <c r="B16" s="75" t="s">
        <v>257</v>
      </c>
      <c r="C16" s="2" t="str">
        <f>VLOOKUP(Table1345676234[[#This Row],[ISIN No.]],'Crisil data '!E:F,2,0)</f>
        <v>United Breweries Limited</v>
      </c>
      <c r="D16" s="2" t="str">
        <f>VLOOKUP(Table1345676234[[#This Row],[ISIN No.]],'Crisil data '!E:I,5,0)</f>
        <v>Manufacture of beer</v>
      </c>
      <c r="E16" s="19">
        <f>SUMIFS('Crisil data '!L:L,'Crisil data '!AI:AI,$D$3,'Crisil data '!E:E,Table1345676234[[#This Row],[ISIN No.]])</f>
        <v>4700</v>
      </c>
      <c r="F16" s="2">
        <f>SUMIFS('Crisil data '!M:M,'Crisil data '!AI:AI,$D$3,'Crisil data '!E:E,Table1345676234[[#This Row],[ISIN No.]])</f>
        <v>6828160</v>
      </c>
      <c r="G16" s="27">
        <f t="shared" si="0"/>
        <v>2.997607674584667E-3</v>
      </c>
      <c r="H16" s="44">
        <f>IFERROR(VLOOKUP(Table1345676234[[#This Row],[ISIN No.]],'Crisil data '!E:AJ,32,0),0)</f>
        <v>0</v>
      </c>
    </row>
    <row r="17" spans="1:8" x14ac:dyDescent="0.25">
      <c r="A17" s="14"/>
      <c r="B17" s="75" t="s">
        <v>137</v>
      </c>
      <c r="C17" s="2" t="str">
        <f>VLOOKUP(Table1345676234[[#This Row],[ISIN No.]],'Crisil data '!E:F,2,0)</f>
        <v>Bharat Petroleum Corporation Limited</v>
      </c>
      <c r="D17" s="2" t="str">
        <f>VLOOKUP(Table1345676234[[#This Row],[ISIN No.]],'Crisil data '!E:I,5,0)</f>
        <v>Production of liquid and gaseous fuels, illuminating oils, lubricating</v>
      </c>
      <c r="E17" s="19">
        <f>SUMIFS('Crisil data '!L:L,'Crisil data '!AI:AI,$D$3,'Crisil data '!E:E,Table1345676234[[#This Row],[ISIN No.]])</f>
        <v>60575</v>
      </c>
      <c r="F17" s="2">
        <f>SUMIFS('Crisil data '!M:M,'Crisil data '!AI:AI,$D$3,'Crisil data '!E:E,Table1345676234[[#This Row],[ISIN No.]])</f>
        <v>18681330</v>
      </c>
      <c r="G17" s="27">
        <f t="shared" si="0"/>
        <v>8.2012281755917821E-3</v>
      </c>
      <c r="H17" s="44">
        <f>IFERROR(VLOOKUP(Table1345676234[[#This Row],[ISIN No.]],'Crisil data '!E:AJ,32,0),0)</f>
        <v>0</v>
      </c>
    </row>
    <row r="18" spans="1:8" x14ac:dyDescent="0.25">
      <c r="A18" s="14"/>
      <c r="B18" s="75" t="s">
        <v>263</v>
      </c>
      <c r="C18" s="2" t="str">
        <f>VLOOKUP(Table1345676234[[#This Row],[ISIN No.]],'Crisil data '!E:F,2,0)</f>
        <v>Container Corporation of India Limited</v>
      </c>
      <c r="D18" s="2" t="str">
        <f>VLOOKUP(Table1345676234[[#This Row],[ISIN No.]],'Crisil data '!E:I,5,0)</f>
        <v>Freight rail transport</v>
      </c>
      <c r="E18" s="19">
        <f>SUMIFS('Crisil data '!L:L,'Crisil data '!AI:AI,$D$3,'Crisil data '!E:E,Table1345676234[[#This Row],[ISIN No.]])</f>
        <v>14750</v>
      </c>
      <c r="F18" s="2">
        <f>SUMIFS('Crisil data '!M:M,'Crisil data '!AI:AI,$D$3,'Crisil data '!E:E,Table1345676234[[#This Row],[ISIN No.]])</f>
        <v>8765925</v>
      </c>
      <c r="G18" s="27">
        <f t="shared" si="0"/>
        <v>3.8482994034752553E-3</v>
      </c>
      <c r="H18" s="44">
        <f>IFERROR(VLOOKUP(Table1345676234[[#This Row],[ISIN No.]],'Crisil data '!E:AJ,32,0),0)</f>
        <v>0</v>
      </c>
    </row>
    <row r="19" spans="1:8" x14ac:dyDescent="0.25">
      <c r="A19" s="14"/>
      <c r="B19" s="75" t="s">
        <v>290</v>
      </c>
      <c r="C19" s="2" t="str">
        <f>VLOOKUP(Table1345676234[[#This Row],[ISIN No.]],'Crisil data '!E:F,2,0)</f>
        <v>Bajaj Auto Limited</v>
      </c>
      <c r="D19" s="2" t="str">
        <f>VLOOKUP(Table1345676234[[#This Row],[ISIN No.]],'Crisil data '!E:I,5,0)</f>
        <v>Manufacture of motorcycles, scooters, mopeds etc. and their</v>
      </c>
      <c r="E19" s="19">
        <f>SUMIFS('Crisil data '!L:L,'Crisil data '!AI:AI,$D$3,'Crisil data '!E:E,Table1345676234[[#This Row],[ISIN No.]])</f>
        <v>3670</v>
      </c>
      <c r="F19" s="2">
        <f>SUMIFS('Crisil data '!M:M,'Crisil data '!AI:AI,$D$3,'Crisil data '!E:E,Table1345676234[[#This Row],[ISIN No.]])</f>
        <v>13603222</v>
      </c>
      <c r="G19" s="27">
        <f t="shared" si="0"/>
        <v>5.9719049738551798E-3</v>
      </c>
      <c r="H19" s="44">
        <f>IFERROR(VLOOKUP(Table1345676234[[#This Row],[ISIN No.]],'Crisil data '!E:AJ,32,0),0)</f>
        <v>0</v>
      </c>
    </row>
    <row r="20" spans="1:8" x14ac:dyDescent="0.25">
      <c r="A20" s="14"/>
      <c r="B20" s="75" t="s">
        <v>338</v>
      </c>
      <c r="C20" s="2" t="str">
        <f>VLOOKUP(Table1345676234[[#This Row],[ISIN No.]],'Crisil data '!E:F,2,0)</f>
        <v>ACC Limited.</v>
      </c>
      <c r="D20" s="2" t="str">
        <f>VLOOKUP(Table1345676234[[#This Row],[ISIN No.]],'Crisil data '!E:I,5,0)</f>
        <v>Manufacture of clinkers and cement</v>
      </c>
      <c r="E20" s="19">
        <f>SUMIFS('Crisil data '!L:L,'Crisil data '!AI:AI,$D$3,'Crisil data '!E:E,Table1345676234[[#This Row],[ISIN No.]])</f>
        <v>2475</v>
      </c>
      <c r="F20" s="2">
        <f>SUMIFS('Crisil data '!M:M,'Crisil data '!AI:AI,$D$3,'Crisil data '!E:E,Table1345676234[[#This Row],[ISIN No.]])</f>
        <v>5251826.25</v>
      </c>
      <c r="G20" s="27">
        <f t="shared" si="0"/>
        <v>2.3055866694080417E-3</v>
      </c>
      <c r="H20" s="44">
        <f>IFERROR(VLOOKUP(Table1345676234[[#This Row],[ISIN No.]],'Crisil data '!E:AJ,32,0),0)</f>
        <v>0</v>
      </c>
    </row>
    <row r="21" spans="1:8" x14ac:dyDescent="0.25">
      <c r="A21" s="14"/>
      <c r="B21" s="75" t="s">
        <v>337</v>
      </c>
      <c r="C21" s="2" t="str">
        <f>VLOOKUP(Table1345676234[[#This Row],[ISIN No.]],'Crisil data '!E:F,2,0)</f>
        <v>United Spirits Limited</v>
      </c>
      <c r="D21" s="2" t="str">
        <f>VLOOKUP(Table1345676234[[#This Row],[ISIN No.]],'Crisil data '!E:I,5,0)</f>
        <v>Manufacture of distilled, potable, alcoholic beverages</v>
      </c>
      <c r="E21" s="19">
        <f>SUMIFS('Crisil data '!L:L,'Crisil data '!AI:AI,$D$3,'Crisil data '!E:E,Table1345676234[[#This Row],[ISIN No.]])</f>
        <v>14850</v>
      </c>
      <c r="F21" s="2">
        <f>SUMIFS('Crisil data '!M:M,'Crisil data '!AI:AI,$D$3,'Crisil data '!E:E,Table1345676234[[#This Row],[ISIN No.]])</f>
        <v>11282287.5</v>
      </c>
      <c r="G21" s="27">
        <f t="shared" si="0"/>
        <v>4.9529992848542882E-3</v>
      </c>
      <c r="H21" s="44">
        <f>IFERROR(VLOOKUP(Table1345676234[[#This Row],[ISIN No.]],'Crisil data '!E:AJ,32,0),0)</f>
        <v>0</v>
      </c>
    </row>
    <row r="22" spans="1:8" x14ac:dyDescent="0.25">
      <c r="A22" s="14"/>
      <c r="B22" s="75" t="s">
        <v>350</v>
      </c>
      <c r="C22" s="2" t="str">
        <f>VLOOKUP(Table1345676234[[#This Row],[ISIN No.]],'Crisil data '!E:F,2,0)</f>
        <v>Jubilant Foodworks Limited.</v>
      </c>
      <c r="D22" s="2" t="str">
        <f>VLOOKUP(Table1345676234[[#This Row],[ISIN No.]],'Crisil data '!E:I,5,0)</f>
        <v>Restaurants without bars</v>
      </c>
      <c r="E22" s="19">
        <f>SUMIFS('Crisil data '!L:L,'Crisil data '!AI:AI,$D$3,'Crisil data '!E:E,Table1345676234[[#This Row],[ISIN No.]])</f>
        <v>22175</v>
      </c>
      <c r="F22" s="2">
        <f>SUMIFS('Crisil data '!M:M,'Crisil data '!AI:AI,$D$3,'Crisil data '!E:E,Table1345676234[[#This Row],[ISIN No.]])</f>
        <v>11359143.75</v>
      </c>
      <c r="G22" s="27">
        <f t="shared" si="0"/>
        <v>4.9867396900058663E-3</v>
      </c>
      <c r="H22" s="44">
        <f>IFERROR(VLOOKUP(Table1345676234[[#This Row],[ISIN No.]],'Crisil data '!E:AJ,32,0),0)</f>
        <v>0</v>
      </c>
    </row>
    <row r="23" spans="1:8" x14ac:dyDescent="0.25">
      <c r="A23" s="14"/>
      <c r="B23" s="75" t="s">
        <v>162</v>
      </c>
      <c r="C23" s="2" t="str">
        <f>VLOOKUP(Table1345676234[[#This Row],[ISIN No.]],'Crisil data '!E:F,2,0)</f>
        <v>SBI LIFE INSURANCE COMPANY LIMITED</v>
      </c>
      <c r="D23" s="2" t="str">
        <f>VLOOKUP(Table1345676234[[#This Row],[ISIN No.]],'Crisil data '!E:I,5,0)</f>
        <v>Life insurance</v>
      </c>
      <c r="E23" s="19">
        <f>SUMIFS('Crisil data '!L:L,'Crisil data '!AI:AI,$D$3,'Crisil data '!E:E,Table1345676234[[#This Row],[ISIN No.]])</f>
        <v>20060</v>
      </c>
      <c r="F23" s="2">
        <f>SUMIFS('Crisil data '!M:M,'Crisil data '!AI:AI,$D$3,'Crisil data '!E:E,Table1345676234[[#This Row],[ISIN No.]])</f>
        <v>21696896</v>
      </c>
      <c r="G23" s="27">
        <f t="shared" si="0"/>
        <v>9.525081715171491E-3</v>
      </c>
      <c r="H23" s="44">
        <f>IFERROR(VLOOKUP(Table1345676234[[#This Row],[ISIN No.]],'Crisil data '!E:AJ,32,0),0)</f>
        <v>0</v>
      </c>
    </row>
    <row r="24" spans="1:8" x14ac:dyDescent="0.25">
      <c r="A24" s="14"/>
      <c r="B24" s="75" t="s">
        <v>277</v>
      </c>
      <c r="C24" s="2" t="str">
        <f>VLOOKUP(Table1345676234[[#This Row],[ISIN No.]],'Crisil data '!E:F,2,0)</f>
        <v>Britannia Industries Limited</v>
      </c>
      <c r="D24" s="2" t="str">
        <f>VLOOKUP(Table1345676234[[#This Row],[ISIN No.]],'Crisil data '!E:I,5,0)</f>
        <v>Manufacture of biscuits, cakes, pastries, rusks etc.</v>
      </c>
      <c r="E24" s="19">
        <f>SUMIFS('Crisil data '!L:L,'Crisil data '!AI:AI,$D$3,'Crisil data '!E:E,Table1345676234[[#This Row],[ISIN No.]])</f>
        <v>3760</v>
      </c>
      <c r="F24" s="2">
        <f>SUMIFS('Crisil data '!M:M,'Crisil data '!AI:AI,$D$3,'Crisil data '!E:E,Table1345676234[[#This Row],[ISIN No.]])</f>
        <v>13033664</v>
      </c>
      <c r="G24" s="27">
        <f t="shared" si="0"/>
        <v>5.7218652220155783E-3</v>
      </c>
      <c r="H24" s="44">
        <f>IFERROR(VLOOKUP(Table1345676234[[#This Row],[ISIN No.]],'Crisil data '!E:AJ,32,0),0)</f>
        <v>0</v>
      </c>
    </row>
    <row r="25" spans="1:8" x14ac:dyDescent="0.25">
      <c r="A25" s="14"/>
      <c r="B25" s="75" t="s">
        <v>181</v>
      </c>
      <c r="C25" s="2" t="str">
        <f>VLOOKUP(Table1345676234[[#This Row],[ISIN No.]],'Crisil data '!E:F,2,0)</f>
        <v>Bharat Forge Limited</v>
      </c>
      <c r="D25" s="2" t="str">
        <f>VLOOKUP(Table1345676234[[#This Row],[ISIN No.]],'Crisil data '!E:I,5,0)</f>
        <v>Forging, pressing, stamping and roll-forming of metal; powder metallurgy</v>
      </c>
      <c r="E25" s="19">
        <f>SUMIFS('Crisil data '!L:L,'Crisil data '!AI:AI,$D$3,'Crisil data '!E:E,Table1345676234[[#This Row],[ISIN No.]])</f>
        <v>19165</v>
      </c>
      <c r="F25" s="2">
        <f>SUMIFS('Crisil data '!M:M,'Crisil data '!AI:AI,$D$3,'Crisil data '!E:E,Table1345676234[[#This Row],[ISIN No.]])</f>
        <v>12491747</v>
      </c>
      <c r="G25" s="27">
        <f t="shared" si="0"/>
        <v>5.4839600530992233E-3</v>
      </c>
      <c r="H25" s="44">
        <f>IFERROR(VLOOKUP(Table1345676234[[#This Row],[ISIN No.]],'Crisil data '!E:AJ,32,0),0)</f>
        <v>0</v>
      </c>
    </row>
    <row r="26" spans="1:8" x14ac:dyDescent="0.25">
      <c r="A26" s="14"/>
      <c r="B26" s="75" t="s">
        <v>221</v>
      </c>
      <c r="C26" s="2" t="str">
        <f>VLOOKUP(Table1345676234[[#This Row],[ISIN No.]],'Crisil data '!E:F,2,0)</f>
        <v>Tata Consumer Products Limited</v>
      </c>
      <c r="D26" s="2" t="str">
        <f>VLOOKUP(Table1345676234[[#This Row],[ISIN No.]],'Crisil data '!E:I,5,0)</f>
        <v>Processing and blending of tea including manufacture of instant tea</v>
      </c>
      <c r="E26" s="19">
        <f>SUMIFS('Crisil data '!L:L,'Crisil data '!AI:AI,$D$3,'Crisil data '!E:E,Table1345676234[[#This Row],[ISIN No.]])</f>
        <v>10620</v>
      </c>
      <c r="F26" s="2">
        <f>SUMIFS('Crisil data '!M:M,'Crisil data '!AI:AI,$D$3,'Crisil data '!E:E,Table1345676234[[#This Row],[ISIN No.]])</f>
        <v>7501437</v>
      </c>
      <c r="G26" s="27">
        <f t="shared" si="0"/>
        <v>3.2931807575706166E-3</v>
      </c>
      <c r="H26" s="44">
        <f>IFERROR(VLOOKUP(Table1345676234[[#This Row],[ISIN No.]],'Crisil data '!E:AJ,32,0),0)</f>
        <v>0</v>
      </c>
    </row>
    <row r="27" spans="1:8" x14ac:dyDescent="0.25">
      <c r="A27" s="14"/>
      <c r="B27" s="75" t="s">
        <v>220</v>
      </c>
      <c r="C27" s="2" t="str">
        <f>VLOOKUP(Table1345676234[[#This Row],[ISIN No.]],'Crisil data '!E:F,2,0)</f>
        <v>Dabur India Limited</v>
      </c>
      <c r="D27" s="2" t="str">
        <f>VLOOKUP(Table1345676234[[#This Row],[ISIN No.]],'Crisil data '!E:I,5,0)</f>
        <v>Manufacture of hair oil, shampoo, hair dye etc.</v>
      </c>
      <c r="E27" s="19">
        <f>SUMIFS('Crisil data '!L:L,'Crisil data '!AI:AI,$D$3,'Crisil data '!E:E,Table1345676234[[#This Row],[ISIN No.]])</f>
        <v>29000</v>
      </c>
      <c r="F27" s="2">
        <f>SUMIFS('Crisil data '!M:M,'Crisil data '!AI:AI,$D$3,'Crisil data '!E:E,Table1345676234[[#This Row],[ISIN No.]])</f>
        <v>14382550</v>
      </c>
      <c r="G27" s="27">
        <f t="shared" si="0"/>
        <v>6.3140351515046083E-3</v>
      </c>
      <c r="H27" s="44">
        <f>IFERROR(VLOOKUP(Table1345676234[[#This Row],[ISIN No.]],'Crisil data '!E:AJ,32,0),0)</f>
        <v>0</v>
      </c>
    </row>
    <row r="28" spans="1:8" x14ac:dyDescent="0.25">
      <c r="A28" s="14"/>
      <c r="B28" s="75" t="s">
        <v>219</v>
      </c>
      <c r="C28" s="2" t="str">
        <f>VLOOKUP(Table1345676234[[#This Row],[ISIN No.]],'Crisil data '!E:F,2,0)</f>
        <v>Shree CEMENT LIMITED</v>
      </c>
      <c r="D28" s="2" t="str">
        <f>VLOOKUP(Table1345676234[[#This Row],[ISIN No.]],'Crisil data '!E:I,5,0)</f>
        <v>Manufacture of other cement and plaster n.e.c.</v>
      </c>
      <c r="E28" s="19">
        <f>SUMIFS('Crisil data '!L:L,'Crisil data '!AI:AI,$D$3,'Crisil data '!E:E,Table1345676234[[#This Row],[ISIN No.]])</f>
        <v>306</v>
      </c>
      <c r="F28" s="2">
        <f>SUMIFS('Crisil data '!M:M,'Crisil data '!AI:AI,$D$3,'Crisil data '!E:E,Table1345676234[[#This Row],[ISIN No.]])</f>
        <v>5816968.2000000002</v>
      </c>
      <c r="G28" s="27">
        <f t="shared" si="0"/>
        <v>2.5536877459132411E-3</v>
      </c>
      <c r="H28" s="44">
        <f>IFERROR(VLOOKUP(Table1345676234[[#This Row],[ISIN No.]],'Crisil data '!E:AJ,32,0),0)</f>
        <v>0</v>
      </c>
    </row>
    <row r="29" spans="1:8" x14ac:dyDescent="0.25">
      <c r="A29" s="14"/>
      <c r="B29" s="75" t="s">
        <v>235</v>
      </c>
      <c r="C29" s="2" t="str">
        <f>VLOOKUP(Table1345676234[[#This Row],[ISIN No.]],'Crisil data '!E:F,2,0)</f>
        <v>CUMMINS INDIA LIMITED</v>
      </c>
      <c r="D29" s="2" t="str">
        <f>VLOOKUP(Table1345676234[[#This Row],[ISIN No.]],'Crisil data '!E:I,5,0)</f>
        <v>Manufacture of engines and turbines, except aircraft, vehicle</v>
      </c>
      <c r="E29" s="19">
        <f>SUMIFS('Crisil data '!L:L,'Crisil data '!AI:AI,$D$3,'Crisil data '!E:E,Table1345676234[[#This Row],[ISIN No.]])</f>
        <v>16290</v>
      </c>
      <c r="F29" s="2">
        <f>SUMIFS('Crisil data '!M:M,'Crisil data '!AI:AI,$D$3,'Crisil data '!E:E,Table1345676234[[#This Row],[ISIN No.]])</f>
        <v>16684218</v>
      </c>
      <c r="G29" s="27">
        <f t="shared" si="0"/>
        <v>7.3244827188061858E-3</v>
      </c>
      <c r="H29" s="44">
        <f>IFERROR(VLOOKUP(Table1345676234[[#This Row],[ISIN No.]],'Crisil data '!E:AJ,32,0),0)</f>
        <v>0</v>
      </c>
    </row>
    <row r="30" spans="1:8" x14ac:dyDescent="0.25">
      <c r="A30" s="14"/>
      <c r="B30" s="75" t="s">
        <v>243</v>
      </c>
      <c r="C30" s="2" t="str">
        <f>VLOOKUP(Table1345676234[[#This Row],[ISIN No.]],'Crisil data '!E:F,2,0)</f>
        <v>BHARAT ELECTRONICS LIMITED</v>
      </c>
      <c r="D30" s="2" t="str">
        <f>VLOOKUP(Table1345676234[[#This Row],[ISIN No.]],'Crisil data '!E:I,5,0)</f>
        <v>Manufacture of radar equipment, GPS devices, search, detection, navig</v>
      </c>
      <c r="E30" s="19">
        <f>SUMIFS('Crisil data '!L:L,'Crisil data '!AI:AI,$D$3,'Crisil data '!E:E,Table1345676234[[#This Row],[ISIN No.]])</f>
        <v>48900</v>
      </c>
      <c r="F30" s="2">
        <f>SUMIFS('Crisil data '!M:M,'Crisil data '!AI:AI,$D$3,'Crisil data '!E:E,Table1345676234[[#This Row],[ISIN No.]])</f>
        <v>11447490</v>
      </c>
      <c r="G30" s="27">
        <f t="shared" si="0"/>
        <v>5.0255242816119178E-3</v>
      </c>
      <c r="H30" s="44">
        <f>IFERROR(VLOOKUP(Table1345676234[[#This Row],[ISIN No.]],'Crisil data '!E:AJ,32,0),0)</f>
        <v>0</v>
      </c>
    </row>
    <row r="31" spans="1:8" x14ac:dyDescent="0.25">
      <c r="A31" s="14"/>
      <c r="B31" s="75" t="s">
        <v>258</v>
      </c>
      <c r="C31" s="2" t="str">
        <f>VLOOKUP(Table1345676234[[#This Row],[ISIN No.]],'Crisil data '!E:F,2,0)</f>
        <v>TECH MAHINDRA LIMITED</v>
      </c>
      <c r="D31" s="2" t="str">
        <f>VLOOKUP(Table1345676234[[#This Row],[ISIN No.]],'Crisil data '!E:I,5,0)</f>
        <v>Computer consultancy</v>
      </c>
      <c r="E31" s="19">
        <f>SUMIFS('Crisil data '!L:L,'Crisil data '!AI:AI,$D$3,'Crisil data '!E:E,Table1345676234[[#This Row],[ISIN No.]])</f>
        <v>23150</v>
      </c>
      <c r="F31" s="2">
        <f>SUMIFS('Crisil data '!M:M,'Crisil data '!AI:AI,$D$3,'Crisil data '!E:E,Table1345676234[[#This Row],[ISIN No.]])</f>
        <v>23150000</v>
      </c>
      <c r="G31" s="27">
        <f t="shared" si="0"/>
        <v>1.0163004040127216E-2</v>
      </c>
      <c r="H31" s="44">
        <f>IFERROR(VLOOKUP(Table1345676234[[#This Row],[ISIN No.]],'Crisil data '!E:AJ,32,0),0)</f>
        <v>0</v>
      </c>
    </row>
    <row r="32" spans="1:8" x14ac:dyDescent="0.25">
      <c r="A32" s="14"/>
      <c r="B32" s="75" t="s">
        <v>145</v>
      </c>
      <c r="C32" s="2" t="str">
        <f>VLOOKUP(Table1345676234[[#This Row],[ISIN No.]],'Crisil data '!E:F,2,0)</f>
        <v>HCL Technologies Limited</v>
      </c>
      <c r="D32" s="2" t="str">
        <f>VLOOKUP(Table1345676234[[#This Row],[ISIN No.]],'Crisil data '!E:I,5,0)</f>
        <v>Writing , modifying, testing of computer program</v>
      </c>
      <c r="E32" s="19">
        <f>SUMIFS('Crisil data '!L:L,'Crisil data '!AI:AI,$D$3,'Crisil data '!E:E,Table1345676234[[#This Row],[ISIN No.]])</f>
        <v>29680</v>
      </c>
      <c r="F32" s="2">
        <f>SUMIFS('Crisil data '!M:M,'Crisil data '!AI:AI,$D$3,'Crisil data '!E:E,Table1345676234[[#This Row],[ISIN No.]])</f>
        <v>28886060</v>
      </c>
      <c r="G32" s="27">
        <f t="shared" si="0"/>
        <v>1.2681172547877198E-2</v>
      </c>
      <c r="H32" s="44">
        <f>IFERROR(VLOOKUP(Table1345676234[[#This Row],[ISIN No.]],'Crisil data '!E:AJ,32,0),0)</f>
        <v>0</v>
      </c>
    </row>
    <row r="33" spans="1:8" x14ac:dyDescent="0.25">
      <c r="A33" s="14"/>
      <c r="B33" s="75" t="s">
        <v>232</v>
      </c>
      <c r="C33" s="2" t="str">
        <f>VLOOKUP(Table1345676234[[#This Row],[ISIN No.]],'Crisil data '!E:F,2,0)</f>
        <v>NTPC LIMITED</v>
      </c>
      <c r="D33" s="2" t="str">
        <f>VLOOKUP(Table1345676234[[#This Row],[ISIN No.]],'Crisil data '!E:I,5,0)</f>
        <v>Electric power generation by coal based thermal power plants</v>
      </c>
      <c r="E33" s="19">
        <f>SUMIFS('Crisil data '!L:L,'Crisil data '!AI:AI,$D$3,'Crisil data '!E:E,Table1345676234[[#This Row],[ISIN No.]])</f>
        <v>192050</v>
      </c>
      <c r="F33" s="2">
        <f>SUMIFS('Crisil data '!M:M,'Crisil data '!AI:AI,$D$3,'Crisil data '!E:E,Table1345676234[[#This Row],[ISIN No.]])</f>
        <v>27443945</v>
      </c>
      <c r="G33" s="27">
        <f t="shared" si="0"/>
        <v>1.2048074467042293E-2</v>
      </c>
      <c r="H33" s="44">
        <f>IFERROR(VLOOKUP(Table1345676234[[#This Row],[ISIN No.]],'Crisil data '!E:AJ,32,0),0)</f>
        <v>0</v>
      </c>
    </row>
    <row r="34" spans="1:8" x14ac:dyDescent="0.25">
      <c r="A34" s="14"/>
      <c r="B34" s="75" t="s">
        <v>69</v>
      </c>
      <c r="C34" s="2" t="str">
        <f>VLOOKUP(Table1345676234[[#This Row],[ISIN No.]],'Crisil data '!E:F,2,0)</f>
        <v>INFOSYS LTD EQ</v>
      </c>
      <c r="D34" s="2" t="str">
        <f>VLOOKUP(Table1345676234[[#This Row],[ISIN No.]],'Crisil data '!E:I,5,0)</f>
        <v>Writing , modifying, testing of computer program</v>
      </c>
      <c r="E34" s="19">
        <f>SUMIFS('Crisil data '!L:L,'Crisil data '!AI:AI,$D$3,'Crisil data '!E:E,Table1345676234[[#This Row],[ISIN No.]])</f>
        <v>112065</v>
      </c>
      <c r="F34" s="2">
        <f>SUMIFS('Crisil data '!M:M,'Crisil data '!AI:AI,$D$3,'Crisil data '!E:E,Table1345676234[[#This Row],[ISIN No.]])</f>
        <v>163827823.5</v>
      </c>
      <c r="G34" s="27">
        <f t="shared" si="0"/>
        <v>7.1921504627030161E-2</v>
      </c>
      <c r="H34" s="44">
        <f>IFERROR(VLOOKUP(Table1345676234[[#This Row],[ISIN No.]],'Crisil data '!E:AJ,32,0),0)</f>
        <v>0</v>
      </c>
    </row>
    <row r="35" spans="1:8" x14ac:dyDescent="0.25">
      <c r="A35" s="14"/>
      <c r="B35" s="75" t="s">
        <v>135</v>
      </c>
      <c r="C35" s="2" t="str">
        <f>VLOOKUP(Table1345676234[[#This Row],[ISIN No.]],'Crisil data '!E:F,2,0)</f>
        <v>HDFC BANK LTD</v>
      </c>
      <c r="D35" s="2" t="str">
        <f>VLOOKUP(Table1345676234[[#This Row],[ISIN No.]],'Crisil data '!E:I,5,0)</f>
        <v>Monetary intermediation of commercial banks, saving banks. postal savings</v>
      </c>
      <c r="E35" s="19">
        <f>SUMIFS('Crisil data '!L:L,'Crisil data '!AI:AI,$D$3,'Crisil data '!E:E,Table1345676234[[#This Row],[ISIN No.]])</f>
        <v>125332</v>
      </c>
      <c r="F35" s="2">
        <f>SUMIFS('Crisil data '!M:M,'Crisil data '!AI:AI,$D$3,'Crisil data '!E:E,Table1345676234[[#This Row],[ISIN No.]])</f>
        <v>168947536</v>
      </c>
      <c r="G35" s="27">
        <f t="shared" si="0"/>
        <v>7.4169092481103163E-2</v>
      </c>
      <c r="H35" s="44">
        <f>IFERROR(VLOOKUP(Table1345676234[[#This Row],[ISIN No.]],'Crisil data '!E:AJ,32,0),0)</f>
        <v>0</v>
      </c>
    </row>
    <row r="36" spans="1:8" x14ac:dyDescent="0.25">
      <c r="A36" s="14"/>
      <c r="B36" s="75" t="s">
        <v>241</v>
      </c>
      <c r="C36" s="2" t="str">
        <f>VLOOKUP(Table1345676234[[#This Row],[ISIN No.]],'Crisil data '!E:F,2,0)</f>
        <v>HINDALCO INDUSTRIES LTD.</v>
      </c>
      <c r="D36" s="2" t="str">
        <f>VLOOKUP(Table1345676234[[#This Row],[ISIN No.]],'Crisil data '!E:I,5,0)</f>
        <v>Manufacture of Aluminium from alumina and by other methods and products</v>
      </c>
      <c r="E36" s="19">
        <f>SUMIFS('Crisil data '!L:L,'Crisil data '!AI:AI,$D$3,'Crisil data '!E:E,Table1345676234[[#This Row],[ISIN No.]])</f>
        <v>34440</v>
      </c>
      <c r="F36" s="2">
        <f>SUMIFS('Crisil data '!M:M,'Crisil data '!AI:AI,$D$3,'Crisil data '!E:E,Table1345676234[[#This Row],[ISIN No.]])</f>
        <v>11663106</v>
      </c>
      <c r="G36" s="27">
        <f t="shared" si="0"/>
        <v>5.1201811403210349E-3</v>
      </c>
      <c r="H36" s="44">
        <f>IFERROR(VLOOKUP(Table1345676234[[#This Row],[ISIN No.]],'Crisil data '!E:AJ,32,0),0)</f>
        <v>0</v>
      </c>
    </row>
    <row r="37" spans="1:8" x14ac:dyDescent="0.25">
      <c r="A37" s="14"/>
      <c r="B37" s="75" t="s">
        <v>97</v>
      </c>
      <c r="C37" s="2" t="str">
        <f>VLOOKUP(Table1345676234[[#This Row],[ISIN No.]],'Crisil data '!E:F,2,0)</f>
        <v>CIPLA LIMITED</v>
      </c>
      <c r="D37" s="2" t="str">
        <f>VLOOKUP(Table1345676234[[#This Row],[ISIN No.]],'Crisil data '!E:I,5,0)</f>
        <v>Manufacture of medicinal substances used in the manufacture of pharmaceuticals:</v>
      </c>
      <c r="E37" s="19">
        <f>SUMIFS('Crisil data '!L:L,'Crisil data '!AI:AI,$D$3,'Crisil data '!E:E,Table1345676234[[#This Row],[ISIN No.]])</f>
        <v>18690</v>
      </c>
      <c r="F37" s="2">
        <f>SUMIFS('Crisil data '!M:M,'Crisil data '!AI:AI,$D$3,'Crisil data '!E:E,Table1345676234[[#This Row],[ISIN No.]])</f>
        <v>17142468</v>
      </c>
      <c r="G37" s="27">
        <f t="shared" si="0"/>
        <v>7.5256575180022243E-3</v>
      </c>
      <c r="H37" s="44">
        <f>IFERROR(VLOOKUP(Table1345676234[[#This Row],[ISIN No.]],'Crisil data '!E:AJ,32,0),0)</f>
        <v>0</v>
      </c>
    </row>
    <row r="38" spans="1:8" x14ac:dyDescent="0.25">
      <c r="A38" s="14"/>
      <c r="B38" s="75" t="s">
        <v>240</v>
      </c>
      <c r="C38" s="2" t="str">
        <f>VLOOKUP(Table1345676234[[#This Row],[ISIN No.]],'Crisil data '!E:F,2,0)</f>
        <v>TATA STEEL LIMITED.</v>
      </c>
      <c r="D38" s="2" t="str">
        <f>VLOOKUP(Table1345676234[[#This Row],[ISIN No.]],'Crisil data '!E:I,5,0)</f>
        <v>Manufacture of other iron and steel casting and products thereof</v>
      </c>
      <c r="E38" s="19">
        <f>SUMIFS('Crisil data '!L:L,'Crisil data '!AI:AI,$D$3,'Crisil data '!E:E,Table1345676234[[#This Row],[ISIN No.]])</f>
        <v>25985</v>
      </c>
      <c r="F38" s="2">
        <f>SUMIFS('Crisil data '!M:M,'Crisil data '!AI:AI,$D$3,'Crisil data '!E:E,Table1345676234[[#This Row],[ISIN No.]])</f>
        <v>22530294.25</v>
      </c>
      <c r="G38" s="27">
        <f t="shared" si="0"/>
        <v>9.8909490923544258E-3</v>
      </c>
      <c r="H38" s="44">
        <f>IFERROR(VLOOKUP(Table1345676234[[#This Row],[ISIN No.]],'Crisil data '!E:AJ,32,0),0)</f>
        <v>0</v>
      </c>
    </row>
    <row r="39" spans="1:8" x14ac:dyDescent="0.25">
      <c r="A39" s="14"/>
      <c r="B39" s="75" t="s">
        <v>19</v>
      </c>
      <c r="C39" s="2" t="str">
        <f>VLOOKUP(Table1345676234[[#This Row],[ISIN No.]],'Crisil data '!E:F,2,0)</f>
        <v>STATE BANK OF INDIA</v>
      </c>
      <c r="D39" s="2" t="str">
        <f>VLOOKUP(Table1345676234[[#This Row],[ISIN No.]],'Crisil data '!E:I,5,0)</f>
        <v>Monetary intermediation of commercial banks, saving banks. postal savings</v>
      </c>
      <c r="E39" s="19">
        <f>SUMIFS('Crisil data '!L:L,'Crisil data '!AI:AI,$D$3,'Crisil data '!E:E,Table1345676234[[#This Row],[ISIN No.]])</f>
        <v>157950</v>
      </c>
      <c r="F39" s="2">
        <f>SUMIFS('Crisil data '!M:M,'Crisil data '!AI:AI,$D$3,'Crisil data '!E:E,Table1345676234[[#This Row],[ISIN No.]])</f>
        <v>73588905</v>
      </c>
      <c r="G39" s="27">
        <f t="shared" ref="G39:G59" si="1">+F39/$F$170</f>
        <v>3.2306018955660383E-2</v>
      </c>
      <c r="H39" s="44">
        <f>IFERROR(VLOOKUP(Table1345676234[[#This Row],[ISIN No.]],'Crisil data '!E:AJ,32,0),0)</f>
        <v>0</v>
      </c>
    </row>
    <row r="40" spans="1:8" x14ac:dyDescent="0.25">
      <c r="A40" s="14"/>
      <c r="B40" s="75" t="s">
        <v>280</v>
      </c>
      <c r="C40" s="2" t="str">
        <f>VLOOKUP(Table1345676234[[#This Row],[ISIN No.]],'Crisil data '!E:F,2,0)</f>
        <v>IndusInd Bank Limited</v>
      </c>
      <c r="D40" s="2" t="str">
        <f>VLOOKUP(Table1345676234[[#This Row],[ISIN No.]],'Crisil data '!E:I,5,0)</f>
        <v>Monetary intermediation of commercial banks, saving banks. postal savings</v>
      </c>
      <c r="E40" s="19">
        <f>SUMIFS('Crisil data '!L:L,'Crisil data '!AI:AI,$D$3,'Crisil data '!E:E,Table1345676234[[#This Row],[ISIN No.]])</f>
        <v>12706</v>
      </c>
      <c r="F40" s="2">
        <f>SUMIFS('Crisil data '!M:M,'Crisil data '!AI:AI,$D$3,'Crisil data '!E:E,Table1345676234[[#This Row],[ISIN No.]])</f>
        <v>10093011.1</v>
      </c>
      <c r="G40" s="27">
        <f t="shared" si="1"/>
        <v>4.4308990318077243E-3</v>
      </c>
      <c r="H40" s="44">
        <f>IFERROR(VLOOKUP(Table1345676234[[#This Row],[ISIN No.]],'Crisil data '!E:AJ,32,0),0)</f>
        <v>0</v>
      </c>
    </row>
    <row r="41" spans="1:8" x14ac:dyDescent="0.25">
      <c r="A41" s="14"/>
      <c r="B41" s="75" t="s">
        <v>18</v>
      </c>
      <c r="C41" s="2" t="str">
        <f>VLOOKUP(Table1345676234[[#This Row],[ISIN No.]],'Crisil data '!E:F,2,0)</f>
        <v>ITC LTD</v>
      </c>
      <c r="D41" s="2" t="str">
        <f>VLOOKUP(Table1345676234[[#This Row],[ISIN No.]],'Crisil data '!E:I,5,0)</f>
        <v>Manufacture of cigarettes, cigarette tobacco</v>
      </c>
      <c r="E41" s="19">
        <f>SUMIFS('Crisil data '!L:L,'Crisil data '!AI:AI,$D$3,'Crisil data '!E:E,Table1345676234[[#This Row],[ISIN No.]])</f>
        <v>239220</v>
      </c>
      <c r="F41" s="2">
        <f>SUMIFS('Crisil data '!M:M,'Crisil data '!AI:AI,$D$3,'Crisil data '!E:E,Table1345676234[[#This Row],[ISIN No.]])</f>
        <v>65426670</v>
      </c>
      <c r="G41" s="27">
        <f t="shared" si="1"/>
        <v>2.8722743479139095E-2</v>
      </c>
      <c r="H41" s="44">
        <f>IFERROR(VLOOKUP(Table1345676234[[#This Row],[ISIN No.]],'Crisil data '!E:AJ,32,0),0)</f>
        <v>0</v>
      </c>
    </row>
    <row r="42" spans="1:8" x14ac:dyDescent="0.25">
      <c r="A42" s="14"/>
      <c r="B42" s="75" t="s">
        <v>17</v>
      </c>
      <c r="C42" s="2" t="str">
        <f>VLOOKUP(Table1345676234[[#This Row],[ISIN No.]],'Crisil data '!E:F,2,0)</f>
        <v>HOUSING DEVELOPMENT FINANCE CORPORATION</v>
      </c>
      <c r="D42" s="2" t="str">
        <f>VLOOKUP(Table1345676234[[#This Row],[ISIN No.]],'Crisil data '!E:I,5,0)</f>
        <v>Activities of specialized institutions granting credit for house purchases</v>
      </c>
      <c r="E42" s="19">
        <f>SUMIFS('Crisil data '!L:L,'Crisil data '!AI:AI,$D$3,'Crisil data '!E:E,Table1345676234[[#This Row],[ISIN No.]])</f>
        <v>40271</v>
      </c>
      <c r="F42" s="2">
        <f>SUMIFS('Crisil data '!M:M,'Crisil data '!AI:AI,$D$3,'Crisil data '!E:E,Table1345676234[[#This Row],[ISIN No.]])</f>
        <v>87422300.349999994</v>
      </c>
      <c r="G42" s="27">
        <f t="shared" si="1"/>
        <v>3.8378971561739299E-2</v>
      </c>
      <c r="H42" s="44">
        <f>IFERROR(VLOOKUP(Table1345676234[[#This Row],[ISIN No.]],'Crisil data '!E:AJ,32,0),0)</f>
        <v>0</v>
      </c>
    </row>
    <row r="43" spans="1:8" x14ac:dyDescent="0.25">
      <c r="A43" s="14"/>
      <c r="B43" s="75" t="s">
        <v>16</v>
      </c>
      <c r="C43" s="2" t="str">
        <f>VLOOKUP(Table1345676234[[#This Row],[ISIN No.]],'Crisil data '!E:F,2,0)</f>
        <v>SUN PHARMACEUTICALS INDUSTRIES LTD</v>
      </c>
      <c r="D43" s="2" t="str">
        <f>VLOOKUP(Table1345676234[[#This Row],[ISIN No.]],'Crisil data '!E:I,5,0)</f>
        <v>Manufacture of medicinal substances used in the manufacture of pharmaceuticals:</v>
      </c>
      <c r="E43" s="19">
        <f>SUMIFS('Crisil data '!L:L,'Crisil data '!AI:AI,$D$3,'Crisil data '!E:E,Table1345676234[[#This Row],[ISIN No.]])</f>
        <v>37505</v>
      </c>
      <c r="F43" s="2">
        <f>SUMIFS('Crisil data '!M:M,'Crisil data '!AI:AI,$D$3,'Crisil data '!E:E,Table1345676234[[#This Row],[ISIN No.]])</f>
        <v>31151653</v>
      </c>
      <c r="G43" s="27">
        <f t="shared" si="1"/>
        <v>1.3675782950135685E-2</v>
      </c>
      <c r="H43" s="44">
        <f>IFERROR(VLOOKUP(Table1345676234[[#This Row],[ISIN No.]],'Crisil data '!E:AJ,32,0),0)</f>
        <v>0</v>
      </c>
    </row>
    <row r="44" spans="1:8" ht="13.5" customHeight="1" x14ac:dyDescent="0.25">
      <c r="A44" s="14"/>
      <c r="B44" s="75" t="s">
        <v>172</v>
      </c>
      <c r="C44" s="2" t="str">
        <f>VLOOKUP(Table1345676234[[#This Row],[ISIN No.]],'Crisil data '!E:F,2,0)</f>
        <v>NESTLE INDIA LTD</v>
      </c>
      <c r="D44" s="2" t="str">
        <f>VLOOKUP(Table1345676234[[#This Row],[ISIN No.]],'Crisil data '!E:I,5,0)</f>
        <v>Manufacture of milk-powder, ice-cream powder and condensed milk except</v>
      </c>
      <c r="E44" s="19">
        <f>SUMIFS('Crisil data '!L:L,'Crisil data '!AI:AI,$D$3,'Crisil data '!E:E,Table1345676234[[#This Row],[ISIN No.]])</f>
        <v>1152</v>
      </c>
      <c r="F44" s="2">
        <f>SUMIFS('Crisil data '!M:M,'Crisil data '!AI:AI,$D$3,'Crisil data '!E:E,Table1345676234[[#This Row],[ISIN No.]])</f>
        <v>20125440</v>
      </c>
      <c r="G44" s="27">
        <f t="shared" si="1"/>
        <v>8.835202074701419E-3</v>
      </c>
      <c r="H44" s="44">
        <f>IFERROR(VLOOKUP(Table1345676234[[#This Row],[ISIN No.]],'Crisil data '!E:AJ,32,0),0)</f>
        <v>0</v>
      </c>
    </row>
    <row r="45" spans="1:8" x14ac:dyDescent="0.25">
      <c r="A45" s="14"/>
      <c r="B45" s="75" t="s">
        <v>159</v>
      </c>
      <c r="C45" s="2" t="str">
        <f>VLOOKUP(Table1345676234[[#This Row],[ISIN No.]],'Crisil data '!E:F,2,0)</f>
        <v>POWER GRID CORPORATION OF INDIA LIMITED</v>
      </c>
      <c r="D45" s="2" t="str">
        <f>VLOOKUP(Table1345676234[[#This Row],[ISIN No.]],'Crisil data '!E:I,5,0)</f>
        <v>Transmission of electric energy</v>
      </c>
      <c r="E45" s="19">
        <f>SUMIFS('Crisil data '!L:L,'Crisil data '!AI:AI,$D$3,'Crisil data '!E:E,Table1345676234[[#This Row],[ISIN No.]])</f>
        <v>89320</v>
      </c>
      <c r="F45" s="2">
        <f>SUMIFS('Crisil data '!M:M,'Crisil data '!AI:AI,$D$3,'Crisil data '!E:E,Table1345676234[[#This Row],[ISIN No.]])</f>
        <v>18926908</v>
      </c>
      <c r="G45" s="27">
        <f t="shared" si="1"/>
        <v>8.3090385516680822E-3</v>
      </c>
      <c r="H45" s="44">
        <f>IFERROR(VLOOKUP(Table1345676234[[#This Row],[ISIN No.]],'Crisil data '!E:AJ,32,0),0)</f>
        <v>0</v>
      </c>
    </row>
    <row r="46" spans="1:8" x14ac:dyDescent="0.25">
      <c r="A46" s="14"/>
      <c r="B46" s="75" t="s">
        <v>15</v>
      </c>
      <c r="C46" s="2" t="str">
        <f>VLOOKUP(Table1345676234[[#This Row],[ISIN No.]],'Crisil data '!E:F,2,0)</f>
        <v>MAHINDRA AND MAHINDRA LTD</v>
      </c>
      <c r="D46" s="2" t="str">
        <f>VLOOKUP(Table1345676234[[#This Row],[ISIN No.]],'Crisil data '!E:I,5,0)</f>
        <v>Manufacture of tractors used in agriculture and forestry</v>
      </c>
      <c r="E46" s="19">
        <f>SUMIFS('Crisil data '!L:L,'Crisil data '!AI:AI,$D$3,'Crisil data '!E:E,Table1345676234[[#This Row],[ISIN No.]])</f>
        <v>27698</v>
      </c>
      <c r="F46" s="2">
        <f>SUMIFS('Crisil data '!M:M,'Crisil data '!AI:AI,$D$3,'Crisil data '!E:E,Table1345676234[[#This Row],[ISIN No.]])</f>
        <v>30278068.699999999</v>
      </c>
      <c r="G46" s="27">
        <f t="shared" si="1"/>
        <v>1.3292273629604725E-2</v>
      </c>
      <c r="H46" s="44">
        <f>IFERROR(VLOOKUP(Table1345676234[[#This Row],[ISIN No.]],'Crisil data '!E:AJ,32,0),0)</f>
        <v>0</v>
      </c>
    </row>
    <row r="47" spans="1:8" x14ac:dyDescent="0.25">
      <c r="A47" s="14"/>
      <c r="B47" s="75" t="s">
        <v>108</v>
      </c>
      <c r="C47" s="2" t="str">
        <f>VLOOKUP(Table1345676234[[#This Row],[ISIN No.]],'Crisil data '!E:F,2,0)</f>
        <v>AXIS BANK</v>
      </c>
      <c r="D47" s="2" t="str">
        <f>VLOOKUP(Table1345676234[[#This Row],[ISIN No.]],'Crisil data '!E:I,5,0)</f>
        <v>Monetary intermediation of commercial banks, saving banks. postal savings</v>
      </c>
      <c r="E47" s="19">
        <f>SUMIFS('Crisil data '!L:L,'Crisil data '!AI:AI,$D$3,'Crisil data '!E:E,Table1345676234[[#This Row],[ISIN No.]])</f>
        <v>79110</v>
      </c>
      <c r="F47" s="2">
        <f>SUMIFS('Crisil data '!M:M,'Crisil data '!AI:AI,$D$3,'Crisil data '!E:E,Table1345676234[[#This Row],[ISIN No.]])</f>
        <v>50377248</v>
      </c>
      <c r="G47" s="27">
        <f t="shared" si="1"/>
        <v>2.2115947082267415E-2</v>
      </c>
      <c r="H47" s="44">
        <f>IFERROR(VLOOKUP(Table1345676234[[#This Row],[ISIN No.]],'Crisil data '!E:AJ,32,0),0)</f>
        <v>0</v>
      </c>
    </row>
    <row r="48" spans="1:8" x14ac:dyDescent="0.25">
      <c r="A48" s="14"/>
      <c r="B48" s="75" t="s">
        <v>14</v>
      </c>
      <c r="C48" s="2" t="str">
        <f>VLOOKUP(Table1345676234[[#This Row],[ISIN No.]],'Crisil data '!E:F,2,0)</f>
        <v>LARSEN AND TOUBRO LIMITED</v>
      </c>
      <c r="D48" s="2" t="str">
        <f>VLOOKUP(Table1345676234[[#This Row],[ISIN No.]],'Crisil data '!E:I,5,0)</f>
        <v>Other civil engineering projects n.e.c.</v>
      </c>
      <c r="E48" s="19">
        <f>SUMIFS('Crisil data '!L:L,'Crisil data '!AI:AI,$D$3,'Crisil data '!E:E,Table1345676234[[#This Row],[ISIN No.]])</f>
        <v>42836</v>
      </c>
      <c r="F48" s="2">
        <f>SUMIFS('Crisil data '!M:M,'Crisil data '!AI:AI,$D$3,'Crisil data '!E:E,Table1345676234[[#This Row],[ISIN No.]])</f>
        <v>66749197</v>
      </c>
      <c r="G48" s="27">
        <f t="shared" si="1"/>
        <v>2.9303341632235309E-2</v>
      </c>
      <c r="H48" s="44">
        <f>IFERROR(VLOOKUP(Table1345676234[[#This Row],[ISIN No.]],'Crisil data '!E:AJ,32,0),0)</f>
        <v>0</v>
      </c>
    </row>
    <row r="49" spans="1:8" x14ac:dyDescent="0.25">
      <c r="A49" s="14"/>
      <c r="B49" s="75" t="s">
        <v>13</v>
      </c>
      <c r="C49" s="2" t="str">
        <f>VLOOKUP(Table1345676234[[#This Row],[ISIN No.]],'Crisil data '!E:F,2,0)</f>
        <v>ICICI BANK LTD</v>
      </c>
      <c r="D49" s="2" t="str">
        <f>VLOOKUP(Table1345676234[[#This Row],[ISIN No.]],'Crisil data '!E:I,5,0)</f>
        <v>Monetary intermediation of commercial banks, saving banks. postal savings</v>
      </c>
      <c r="E49" s="19">
        <f>SUMIFS('Crisil data '!L:L,'Crisil data '!AI:AI,$D$3,'Crisil data '!E:E,Table1345676234[[#This Row],[ISIN No.]])</f>
        <v>231816</v>
      </c>
      <c r="F49" s="2">
        <f>SUMIFS('Crisil data '!M:M,'Crisil data '!AI:AI,$D$3,'Crisil data '!E:E,Table1345676234[[#This Row],[ISIN No.]])</f>
        <v>163940275.19999999</v>
      </c>
      <c r="G49" s="27">
        <f t="shared" si="1"/>
        <v>7.1970871671583905E-2</v>
      </c>
      <c r="H49" s="44">
        <f>IFERROR(VLOOKUP(Table1345676234[[#This Row],[ISIN No.]],'Crisil data '!E:AJ,32,0),0)</f>
        <v>0</v>
      </c>
    </row>
    <row r="50" spans="1:8" x14ac:dyDescent="0.25">
      <c r="A50" s="14"/>
      <c r="B50" s="75" t="s">
        <v>124</v>
      </c>
      <c r="C50" s="2" t="str">
        <f>VLOOKUP(Table1345676234[[#This Row],[ISIN No.]],'Crisil data '!E:F,2,0)</f>
        <v>TATA CONSULTANCY SERVICES LIMITED</v>
      </c>
      <c r="D50" s="2" t="str">
        <f>VLOOKUP(Table1345676234[[#This Row],[ISIN No.]],'Crisil data '!E:I,5,0)</f>
        <v>Computer consultancy</v>
      </c>
      <c r="E50" s="19">
        <f>SUMIFS('Crisil data '!L:L,'Crisil data '!AI:AI,$D$3,'Crisil data '!E:E,Table1345676234[[#This Row],[ISIN No.]])</f>
        <v>28929</v>
      </c>
      <c r="F50" s="2">
        <f>SUMIFS('Crisil data '!M:M,'Crisil data '!AI:AI,$D$3,'Crisil data '!E:E,Table1345676234[[#This Row],[ISIN No.]])</f>
        <v>94513935.900000006</v>
      </c>
      <c r="G50" s="27">
        <f t="shared" si="1"/>
        <v>4.1492246755940591E-2</v>
      </c>
      <c r="H50" s="44">
        <f>IFERROR(VLOOKUP(Table1345676234[[#This Row],[ISIN No.]],'Crisil data '!E:AJ,32,0),0)</f>
        <v>0</v>
      </c>
    </row>
    <row r="51" spans="1:8" x14ac:dyDescent="0.25">
      <c r="A51" s="14"/>
      <c r="B51" s="75" t="s">
        <v>12</v>
      </c>
      <c r="C51" s="2" t="str">
        <f>VLOOKUP(Table1345676234[[#This Row],[ISIN No.]],'Crisil data '!E:F,2,0)</f>
        <v>GAIL (INDIA) LIMITED</v>
      </c>
      <c r="D51" s="2" t="str">
        <f>VLOOKUP(Table1345676234[[#This Row],[ISIN No.]],'Crisil data '!E:I,5,0)</f>
        <v>Disrtibution and sale of gaseous fuels through mains</v>
      </c>
      <c r="E51" s="19">
        <f>SUMIFS('Crisil data '!L:L,'Crisil data '!AI:AI,$D$3,'Crisil data '!E:E,Table1345676234[[#This Row],[ISIN No.]])</f>
        <v>58588</v>
      </c>
      <c r="F51" s="2">
        <f>SUMIFS('Crisil data '!M:M,'Crisil data '!AI:AI,$D$3,'Crisil data '!E:E,Table1345676234[[#This Row],[ISIN No.]])</f>
        <v>7921097.5999999996</v>
      </c>
      <c r="G51" s="27">
        <f t="shared" si="1"/>
        <v>3.4774145533927421E-3</v>
      </c>
      <c r="H51" s="44">
        <f>IFERROR(VLOOKUP(Table1345676234[[#This Row],[ISIN No.]],'Crisil data '!E:AJ,32,0),0)</f>
        <v>0</v>
      </c>
    </row>
    <row r="52" spans="1:8" x14ac:dyDescent="0.25">
      <c r="A52" s="14"/>
      <c r="B52" s="75" t="s">
        <v>173</v>
      </c>
      <c r="C52" s="2" t="str">
        <f>VLOOKUP(Table1345676234[[#This Row],[ISIN No.]],'Crisil data '!E:F,2,0)</f>
        <v>EICHER MOTORS LTD</v>
      </c>
      <c r="D52" s="2" t="str">
        <f>VLOOKUP(Table1345676234[[#This Row],[ISIN No.]],'Crisil data '!E:I,5,0)</f>
        <v>Manufacture of motorcycles, scooters, mopeds etc. and their</v>
      </c>
      <c r="E52" s="19">
        <f>SUMIFS('Crisil data '!L:L,'Crisil data '!AI:AI,$D$3,'Crisil data '!E:E,Table1345676234[[#This Row],[ISIN No.]])</f>
        <v>3790</v>
      </c>
      <c r="F52" s="2">
        <f>SUMIFS('Crisil data '!M:M,'Crisil data '!AI:AI,$D$3,'Crisil data '!E:E,Table1345676234[[#This Row],[ISIN No.]])</f>
        <v>10590586.5</v>
      </c>
      <c r="G52" s="27">
        <f t="shared" si="1"/>
        <v>4.6493379432750214E-3</v>
      </c>
      <c r="H52" s="44">
        <f>IFERROR(VLOOKUP(Table1345676234[[#This Row],[ISIN No.]],'Crisil data '!E:AJ,32,0),0)</f>
        <v>0</v>
      </c>
    </row>
    <row r="53" spans="1:8" x14ac:dyDescent="0.25">
      <c r="A53" s="14"/>
      <c r="B53" s="75" t="s">
        <v>68</v>
      </c>
      <c r="C53" s="2" t="str">
        <f>VLOOKUP(Table1345676234[[#This Row],[ISIN No.]],'Crisil data '!E:F,2,0)</f>
        <v>BHARTI AIRTEL LTD</v>
      </c>
      <c r="D53" s="2" t="str">
        <f>VLOOKUP(Table1345676234[[#This Row],[ISIN No.]],'Crisil data '!E:I,5,0)</f>
        <v>Activities of maintaining and operating pageing</v>
      </c>
      <c r="E53" s="19">
        <f>SUMIFS('Crisil data '!L:L,'Crisil data '!AI:AI,$D$3,'Crisil data '!E:E,Table1345676234[[#This Row],[ISIN No.]])</f>
        <v>83482</v>
      </c>
      <c r="F53" s="2">
        <f>SUMIFS('Crisil data '!M:M,'Crisil data '!AI:AI,$D$3,'Crisil data '!E:E,Table1345676234[[#This Row],[ISIN No.]])</f>
        <v>57180995.899999999</v>
      </c>
      <c r="G53" s="27">
        <f t="shared" si="1"/>
        <v>2.5102837682513941E-2</v>
      </c>
      <c r="H53" s="44">
        <f>IFERROR(VLOOKUP(Table1345676234[[#This Row],[ISIN No.]],'Crisil data '!E:AJ,32,0),0)</f>
        <v>0</v>
      </c>
    </row>
    <row r="54" spans="1:8" x14ac:dyDescent="0.25">
      <c r="A54" s="14"/>
      <c r="B54" s="75" t="s">
        <v>123</v>
      </c>
      <c r="C54" s="2" t="str">
        <f>VLOOKUP(Table1345676234[[#This Row],[ISIN No.]],'Crisil data '!E:F,2,0)</f>
        <v>UltraTech Cement Limited</v>
      </c>
      <c r="D54" s="2" t="str">
        <f>VLOOKUP(Table1345676234[[#This Row],[ISIN No.]],'Crisil data '!E:I,5,0)</f>
        <v>Manufacture of clinkers and cement</v>
      </c>
      <c r="E54" s="19">
        <f>SUMIFS('Crisil data '!L:L,'Crisil data '!AI:AI,$D$3,'Crisil data '!E:E,Table1345676234[[#This Row],[ISIN No.]])</f>
        <v>6450</v>
      </c>
      <c r="F54" s="2">
        <f>SUMIFS('Crisil data '!M:M,'Crisil data '!AI:AI,$D$3,'Crisil data '!E:E,Table1345676234[[#This Row],[ISIN No.]])</f>
        <v>36167085</v>
      </c>
      <c r="G54" s="27">
        <f t="shared" si="1"/>
        <v>1.5877590970826107E-2</v>
      </c>
      <c r="H54" s="44">
        <f>IFERROR(VLOOKUP(Table1345676234[[#This Row],[ISIN No.]],'Crisil data '!E:AJ,32,0),0)</f>
        <v>0</v>
      </c>
    </row>
    <row r="55" spans="1:8" x14ac:dyDescent="0.25">
      <c r="A55" s="14"/>
      <c r="B55" s="75" t="s">
        <v>242</v>
      </c>
      <c r="C55" s="2" t="str">
        <f>VLOOKUP(Table1345676234[[#This Row],[ISIN No.]],'Crisil data '!E:F,2,0)</f>
        <v>TATA MOTORS LTD</v>
      </c>
      <c r="D55" s="2" t="str">
        <f>VLOOKUP(Table1345676234[[#This Row],[ISIN No.]],'Crisil data '!E:I,5,0)</f>
        <v>Manufacture of commercial vehicles such as vans, lorries, over-the-road</v>
      </c>
      <c r="E55" s="19">
        <f>SUMIFS('Crisil data '!L:L,'Crisil data '!AI:AI,$D$3,'Crisil data '!E:E,Table1345676234[[#This Row],[ISIN No.]])</f>
        <v>48550</v>
      </c>
      <c r="F55" s="2">
        <f>SUMIFS('Crisil data '!M:M,'Crisil data '!AI:AI,$D$3,'Crisil data '!E:E,Table1345676234[[#This Row],[ISIN No.]])</f>
        <v>19992890</v>
      </c>
      <c r="G55" s="27">
        <f t="shared" si="1"/>
        <v>8.7770117427135638E-3</v>
      </c>
      <c r="H55" s="44">
        <f>IFERROR(VLOOKUP(Table1345676234[[#This Row],[ISIN No.]],'Crisil data '!E:AJ,32,0),0)</f>
        <v>0</v>
      </c>
    </row>
    <row r="56" spans="1:8" x14ac:dyDescent="0.25">
      <c r="A56" s="14"/>
      <c r="B56" s="75" t="s">
        <v>266</v>
      </c>
      <c r="C56" s="2" t="str">
        <f>VLOOKUP(Table1345676234[[#This Row],[ISIN No.]],'Crisil data '!E:F,2,0)</f>
        <v>TATA POWER COMPANY LIMITED</v>
      </c>
      <c r="D56" s="2" t="str">
        <f>VLOOKUP(Table1345676234[[#This Row],[ISIN No.]],'Crisil data '!E:I,5,0)</f>
        <v>Electric power generation by coal based thermal power plants</v>
      </c>
      <c r="E56" s="19">
        <f>SUMIFS('Crisil data '!L:L,'Crisil data '!AI:AI,$D$3,'Crisil data '!E:E,Table1345676234[[#This Row],[ISIN No.]])</f>
        <v>43000</v>
      </c>
      <c r="F56" s="2">
        <f>SUMIFS('Crisil data '!M:M,'Crisil data '!AI:AI,$D$3,'Crisil data '!E:E,Table1345676234[[#This Row],[ISIN No.]])</f>
        <v>8694600</v>
      </c>
      <c r="G56" s="27">
        <f t="shared" si="1"/>
        <v>3.8169872538786212E-3</v>
      </c>
      <c r="H56" s="44">
        <f>IFERROR(VLOOKUP(Table1345676234[[#This Row],[ISIN No.]],'Crisil data '!E:AJ,32,0),0)</f>
        <v>0</v>
      </c>
    </row>
    <row r="57" spans="1:8" x14ac:dyDescent="0.25">
      <c r="A57" s="14"/>
      <c r="B57" s="75" t="s">
        <v>341</v>
      </c>
      <c r="C57" s="2" t="str">
        <f>VLOOKUP(Table1345676234[[#This Row],[ISIN No.]],'Crisil data '!E:F,2,0)</f>
        <v>TRENT LTD</v>
      </c>
      <c r="D57" s="2" t="str">
        <f>VLOOKUP(Table1345676234[[#This Row],[ISIN No.]],'Crisil data '!E:I,5,0)</f>
        <v>Retail sale of readymade garments, hosiery goods, other articles</v>
      </c>
      <c r="E57" s="19">
        <f>SUMIFS('Crisil data '!L:L,'Crisil data '!AI:AI,$D$3,'Crisil data '!E:E,Table1345676234[[#This Row],[ISIN No.]])</f>
        <v>10500</v>
      </c>
      <c r="F57" s="2">
        <f>SUMIFS('Crisil data '!M:M,'Crisil data '!AI:AI,$D$3,'Crisil data '!E:E,Table1345676234[[#This Row],[ISIN No.]])</f>
        <v>11278575</v>
      </c>
      <c r="G57" s="27">
        <f t="shared" si="1"/>
        <v>4.9513694726513093E-3</v>
      </c>
      <c r="H57" s="44">
        <f>IFERROR(VLOOKUP(Table1345676234[[#This Row],[ISIN No.]],'Crisil data '!E:AJ,32,0),0)</f>
        <v>0</v>
      </c>
    </row>
    <row r="58" spans="1:8" x14ac:dyDescent="0.25">
      <c r="A58" s="14"/>
      <c r="B58" s="75" t="s">
        <v>284</v>
      </c>
      <c r="C58" s="2" t="str">
        <f>VLOOKUP(Table1345676234[[#This Row],[ISIN No.]],'Crisil data '!E:F,2,0)</f>
        <v>CHOLAMANDALAM INVESTMENT AND FINANCE COMPANY</v>
      </c>
      <c r="D58" s="2" t="str">
        <f>VLOOKUP(Table1345676234[[#This Row],[ISIN No.]],'Crisil data '!E:I,5,0)</f>
        <v>Other credit granting</v>
      </c>
      <c r="E58" s="19">
        <f>SUMIFS('Crisil data '!L:L,'Crisil data '!AI:AI,$D$3,'Crisil data '!E:E,Table1345676234[[#This Row],[ISIN No.]])</f>
        <v>17860</v>
      </c>
      <c r="F58" s="2">
        <f>SUMIFS('Crisil data '!M:M,'Crisil data '!AI:AI,$D$3,'Crisil data '!E:E,Table1345676234[[#This Row],[ISIN No.]])</f>
        <v>11064270</v>
      </c>
      <c r="G58" s="27">
        <f t="shared" si="1"/>
        <v>4.8572881516655867E-3</v>
      </c>
      <c r="H58" s="44">
        <f>IFERROR(VLOOKUP(Table1345676234[[#This Row],[ISIN No.]],'Crisil data '!E:AJ,32,0),0)</f>
        <v>0</v>
      </c>
    </row>
    <row r="59" spans="1:8" x14ac:dyDescent="0.25">
      <c r="A59" s="14"/>
      <c r="B59" s="75" t="s">
        <v>294</v>
      </c>
      <c r="C59" s="2" t="str">
        <f>VLOOKUP(Table1345676234[[#This Row],[ISIN No.]],'Crisil data '!E:F,2,0)</f>
        <v>DIVI'S LABORATORIES LTD</v>
      </c>
      <c r="D59" s="2" t="str">
        <f>VLOOKUP(Table1345676234[[#This Row],[ISIN No.]],'Crisil data '!E:I,5,0)</f>
        <v>Manufacture of allopathic pharmaceutical preparations</v>
      </c>
      <c r="E59" s="19">
        <f>SUMIFS('Crisil data '!L:L,'Crisil data '!AI:AI,$D$3,'Crisil data '!E:E,Table1345676234[[#This Row],[ISIN No.]])</f>
        <v>3990</v>
      </c>
      <c r="F59" s="2">
        <f>SUMIFS('Crisil data '!M:M,'Crisil data '!AI:AI,$D$3,'Crisil data '!E:E,Table1345676234[[#This Row],[ISIN No.]])</f>
        <v>14485296</v>
      </c>
      <c r="G59" s="27">
        <f t="shared" si="1"/>
        <v>6.3591413291766126E-3</v>
      </c>
      <c r="H59" s="44">
        <f>IFERROR(VLOOKUP(Table1345676234[[#This Row],[ISIN No.]],'Crisil data '!E:AJ,32,0),0)</f>
        <v>0</v>
      </c>
    </row>
    <row r="60" spans="1:8" x14ac:dyDescent="0.25">
      <c r="A60" s="14"/>
      <c r="B60" s="75" t="s">
        <v>285</v>
      </c>
      <c r="C60" s="2" t="str">
        <f>VLOOKUP(Table1345676234[[#This Row],[ISIN No.]],'Crisil data '!E:F,2,0)</f>
        <v>Crompton Greaves Consumer Electricals</v>
      </c>
      <c r="D60" s="2" t="str">
        <f>VLOOKUP(Table1345676234[[#This Row],[ISIN No.]],'Crisil data '!E:I,5,0)</f>
        <v>Manufacture of electric lighting equipment</v>
      </c>
      <c r="E60" s="19">
        <f>SUMIFS('Crisil data '!L:L,'Crisil data '!AI:AI,$D$3,'Crisil data '!E:E,Table1345676234[[#This Row],[ISIN No.]])</f>
        <v>19850</v>
      </c>
      <c r="F60" s="2">
        <f>SUMIFS('Crisil data '!M:M,'Crisil data '!AI:AI,$D$3,'Crisil data '!E:E,Table1345676234[[#This Row],[ISIN No.]])</f>
        <v>6751977.5</v>
      </c>
      <c r="G60" s="27">
        <f t="shared" ref="G60:G71" si="2">+F60/$F$170</f>
        <v>2.9641630501662224E-3</v>
      </c>
      <c r="H60" s="44">
        <f>IFERROR(VLOOKUP(Table1345676234[[#This Row],[ISIN No.]],'Crisil data '!E:AJ,32,0),0)</f>
        <v>0</v>
      </c>
    </row>
    <row r="61" spans="1:8" x14ac:dyDescent="0.25">
      <c r="A61" s="14"/>
      <c r="B61" s="75" t="s">
        <v>247</v>
      </c>
      <c r="C61" s="2" t="str">
        <f>VLOOKUP(Table1345676234[[#This Row],[ISIN No.]],'Crisil data '!E:F,2,0)</f>
        <v>INDRAPRASTHA GAS</v>
      </c>
      <c r="D61" s="2" t="str">
        <f>VLOOKUP(Table1345676234[[#This Row],[ISIN No.]],'Crisil data '!E:I,5,0)</f>
        <v>Disrtibution and sale of gaseous fuels through mains</v>
      </c>
      <c r="E61" s="19">
        <f>SUMIFS('Crisil data '!L:L,'Crisil data '!AI:AI,$D$3,'Crisil data '!E:E,Table1345676234[[#This Row],[ISIN No.]])</f>
        <v>29820</v>
      </c>
      <c r="F61" s="2">
        <f>SUMIFS('Crisil data '!M:M,'Crisil data '!AI:AI,$D$3,'Crisil data '!E:E,Table1345676234[[#This Row],[ISIN No.]])</f>
        <v>10612938</v>
      </c>
      <c r="G61" s="27">
        <f t="shared" si="2"/>
        <v>4.6591504005019284E-3</v>
      </c>
      <c r="H61" s="44">
        <f>IFERROR(VLOOKUP(Table1345676234[[#This Row],[ISIN No.]],'Crisil data '!E:AJ,32,0),0)</f>
        <v>0</v>
      </c>
    </row>
    <row r="62" spans="1:8" x14ac:dyDescent="0.25">
      <c r="A62" s="14"/>
      <c r="B62" s="75" t="s">
        <v>292</v>
      </c>
      <c r="C62" s="2" t="str">
        <f>VLOOKUP(Table1345676234[[#This Row],[ISIN No.]],'Crisil data '!E:F,2,0)</f>
        <v>Bharti Airtel partly Paid(14:1)</v>
      </c>
      <c r="D62" s="2" t="str">
        <f>VLOOKUP(Table1345676234[[#This Row],[ISIN No.]],'Crisil data '!E:I,5,0)</f>
        <v>Activities of maintaining and operating pageing</v>
      </c>
      <c r="E62" s="19">
        <f>SUMIFS('Crisil data '!L:L,'Crisil data '!AI:AI,$D$3,'Crisil data '!E:E,Table1345676234[[#This Row],[ISIN No.]])</f>
        <v>5748</v>
      </c>
      <c r="F62" s="2">
        <f>SUMIFS('Crisil data '!M:M,'Crisil data '!AI:AI,$D$3,'Crisil data '!E:E,Table1345676234[[#This Row],[ISIN No.]])</f>
        <v>1738195.2</v>
      </c>
      <c r="G62" s="27">
        <f t="shared" si="2"/>
        <v>7.6307925875290425E-4</v>
      </c>
      <c r="H62" s="44">
        <f>IFERROR(VLOOKUP(Table1345676234[[#This Row],[ISIN No.]],'Crisil data '!E:AJ,32,0),0)</f>
        <v>0</v>
      </c>
    </row>
    <row r="63" spans="1:8" x14ac:dyDescent="0.25">
      <c r="A63" s="14"/>
      <c r="B63" s="75" t="s">
        <v>344</v>
      </c>
      <c r="C63" s="2" t="str">
        <f>VLOOKUP(Table1345676234[[#This Row],[ISIN No.]],'Crisil data '!E:F,2,0)</f>
        <v>DLF Ltd</v>
      </c>
      <c r="D63" s="2" t="str">
        <f>VLOOKUP(Table1345676234[[#This Row],[ISIN No.]],'Crisil data '!E:I,5,0)</f>
        <v>Real estate activities with own or leased property</v>
      </c>
      <c r="E63" s="19">
        <f>SUMIFS('Crisil data '!L:L,'Crisil data '!AI:AI,$D$3,'Crisil data '!E:E,Table1345676234[[#This Row],[ISIN No.]])</f>
        <v>37200</v>
      </c>
      <c r="F63" s="2">
        <f>SUMIFS('Crisil data '!M:M,'Crisil data '!AI:AI,$D$3,'Crisil data '!E:E,Table1345676234[[#This Row],[ISIN No.]])</f>
        <v>11632440</v>
      </c>
      <c r="G63" s="27">
        <f t="shared" si="2"/>
        <v>5.1067185622694347E-3</v>
      </c>
      <c r="H63" s="44">
        <f>IFERROR(VLOOKUP(Table1345676234[[#This Row],[ISIN No.]],'Crisil data '!E:AJ,32,0),0)</f>
        <v>0</v>
      </c>
    </row>
    <row r="64" spans="1:8" x14ac:dyDescent="0.25">
      <c r="A64" s="14"/>
      <c r="B64" s="75" t="s">
        <v>262</v>
      </c>
      <c r="C64" s="2" t="str">
        <f>VLOOKUP(Table1345676234[[#This Row],[ISIN No.]],'Crisil data '!E:F,2,0)</f>
        <v>WIPRO LTD</v>
      </c>
      <c r="D64" s="2" t="str">
        <f>VLOOKUP(Table1345676234[[#This Row],[ISIN No.]],'Crisil data '!E:I,5,0)</f>
        <v>Writing , modifying, testing of computer program</v>
      </c>
      <c r="E64" s="19">
        <f>SUMIFS('Crisil data '!L:L,'Crisil data '!AI:AI,$D$3,'Crisil data '!E:E,Table1345676234[[#This Row],[ISIN No.]])</f>
        <v>35000</v>
      </c>
      <c r="F64" s="2">
        <f>SUMIFS('Crisil data '!M:M,'Crisil data '!AI:AI,$D$3,'Crisil data '!E:E,Table1345676234[[#This Row],[ISIN No.]])</f>
        <v>14561750</v>
      </c>
      <c r="G64" s="27">
        <f t="shared" si="2"/>
        <v>6.3927051439016192E-3</v>
      </c>
      <c r="H64" s="44">
        <f>IFERROR(VLOOKUP(Table1345676234[[#This Row],[ISIN No.]],'Crisil data '!E:AJ,32,0),0)</f>
        <v>0</v>
      </c>
    </row>
    <row r="65" spans="1:8" x14ac:dyDescent="0.25">
      <c r="A65" s="14"/>
      <c r="B65" s="75" t="s">
        <v>339</v>
      </c>
      <c r="C65" s="2" t="str">
        <f>VLOOKUP(Table1345676234[[#This Row],[ISIN No.]],'Crisil data '!E:F,2,0)</f>
        <v>Sona BLW Precision Forgings Limited</v>
      </c>
      <c r="D65" s="2" t="str">
        <f>VLOOKUP(Table1345676234[[#This Row],[ISIN No.]],'Crisil data '!E:I,5,0)</f>
        <v>Manufacture of bearings, gears, gearing and driving elements</v>
      </c>
      <c r="E65" s="19">
        <f>SUMIFS('Crisil data '!L:L,'Crisil data '!AI:AI,$D$3,'Crisil data '!E:E,Table1345676234[[#This Row],[ISIN No.]])</f>
        <v>14767</v>
      </c>
      <c r="F65" s="2">
        <f>SUMIFS('Crisil data '!M:M,'Crisil data '!AI:AI,$D$3,'Crisil data '!E:E,Table1345676234[[#This Row],[ISIN No.]])</f>
        <v>8177964.5999999996</v>
      </c>
      <c r="G65" s="27">
        <f t="shared" si="2"/>
        <v>3.5901808755860621E-3</v>
      </c>
      <c r="H65" s="44">
        <f>IFERROR(VLOOKUP(Table1345676234[[#This Row],[ISIN No.]],'Crisil data '!E:AJ,32,0),0)</f>
        <v>0</v>
      </c>
    </row>
    <row r="66" spans="1:8" x14ac:dyDescent="0.25">
      <c r="A66" s="14"/>
      <c r="B66" s="75" t="s">
        <v>291</v>
      </c>
      <c r="C66" s="2" t="str">
        <f>VLOOKUP(Table1345676234[[#This Row],[ISIN No.]],'Crisil data '!E:F,2,0)</f>
        <v>ICICI LOMBARD GENERAL INSURANCE CO LTD</v>
      </c>
      <c r="D66" s="2" t="str">
        <f>VLOOKUP(Table1345676234[[#This Row],[ISIN No.]],'Crisil data '!E:I,5,0)</f>
        <v>Non-life insurance</v>
      </c>
      <c r="E66" s="19">
        <f>SUMIFS('Crisil data '!L:L,'Crisil data '!AI:AI,$D$3,'Crisil data '!E:E,Table1345676234[[#This Row],[ISIN No.]])</f>
        <v>7100</v>
      </c>
      <c r="F66" s="2">
        <f>SUMIFS('Crisil data '!M:M,'Crisil data '!AI:AI,$D$3,'Crisil data '!E:E,Table1345676234[[#This Row],[ISIN No.]])</f>
        <v>7958745</v>
      </c>
      <c r="G66" s="27">
        <f t="shared" si="2"/>
        <v>3.4939420124985862E-3</v>
      </c>
      <c r="H66" s="44">
        <f>IFERROR(VLOOKUP(Table1345676234[[#This Row],[ISIN No.]],'Crisil data '!E:AJ,32,0),0)</f>
        <v>0</v>
      </c>
    </row>
    <row r="67" spans="1:8" x14ac:dyDescent="0.25">
      <c r="A67" s="14"/>
      <c r="B67" s="75" t="s">
        <v>340</v>
      </c>
      <c r="C67" s="2" t="str">
        <f>VLOOKUP(Table1345676234[[#This Row],[ISIN No.]],'Crisil data '!E:F,2,0)</f>
        <v>MUTHOOT FINANCE LIMITED</v>
      </c>
      <c r="D67" s="2" t="str">
        <f>VLOOKUP(Table1345676234[[#This Row],[ISIN No.]],'Crisil data '!E:I,5,0)</f>
        <v>Other credit granting</v>
      </c>
      <c r="E67" s="19">
        <f>SUMIFS('Crisil data '!L:L,'Crisil data '!AI:AI,$D$3,'Crisil data '!E:E,Table1345676234[[#This Row],[ISIN No.]])</f>
        <v>5989</v>
      </c>
      <c r="F67" s="2">
        <f>SUMIFS('Crisil data '!M:M,'Crisil data '!AI:AI,$D$3,'Crisil data '!E:E,Table1345676234[[#This Row],[ISIN No.]])</f>
        <v>5847060.7000000002</v>
      </c>
      <c r="G67" s="27">
        <f t="shared" si="2"/>
        <v>2.5668985536487715E-3</v>
      </c>
      <c r="H67" s="44">
        <f>IFERROR(VLOOKUP(Table1345676234[[#This Row],[ISIN No.]],'Crisil data '!E:AJ,32,0),0)</f>
        <v>0</v>
      </c>
    </row>
    <row r="68" spans="1:8" x14ac:dyDescent="0.25">
      <c r="A68" s="14"/>
      <c r="B68" s="75" t="s">
        <v>248</v>
      </c>
      <c r="C68" s="2" t="str">
        <f>VLOOKUP(Table1345676234[[#This Row],[ISIN No.]],'Crisil data '!E:F,2,0)</f>
        <v>HDFC LIFE INSURANCE COMPANY LTD</v>
      </c>
      <c r="D68" s="2" t="str">
        <f>VLOOKUP(Table1345676234[[#This Row],[ISIN No.]],'Crisil data '!E:I,5,0)</f>
        <v>Life insurance</v>
      </c>
      <c r="E68" s="19">
        <f>SUMIFS('Crisil data '!L:L,'Crisil data '!AI:AI,$D$3,'Crisil data '!E:E,Table1345676234[[#This Row],[ISIN No.]])</f>
        <v>27175</v>
      </c>
      <c r="F68" s="2">
        <f>SUMIFS('Crisil data '!M:M,'Crisil data '!AI:AI,$D$3,'Crisil data '!E:E,Table1345676234[[#This Row],[ISIN No.]])</f>
        <v>14946250</v>
      </c>
      <c r="G68" s="27">
        <f t="shared" si="2"/>
        <v>6.5615032023650707E-3</v>
      </c>
      <c r="H68" s="44">
        <f>IFERROR(VLOOKUP(Table1345676234[[#This Row],[ISIN No.]],'Crisil data '!E:AJ,32,0),0)</f>
        <v>0</v>
      </c>
    </row>
    <row r="69" spans="1:8" x14ac:dyDescent="0.25">
      <c r="A69" s="14"/>
      <c r="B69" s="75" t="s">
        <v>293</v>
      </c>
      <c r="C69" s="2" t="str">
        <f>VLOOKUP(Table1345676234[[#This Row],[ISIN No.]],'Crisil data '!E:F,2,0)</f>
        <v>BAJAJ FINSERV LTD</v>
      </c>
      <c r="D69" s="2" t="str">
        <f>VLOOKUP(Table1345676234[[#This Row],[ISIN No.]],'Crisil data '!E:I,5,0)</f>
        <v>Other credit granting</v>
      </c>
      <c r="E69" s="19">
        <f>SUMIFS('Crisil data '!L:L,'Crisil data '!AI:AI,$D$3,'Crisil data '!E:E,Table1345676234[[#This Row],[ISIN No.]])</f>
        <v>1829</v>
      </c>
      <c r="F69" s="2">
        <f>SUMIFS('Crisil data '!M:M,'Crisil data '!AI:AI,$D$3,'Crisil data '!E:E,Table1345676234[[#This Row],[ISIN No.]])</f>
        <v>19994170.75</v>
      </c>
      <c r="G69" s="27">
        <f t="shared" si="2"/>
        <v>8.7775740004856755E-3</v>
      </c>
      <c r="H69" s="44">
        <f>IFERROR(VLOOKUP(Table1345676234[[#This Row],[ISIN No.]],'Crisil data '!E:AJ,32,0),0)</f>
        <v>0</v>
      </c>
    </row>
    <row r="70" spans="1:8" x14ac:dyDescent="0.25">
      <c r="A70" s="14"/>
      <c r="B70" s="75" t="s">
        <v>265</v>
      </c>
      <c r="C70" s="2" t="str">
        <f>VLOOKUP(Table1345676234[[#This Row],[ISIN No.]],'Crisil data '!E:F,2,0)</f>
        <v>UPL LIMITED</v>
      </c>
      <c r="D70" s="2" t="str">
        <f>VLOOKUP(Table1345676234[[#This Row],[ISIN No.]],'Crisil data '!E:I,5,0)</f>
        <v>Manufacture of insecticides, rodenticides, fungicides, herbicides</v>
      </c>
      <c r="E70" s="19">
        <f>SUMIFS('Crisil data '!L:L,'Crisil data '!AI:AI,$D$3,'Crisil data '!E:E,Table1345676234[[#This Row],[ISIN No.]])</f>
        <v>17400</v>
      </c>
      <c r="F70" s="2">
        <f>SUMIFS('Crisil data '!M:M,'Crisil data '!AI:AI,$D$3,'Crisil data '!E:E,Table1345676234[[#This Row],[ISIN No.]])</f>
        <v>11003760</v>
      </c>
      <c r="G70" s="27">
        <f t="shared" si="2"/>
        <v>4.8307238590319761E-3</v>
      </c>
      <c r="H70" s="44">
        <f>IFERROR(VLOOKUP(Table1345676234[[#This Row],[ISIN No.]],'Crisil data '!E:AJ,32,0),0)</f>
        <v>0</v>
      </c>
    </row>
    <row r="71" spans="1:8" x14ac:dyDescent="0.25">
      <c r="A71" s="14"/>
      <c r="B71" s="75" t="s">
        <v>264</v>
      </c>
      <c r="C71" s="2" t="str">
        <f>VLOOKUP(Table1345676234[[#This Row],[ISIN No.]],'Crisil data '!E:F,2,0)</f>
        <v>ASHOK LEYLAND LTD</v>
      </c>
      <c r="D71" s="2" t="str">
        <f>VLOOKUP(Table1345676234[[#This Row],[ISIN No.]],'Crisil data '!E:I,5,0)</f>
        <v>Manufacture of commercial vehicles such as vans, lorries, over-the-road</v>
      </c>
      <c r="E71" s="19">
        <f>SUMIFS('Crisil data '!L:L,'Crisil data '!AI:AI,$D$3,'Crisil data '!E:E,Table1345676234[[#This Row],[ISIN No.]])</f>
        <v>86200</v>
      </c>
      <c r="F71" s="2">
        <f>SUMIFS('Crisil data '!M:M,'Crisil data '!AI:AI,$D$3,'Crisil data '!E:E,Table1345676234[[#This Row],[ISIN No.]])</f>
        <v>12740360</v>
      </c>
      <c r="G71" s="27">
        <f t="shared" si="2"/>
        <v>5.5931028143704174E-3</v>
      </c>
      <c r="H71" s="44">
        <f>IFERROR(VLOOKUP(Table1345676234[[#This Row],[ISIN No.]],'Crisil data '!E:AJ,32,0),0)</f>
        <v>0</v>
      </c>
    </row>
    <row r="72" spans="1:8" x14ac:dyDescent="0.25">
      <c r="A72" s="14"/>
      <c r="B72" s="75"/>
      <c r="C72" s="2"/>
      <c r="D72" s="2"/>
      <c r="E72" s="19"/>
      <c r="F72" s="2"/>
      <c r="G72" s="27"/>
      <c r="H72" s="44"/>
    </row>
    <row r="73" spans="1:8" hidden="1" outlineLevel="1" x14ac:dyDescent="0.25">
      <c r="A73" s="14"/>
      <c r="B73" s="75"/>
      <c r="C73" s="2"/>
      <c r="D73" s="2"/>
      <c r="E73" s="19"/>
      <c r="F73" s="2"/>
      <c r="G73" s="27"/>
      <c r="H73" s="44"/>
    </row>
    <row r="74" spans="1:8" hidden="1" outlineLevel="1" x14ac:dyDescent="0.25">
      <c r="A74" s="14"/>
      <c r="B74" s="2"/>
      <c r="C74" s="2"/>
      <c r="D74" s="2"/>
      <c r="E74" s="19"/>
      <c r="F74" s="2"/>
      <c r="G74" s="27"/>
      <c r="H74" s="44"/>
    </row>
    <row r="75" spans="1:8" hidden="1" outlineLevel="1" x14ac:dyDescent="0.25">
      <c r="A75" s="14"/>
      <c r="B75" s="2"/>
      <c r="C75" s="2"/>
      <c r="D75" s="2"/>
      <c r="E75" s="19"/>
      <c r="F75" s="2"/>
      <c r="G75" s="27"/>
      <c r="H75" s="44"/>
    </row>
    <row r="76" spans="1:8" hidden="1" outlineLevel="1" x14ac:dyDescent="0.25">
      <c r="A76" s="14"/>
      <c r="B76" s="2"/>
      <c r="C76" s="2"/>
      <c r="D76" s="2"/>
      <c r="E76" s="19"/>
      <c r="F76" s="2"/>
      <c r="G76" s="27"/>
      <c r="H76" s="44"/>
    </row>
    <row r="77" spans="1:8" hidden="1" outlineLevel="1" x14ac:dyDescent="0.25">
      <c r="A77" s="14"/>
      <c r="B77" s="2"/>
      <c r="C77" s="2"/>
      <c r="D77" s="2"/>
      <c r="E77" s="19"/>
      <c r="F77" s="2"/>
      <c r="G77" s="27"/>
      <c r="H77" s="44"/>
    </row>
    <row r="78" spans="1:8" hidden="1" outlineLevel="2" x14ac:dyDescent="0.25">
      <c r="A78" s="14"/>
      <c r="B78" s="2"/>
      <c r="C78" s="2"/>
      <c r="D78" s="2"/>
      <c r="E78" s="19"/>
      <c r="F78" s="2"/>
      <c r="G78" s="27"/>
      <c r="H78" s="44"/>
    </row>
    <row r="79" spans="1:8" hidden="1" outlineLevel="1" x14ac:dyDescent="0.25">
      <c r="A79" s="14"/>
      <c r="B79" s="2"/>
      <c r="C79" s="2"/>
      <c r="D79" s="2"/>
      <c r="E79" s="19"/>
      <c r="F79" s="2"/>
      <c r="G79" s="27"/>
      <c r="H79" s="44"/>
    </row>
    <row r="80" spans="1:8" hidden="1" outlineLevel="1" x14ac:dyDescent="0.25">
      <c r="A80" s="14"/>
      <c r="B80" s="2"/>
      <c r="C80" s="2"/>
      <c r="D80" s="2"/>
      <c r="E80" s="19"/>
      <c r="F80" s="2"/>
      <c r="G80" s="27"/>
      <c r="H80" s="44"/>
    </row>
    <row r="81" spans="1:8" hidden="1" outlineLevel="1" x14ac:dyDescent="0.25">
      <c r="A81" s="14"/>
      <c r="B81" s="2"/>
      <c r="C81" s="2"/>
      <c r="D81" s="2"/>
      <c r="E81" s="19"/>
      <c r="F81" s="2"/>
      <c r="G81" s="27"/>
      <c r="H81" s="44"/>
    </row>
    <row r="82" spans="1:8" hidden="1" outlineLevel="1" x14ac:dyDescent="0.25">
      <c r="A82" s="14"/>
      <c r="B82" s="2"/>
      <c r="C82" s="2"/>
      <c r="D82" s="2"/>
      <c r="E82" s="19"/>
      <c r="F82" s="2"/>
      <c r="G82" s="27"/>
      <c r="H82" s="44"/>
    </row>
    <row r="83" spans="1:8" hidden="1" outlineLevel="1" x14ac:dyDescent="0.25">
      <c r="A83" s="14"/>
      <c r="B83" s="2"/>
      <c r="C83" s="2"/>
      <c r="D83" s="2"/>
      <c r="E83" s="19"/>
      <c r="F83" s="2"/>
      <c r="G83" s="27"/>
      <c r="H83" s="44"/>
    </row>
    <row r="84" spans="1:8" hidden="1" outlineLevel="1" x14ac:dyDescent="0.25">
      <c r="A84" s="14"/>
      <c r="B84" s="2"/>
      <c r="C84" s="2"/>
      <c r="D84" s="2"/>
      <c r="E84" s="19"/>
      <c r="F84" s="2"/>
      <c r="G84" s="27"/>
      <c r="H84" s="44"/>
    </row>
    <row r="85" spans="1:8" hidden="1" outlineLevel="1" x14ac:dyDescent="0.25">
      <c r="A85" s="14"/>
      <c r="B85" s="2"/>
      <c r="C85" s="2"/>
      <c r="D85" s="2"/>
      <c r="E85" s="19"/>
      <c r="F85" s="2"/>
      <c r="G85" s="27"/>
      <c r="H85" s="44"/>
    </row>
    <row r="86" spans="1:8" hidden="1" outlineLevel="1" x14ac:dyDescent="0.25">
      <c r="A86" s="14"/>
      <c r="B86" s="2"/>
      <c r="C86" s="2"/>
      <c r="D86" s="2"/>
      <c r="E86" s="19"/>
      <c r="F86" s="2"/>
      <c r="G86" s="27"/>
      <c r="H86" s="44"/>
    </row>
    <row r="87" spans="1:8" hidden="1" outlineLevel="1" x14ac:dyDescent="0.25">
      <c r="A87" s="14"/>
      <c r="B87" s="2"/>
      <c r="C87" s="2"/>
      <c r="D87" s="2"/>
      <c r="E87" s="19"/>
      <c r="F87" s="2"/>
      <c r="G87" s="27"/>
      <c r="H87" s="44"/>
    </row>
    <row r="88" spans="1:8" hidden="1" outlineLevel="1" x14ac:dyDescent="0.25">
      <c r="A88" s="14"/>
      <c r="B88" s="2"/>
      <c r="C88" s="2"/>
      <c r="D88" s="2"/>
      <c r="E88" s="19"/>
      <c r="F88" s="2"/>
      <c r="G88" s="27"/>
      <c r="H88" s="44"/>
    </row>
    <row r="89" spans="1:8" hidden="1" outlineLevel="1" x14ac:dyDescent="0.25">
      <c r="A89" s="14"/>
      <c r="B89" s="2"/>
      <c r="C89" s="2"/>
      <c r="D89" s="2"/>
      <c r="E89" s="19"/>
      <c r="F89" s="2"/>
      <c r="G89" s="27"/>
      <c r="H89" s="44"/>
    </row>
    <row r="90" spans="1:8" hidden="1" outlineLevel="1" x14ac:dyDescent="0.25">
      <c r="A90" s="14"/>
      <c r="B90" s="48"/>
      <c r="C90" s="2"/>
      <c r="D90" s="2"/>
      <c r="E90" s="19"/>
      <c r="F90" s="2"/>
      <c r="G90" s="27"/>
      <c r="H90" s="44"/>
    </row>
    <row r="91" spans="1:8" hidden="1" outlineLevel="1" x14ac:dyDescent="0.25">
      <c r="A91" s="14"/>
      <c r="B91" s="48"/>
      <c r="C91" s="2"/>
      <c r="D91" s="2"/>
      <c r="E91" s="19"/>
      <c r="F91" s="2"/>
      <c r="G91" s="27"/>
      <c r="H91" s="44"/>
    </row>
    <row r="92" spans="1:8" hidden="1" outlineLevel="1" x14ac:dyDescent="0.25">
      <c r="A92" s="14"/>
      <c r="B92" s="48"/>
      <c r="C92" s="2"/>
      <c r="D92" s="2"/>
      <c r="E92" s="19"/>
      <c r="F92" s="2"/>
      <c r="G92" s="27"/>
      <c r="H92" s="44"/>
    </row>
    <row r="93" spans="1:8" hidden="1" outlineLevel="1" x14ac:dyDescent="0.25">
      <c r="A93" s="14"/>
      <c r="B93" s="48"/>
      <c r="C93" s="2"/>
      <c r="D93" s="2"/>
      <c r="E93" s="19"/>
      <c r="F93" s="2"/>
      <c r="G93" s="27"/>
      <c r="H93" s="44"/>
    </row>
    <row r="94" spans="1:8" hidden="1" outlineLevel="1" x14ac:dyDescent="0.25">
      <c r="A94" s="14"/>
      <c r="B94" s="48"/>
      <c r="C94" s="2"/>
      <c r="D94" s="2"/>
      <c r="E94" s="19"/>
      <c r="F94" s="2"/>
      <c r="G94" s="27"/>
      <c r="H94" s="44"/>
    </row>
    <row r="95" spans="1:8" hidden="1" outlineLevel="1" x14ac:dyDescent="0.25">
      <c r="A95" s="14"/>
      <c r="B95" s="48"/>
      <c r="C95" s="2"/>
      <c r="D95" s="2"/>
      <c r="E95" s="19"/>
      <c r="F95" s="2"/>
      <c r="G95" s="27"/>
      <c r="H95" s="44"/>
    </row>
    <row r="96" spans="1:8" hidden="1" outlineLevel="1" x14ac:dyDescent="0.25">
      <c r="A96" s="14"/>
      <c r="B96" s="48"/>
      <c r="C96" s="2"/>
      <c r="D96" s="2"/>
      <c r="E96" s="19"/>
      <c r="F96" s="2"/>
      <c r="G96" s="27"/>
      <c r="H96" s="44"/>
    </row>
    <row r="97" spans="1:8" hidden="1" outlineLevel="1" x14ac:dyDescent="0.25">
      <c r="A97" s="14"/>
      <c r="B97" s="48"/>
      <c r="C97" s="2"/>
      <c r="D97" s="2"/>
      <c r="E97" s="19"/>
      <c r="F97" s="2"/>
      <c r="G97" s="27"/>
      <c r="H97" s="44"/>
    </row>
    <row r="98" spans="1:8" hidden="1" outlineLevel="1" x14ac:dyDescent="0.25">
      <c r="A98" s="14"/>
      <c r="B98" s="48"/>
      <c r="C98" s="2"/>
      <c r="D98" s="2"/>
      <c r="E98" s="19"/>
      <c r="F98" s="2"/>
      <c r="G98" s="27"/>
      <c r="H98" s="44"/>
    </row>
    <row r="99" spans="1:8" hidden="1" outlineLevel="1" x14ac:dyDescent="0.25">
      <c r="A99" s="14"/>
      <c r="B99" s="48"/>
      <c r="C99" s="2"/>
      <c r="D99" s="2"/>
      <c r="E99" s="19"/>
      <c r="F99" s="2"/>
      <c r="G99" s="27"/>
      <c r="H99" s="44"/>
    </row>
    <row r="100" spans="1:8" hidden="1" outlineLevel="1" x14ac:dyDescent="0.25">
      <c r="A100" s="14"/>
      <c r="B100" s="48"/>
      <c r="C100" s="2"/>
      <c r="D100" s="2"/>
      <c r="E100" s="19"/>
      <c r="F100" s="2"/>
      <c r="G100" s="27"/>
      <c r="H100" s="44"/>
    </row>
    <row r="101" spans="1:8" hidden="1" outlineLevel="1" x14ac:dyDescent="0.25">
      <c r="A101" s="14"/>
      <c r="B101" s="48"/>
      <c r="C101" s="2"/>
      <c r="D101" s="2"/>
      <c r="E101" s="19"/>
      <c r="F101" s="2"/>
      <c r="G101" s="27"/>
      <c r="H101" s="44"/>
    </row>
    <row r="102" spans="1:8" hidden="1" outlineLevel="1" x14ac:dyDescent="0.25">
      <c r="A102" s="14"/>
      <c r="B102" s="48"/>
      <c r="C102" s="2"/>
      <c r="D102" s="2"/>
      <c r="E102" s="19"/>
      <c r="F102" s="2"/>
      <c r="G102" s="27"/>
      <c r="H102" s="44"/>
    </row>
    <row r="103" spans="1:8" hidden="1" outlineLevel="1" x14ac:dyDescent="0.25">
      <c r="A103" s="14"/>
      <c r="B103" s="48"/>
      <c r="C103" s="2"/>
      <c r="D103" s="2"/>
      <c r="E103" s="19"/>
      <c r="F103" s="2"/>
      <c r="G103" s="27"/>
      <c r="H103" s="44"/>
    </row>
    <row r="104" spans="1:8" hidden="1" outlineLevel="1" x14ac:dyDescent="0.25">
      <c r="A104" s="14"/>
      <c r="B104" s="48"/>
      <c r="C104" s="2"/>
      <c r="D104" s="2"/>
      <c r="E104" s="19"/>
      <c r="F104" s="2"/>
      <c r="G104" s="27"/>
      <c r="H104" s="44"/>
    </row>
    <row r="105" spans="1:8" hidden="1" outlineLevel="1" x14ac:dyDescent="0.25">
      <c r="A105" s="14"/>
      <c r="B105" s="48"/>
      <c r="C105" s="2"/>
      <c r="D105" s="2"/>
      <c r="E105" s="19"/>
      <c r="F105" s="2"/>
      <c r="G105" s="27"/>
      <c r="H105" s="44"/>
    </row>
    <row r="106" spans="1:8" hidden="1" outlineLevel="1" x14ac:dyDescent="0.25">
      <c r="A106" s="14"/>
      <c r="B106" s="48"/>
      <c r="C106" s="2"/>
      <c r="D106" s="2"/>
      <c r="E106" s="19"/>
      <c r="F106" s="2"/>
      <c r="G106" s="27"/>
      <c r="H106" s="44"/>
    </row>
    <row r="107" spans="1:8" hidden="1" outlineLevel="1" x14ac:dyDescent="0.25">
      <c r="A107" s="14"/>
      <c r="B107" s="48"/>
      <c r="C107" s="2"/>
      <c r="D107" s="2"/>
      <c r="E107" s="19"/>
      <c r="F107" s="2"/>
      <c r="G107" s="27"/>
      <c r="H107" s="44"/>
    </row>
    <row r="108" spans="1:8" hidden="1" outlineLevel="1" x14ac:dyDescent="0.25">
      <c r="A108" s="14"/>
      <c r="B108" s="48"/>
      <c r="C108" s="2"/>
      <c r="D108" s="2"/>
      <c r="E108" s="19"/>
      <c r="F108" s="2"/>
      <c r="G108" s="27"/>
      <c r="H108" s="44"/>
    </row>
    <row r="109" spans="1:8" hidden="1" outlineLevel="1" x14ac:dyDescent="0.25">
      <c r="A109" s="14"/>
      <c r="B109" s="48"/>
      <c r="C109" s="2"/>
      <c r="D109" s="2"/>
      <c r="E109" s="19"/>
      <c r="F109" s="2"/>
      <c r="G109" s="27"/>
      <c r="H109" s="44"/>
    </row>
    <row r="110" spans="1:8" hidden="1" outlineLevel="1" x14ac:dyDescent="0.25">
      <c r="A110" s="14"/>
      <c r="B110" s="48"/>
      <c r="C110" s="2"/>
      <c r="D110" s="2"/>
      <c r="E110" s="19"/>
      <c r="F110" s="2"/>
      <c r="G110" s="27"/>
      <c r="H110" s="44"/>
    </row>
    <row r="111" spans="1:8" hidden="1" outlineLevel="1" x14ac:dyDescent="0.25">
      <c r="A111" s="14"/>
      <c r="B111" s="48"/>
      <c r="C111" s="2"/>
      <c r="D111" s="2"/>
      <c r="E111" s="19"/>
      <c r="F111" s="2"/>
      <c r="G111" s="27"/>
      <c r="H111" s="44"/>
    </row>
    <row r="112" spans="1:8" hidden="1" outlineLevel="1" x14ac:dyDescent="0.25">
      <c r="A112" s="14"/>
      <c r="B112" s="48"/>
      <c r="C112" s="2"/>
      <c r="D112" s="2"/>
      <c r="E112" s="19"/>
      <c r="F112" s="2"/>
      <c r="G112" s="27"/>
      <c r="H112" s="44"/>
    </row>
    <row r="113" spans="1:8" hidden="1" outlineLevel="1" x14ac:dyDescent="0.25">
      <c r="A113" s="14"/>
      <c r="B113" s="48"/>
      <c r="C113" s="2"/>
      <c r="D113" s="2"/>
      <c r="E113" s="19"/>
      <c r="F113" s="2"/>
      <c r="G113" s="27"/>
      <c r="H113" s="44"/>
    </row>
    <row r="114" spans="1:8" hidden="1" outlineLevel="1" x14ac:dyDescent="0.25">
      <c r="A114" s="14"/>
      <c r="B114" s="48"/>
      <c r="C114" s="2"/>
      <c r="D114" s="2"/>
      <c r="E114" s="19"/>
      <c r="F114" s="2"/>
      <c r="G114" s="27"/>
      <c r="H114" s="44"/>
    </row>
    <row r="115" spans="1:8" hidden="1" outlineLevel="1" x14ac:dyDescent="0.25">
      <c r="A115" s="14"/>
      <c r="B115" s="48"/>
      <c r="C115" s="2"/>
      <c r="D115" s="2"/>
      <c r="E115" s="19"/>
      <c r="F115" s="2"/>
      <c r="G115" s="27"/>
      <c r="H115" s="44"/>
    </row>
    <row r="116" spans="1:8" hidden="1" outlineLevel="1" x14ac:dyDescent="0.25">
      <c r="A116" s="14"/>
      <c r="B116" s="48"/>
      <c r="C116" s="2"/>
      <c r="D116" s="2"/>
      <c r="E116" s="19"/>
      <c r="F116" s="2"/>
      <c r="G116" s="27"/>
      <c r="H116" s="44"/>
    </row>
    <row r="117" spans="1:8" hidden="1" outlineLevel="1" x14ac:dyDescent="0.25">
      <c r="A117" s="14"/>
      <c r="B117" s="48"/>
      <c r="C117" s="2"/>
      <c r="D117" s="2"/>
      <c r="E117" s="19"/>
      <c r="F117" s="2"/>
      <c r="G117" s="27"/>
      <c r="H117" s="44"/>
    </row>
    <row r="118" spans="1:8" hidden="1" outlineLevel="1" x14ac:dyDescent="0.25">
      <c r="A118" s="14"/>
      <c r="B118" s="48"/>
      <c r="C118" s="2"/>
      <c r="D118" s="2"/>
      <c r="E118" s="19"/>
      <c r="F118" s="2"/>
      <c r="G118" s="27"/>
      <c r="H118" s="44"/>
    </row>
    <row r="119" spans="1:8" hidden="1" outlineLevel="1" x14ac:dyDescent="0.25">
      <c r="A119" s="14"/>
      <c r="B119" s="48"/>
      <c r="C119" s="2"/>
      <c r="D119" s="2"/>
      <c r="E119" s="19"/>
      <c r="F119" s="2"/>
      <c r="G119" s="27"/>
      <c r="H119" s="44"/>
    </row>
    <row r="120" spans="1:8" hidden="1" outlineLevel="1" x14ac:dyDescent="0.25">
      <c r="A120" s="14"/>
      <c r="B120" s="48"/>
      <c r="C120" s="2"/>
      <c r="D120" s="2"/>
      <c r="E120" s="19"/>
      <c r="F120" s="2"/>
      <c r="G120" s="27"/>
      <c r="H120" s="44"/>
    </row>
    <row r="121" spans="1:8" hidden="1" outlineLevel="1" x14ac:dyDescent="0.25">
      <c r="A121" s="14"/>
      <c r="B121" s="48"/>
      <c r="C121" s="2"/>
      <c r="D121" s="2"/>
      <c r="E121" s="19"/>
      <c r="F121" s="2"/>
      <c r="G121" s="27"/>
      <c r="H121" s="44"/>
    </row>
    <row r="122" spans="1:8" hidden="1" outlineLevel="1" x14ac:dyDescent="0.25">
      <c r="A122" s="14"/>
      <c r="B122" s="48"/>
      <c r="C122" s="2"/>
      <c r="D122" s="2"/>
      <c r="E122" s="19"/>
      <c r="F122" s="2"/>
      <c r="G122" s="27"/>
      <c r="H122" s="44"/>
    </row>
    <row r="123" spans="1:8" hidden="1" outlineLevel="1" x14ac:dyDescent="0.25">
      <c r="A123" s="14"/>
      <c r="B123" s="48"/>
      <c r="C123" s="2"/>
      <c r="D123" s="2"/>
      <c r="E123" s="19"/>
      <c r="F123" s="2"/>
      <c r="G123" s="27"/>
      <c r="H123" s="44"/>
    </row>
    <row r="124" spans="1:8" hidden="1" outlineLevel="1" x14ac:dyDescent="0.25">
      <c r="A124" s="14"/>
      <c r="B124" s="48"/>
      <c r="C124" s="2"/>
      <c r="D124" s="2"/>
      <c r="E124" s="19"/>
      <c r="F124" s="2"/>
      <c r="G124" s="27"/>
      <c r="H124" s="44"/>
    </row>
    <row r="125" spans="1:8" hidden="1" outlineLevel="1" x14ac:dyDescent="0.25">
      <c r="A125" s="14"/>
      <c r="B125" s="48"/>
      <c r="C125" s="2"/>
      <c r="D125" s="2"/>
      <c r="E125" s="19"/>
      <c r="F125" s="2"/>
      <c r="G125" s="27"/>
      <c r="H125" s="44"/>
    </row>
    <row r="126" spans="1:8" hidden="1" outlineLevel="1" x14ac:dyDescent="0.25">
      <c r="A126" s="14"/>
      <c r="B126" s="48"/>
      <c r="C126" s="2"/>
      <c r="D126" s="2"/>
      <c r="E126" s="19"/>
      <c r="F126" s="2"/>
      <c r="G126" s="27"/>
      <c r="H126" s="44"/>
    </row>
    <row r="127" spans="1:8" hidden="1" outlineLevel="1" x14ac:dyDescent="0.25">
      <c r="A127" s="14"/>
      <c r="B127" s="48"/>
      <c r="C127" s="2"/>
      <c r="D127" s="2"/>
      <c r="E127" s="19"/>
      <c r="F127" s="2"/>
      <c r="G127" s="27"/>
      <c r="H127" s="44"/>
    </row>
    <row r="128" spans="1:8" hidden="1" outlineLevel="1" x14ac:dyDescent="0.25">
      <c r="A128" s="14"/>
      <c r="B128" s="48"/>
      <c r="C128" s="2"/>
      <c r="D128" s="2"/>
      <c r="E128" s="19"/>
      <c r="F128" s="2"/>
      <c r="G128" s="27"/>
      <c r="H128" s="44"/>
    </row>
    <row r="129" spans="1:8" hidden="1" outlineLevel="1" x14ac:dyDescent="0.25">
      <c r="A129" s="14"/>
      <c r="B129" s="48"/>
      <c r="C129" s="2"/>
      <c r="D129" s="2"/>
      <c r="E129" s="19"/>
      <c r="F129" s="2"/>
      <c r="G129" s="27"/>
      <c r="H129" s="44"/>
    </row>
    <row r="130" spans="1:8" hidden="1" outlineLevel="1" x14ac:dyDescent="0.25">
      <c r="A130" s="14"/>
      <c r="B130" s="48"/>
      <c r="C130" s="2"/>
      <c r="D130" s="2"/>
      <c r="E130" s="19"/>
      <c r="F130" s="2"/>
      <c r="G130" s="27"/>
      <c r="H130" s="44"/>
    </row>
    <row r="131" spans="1:8" hidden="1" outlineLevel="1" x14ac:dyDescent="0.25">
      <c r="A131" s="14"/>
      <c r="B131" s="48"/>
      <c r="C131" s="2"/>
      <c r="D131" s="2"/>
      <c r="E131" s="19"/>
      <c r="F131" s="2"/>
      <c r="G131" s="27"/>
      <c r="H131" s="44"/>
    </row>
    <row r="132" spans="1:8" hidden="1" outlineLevel="1" x14ac:dyDescent="0.25">
      <c r="A132" s="14"/>
      <c r="B132" s="48"/>
      <c r="C132" s="2"/>
      <c r="D132" s="2"/>
      <c r="E132" s="19"/>
      <c r="F132" s="2"/>
      <c r="G132" s="27"/>
      <c r="H132" s="44"/>
    </row>
    <row r="133" spans="1:8" hidden="1" outlineLevel="1" x14ac:dyDescent="0.25">
      <c r="A133" s="14"/>
      <c r="B133" s="48"/>
      <c r="C133" s="2"/>
      <c r="D133" s="2"/>
      <c r="E133" s="19"/>
      <c r="F133" s="2"/>
      <c r="G133" s="27"/>
      <c r="H133" s="44"/>
    </row>
    <row r="134" spans="1:8" hidden="1" outlineLevel="1" x14ac:dyDescent="0.25">
      <c r="A134" s="14"/>
      <c r="B134" s="48"/>
      <c r="C134" s="2"/>
      <c r="D134" s="2"/>
      <c r="E134" s="19"/>
      <c r="F134" s="2"/>
      <c r="G134" s="27"/>
      <c r="H134" s="44"/>
    </row>
    <row r="135" spans="1:8" hidden="1" outlineLevel="1" x14ac:dyDescent="0.25">
      <c r="A135" s="14"/>
      <c r="B135" s="48"/>
      <c r="C135" s="2"/>
      <c r="D135" s="2"/>
      <c r="E135" s="19"/>
      <c r="F135" s="2"/>
      <c r="G135" s="27"/>
      <c r="H135" s="44"/>
    </row>
    <row r="136" spans="1:8" hidden="1" outlineLevel="1" x14ac:dyDescent="0.25">
      <c r="A136" s="14"/>
      <c r="B136" s="48"/>
      <c r="C136" s="2"/>
      <c r="D136" s="2"/>
      <c r="E136" s="19"/>
      <c r="F136" s="2"/>
      <c r="G136" s="27"/>
      <c r="H136" s="44"/>
    </row>
    <row r="137" spans="1:8" hidden="1" outlineLevel="1" x14ac:dyDescent="0.25">
      <c r="A137" s="14"/>
      <c r="B137" s="48"/>
      <c r="C137" s="2"/>
      <c r="D137" s="2"/>
      <c r="E137" s="19"/>
      <c r="F137" s="2"/>
      <c r="G137" s="27"/>
      <c r="H137" s="44"/>
    </row>
    <row r="138" spans="1:8" hidden="1" outlineLevel="1" x14ac:dyDescent="0.25">
      <c r="A138" s="14"/>
      <c r="B138" s="48"/>
      <c r="C138" s="2"/>
      <c r="D138" s="2"/>
      <c r="E138" s="19"/>
      <c r="F138" s="2"/>
      <c r="G138" s="27"/>
      <c r="H138" s="44"/>
    </row>
    <row r="139" spans="1:8" hidden="1" outlineLevel="1" x14ac:dyDescent="0.25">
      <c r="A139" s="14"/>
      <c r="B139" s="48"/>
      <c r="C139" s="2"/>
      <c r="D139" s="2"/>
      <c r="E139" s="19"/>
      <c r="F139" s="2"/>
      <c r="G139" s="27"/>
      <c r="H139" s="44"/>
    </row>
    <row r="140" spans="1:8" hidden="1" outlineLevel="1" x14ac:dyDescent="0.25">
      <c r="A140" s="14"/>
      <c r="B140" s="48"/>
      <c r="C140" s="2"/>
      <c r="D140" s="2"/>
      <c r="E140" s="19"/>
      <c r="F140" s="2"/>
      <c r="G140" s="27"/>
      <c r="H140" s="44"/>
    </row>
    <row r="141" spans="1:8" hidden="1" outlineLevel="1" x14ac:dyDescent="0.25">
      <c r="A141" s="14"/>
      <c r="B141" s="48"/>
      <c r="C141" s="2"/>
      <c r="D141" s="2"/>
      <c r="E141" s="19"/>
      <c r="F141" s="2"/>
      <c r="G141" s="27"/>
      <c r="H141" s="44"/>
    </row>
    <row r="142" spans="1:8" hidden="1" outlineLevel="1" x14ac:dyDescent="0.25">
      <c r="A142" s="14"/>
      <c r="B142" s="48"/>
      <c r="C142" s="2"/>
      <c r="D142" s="2"/>
      <c r="E142" s="19"/>
      <c r="F142" s="2"/>
      <c r="G142" s="27"/>
      <c r="H142" s="44"/>
    </row>
    <row r="143" spans="1:8" hidden="1" outlineLevel="1" x14ac:dyDescent="0.25">
      <c r="A143" s="14"/>
      <c r="B143" s="48"/>
      <c r="C143" s="2"/>
      <c r="D143" s="2"/>
      <c r="E143" s="19"/>
      <c r="F143" s="2"/>
      <c r="G143" s="27"/>
      <c r="H143" s="44"/>
    </row>
    <row r="144" spans="1:8" hidden="1" outlineLevel="2" x14ac:dyDescent="0.25">
      <c r="A144" s="14"/>
      <c r="B144" s="2"/>
      <c r="C144" s="2"/>
      <c r="D144" s="2"/>
      <c r="E144" s="19"/>
      <c r="F144" s="2"/>
      <c r="G144" s="27"/>
      <c r="H144" s="44"/>
    </row>
    <row r="145" spans="1:8" hidden="1" outlineLevel="2" x14ac:dyDescent="0.25">
      <c r="A145" s="14"/>
      <c r="B145" s="2"/>
      <c r="C145" s="2"/>
      <c r="D145" s="2"/>
      <c r="E145" s="19"/>
      <c r="F145" s="2"/>
      <c r="G145" s="27"/>
      <c r="H145" s="44"/>
    </row>
    <row r="146" spans="1:8" hidden="1" outlineLevel="2" x14ac:dyDescent="0.25">
      <c r="A146" s="14"/>
      <c r="B146" s="2"/>
      <c r="C146" s="2"/>
      <c r="D146" s="2"/>
      <c r="E146" s="19"/>
      <c r="F146" s="2"/>
      <c r="G146" s="27"/>
      <c r="H146" s="44"/>
    </row>
    <row r="147" spans="1:8" hidden="1" outlineLevel="2" x14ac:dyDescent="0.25">
      <c r="A147" s="14"/>
      <c r="B147" s="2"/>
      <c r="C147" s="2"/>
      <c r="D147" s="2"/>
      <c r="E147" s="19"/>
      <c r="F147" s="2"/>
      <c r="G147" s="27"/>
      <c r="H147" s="44"/>
    </row>
    <row r="148" spans="1:8" hidden="1" outlineLevel="2" x14ac:dyDescent="0.25">
      <c r="A148" s="14"/>
      <c r="B148" s="2"/>
      <c r="C148" s="2"/>
      <c r="D148" s="2"/>
      <c r="E148" s="19"/>
      <c r="F148" s="2"/>
      <c r="G148" s="27"/>
      <c r="H148" s="44"/>
    </row>
    <row r="149" spans="1:8" hidden="1" outlineLevel="2" x14ac:dyDescent="0.25">
      <c r="A149" s="14"/>
      <c r="B149" s="2"/>
      <c r="C149" s="2"/>
      <c r="D149" s="2"/>
      <c r="E149" s="19"/>
      <c r="F149" s="2"/>
      <c r="G149" s="27"/>
      <c r="H149" s="44"/>
    </row>
    <row r="150" spans="1:8" hidden="1" outlineLevel="2" x14ac:dyDescent="0.25">
      <c r="A150" s="14"/>
      <c r="B150" s="2"/>
      <c r="C150" s="2"/>
      <c r="D150" s="2"/>
      <c r="E150" s="19"/>
      <c r="F150" s="2"/>
      <c r="G150" s="27"/>
      <c r="H150" s="44"/>
    </row>
    <row r="151" spans="1:8" hidden="1" outlineLevel="2" x14ac:dyDescent="0.25">
      <c r="A151" s="14"/>
      <c r="B151" s="2"/>
      <c r="C151" s="2"/>
      <c r="D151" s="2"/>
      <c r="E151" s="19"/>
      <c r="F151" s="2"/>
      <c r="G151" s="27"/>
      <c r="H151" s="44"/>
    </row>
    <row r="152" spans="1:8" hidden="1" outlineLevel="2" x14ac:dyDescent="0.25">
      <c r="A152" s="14"/>
      <c r="B152" s="2"/>
      <c r="C152" s="2"/>
      <c r="D152" s="2"/>
      <c r="E152" s="19"/>
      <c r="F152" s="2"/>
      <c r="G152" s="27"/>
      <c r="H152" s="44"/>
    </row>
    <row r="153" spans="1:8" hidden="1" outlineLevel="2" x14ac:dyDescent="0.25">
      <c r="A153" s="14"/>
      <c r="B153" s="2"/>
      <c r="C153" s="2"/>
      <c r="D153" s="2"/>
      <c r="E153" s="19"/>
      <c r="F153" s="2"/>
      <c r="G153" s="27"/>
      <c r="H153" s="44"/>
    </row>
    <row r="154" spans="1:8" hidden="1" outlineLevel="2" x14ac:dyDescent="0.25">
      <c r="A154" s="14"/>
      <c r="B154" s="2"/>
      <c r="C154" s="2"/>
      <c r="D154" s="2"/>
      <c r="E154" s="19"/>
      <c r="F154" s="2"/>
      <c r="G154" s="27"/>
      <c r="H154" s="44"/>
    </row>
    <row r="155" spans="1:8" hidden="1" outlineLevel="2" x14ac:dyDescent="0.25">
      <c r="A155" s="14"/>
      <c r="B155" s="2"/>
      <c r="C155" s="2"/>
      <c r="D155" s="2"/>
      <c r="E155" s="19"/>
      <c r="F155" s="2"/>
      <c r="G155" s="27"/>
      <c r="H155" s="44"/>
    </row>
    <row r="156" spans="1:8" hidden="1" outlineLevel="2" x14ac:dyDescent="0.25">
      <c r="A156" s="14"/>
      <c r="B156" s="2"/>
      <c r="C156" s="2"/>
      <c r="D156" s="2"/>
      <c r="E156" s="19"/>
      <c r="F156" s="2"/>
      <c r="G156" s="27"/>
      <c r="H156" s="44"/>
    </row>
    <row r="157" spans="1:8" hidden="1" outlineLevel="1" x14ac:dyDescent="0.25">
      <c r="A157" s="14"/>
      <c r="B157" s="2"/>
      <c r="C157" s="5"/>
      <c r="D157" s="5"/>
      <c r="E157" s="37"/>
      <c r="F157" s="2">
        <f>SUMIFS('Crisil data '!M:M,'Crisil data '!AI:AI,$D$3,'Crisil data '!E:E,Table1345676234[[#This Row],[ISIN No.]])</f>
        <v>0</v>
      </c>
      <c r="G157" s="61">
        <f>+F157/$F$170</f>
        <v>0</v>
      </c>
      <c r="H157" s="28"/>
    </row>
    <row r="158" spans="1:8" collapsed="1" x14ac:dyDescent="0.25">
      <c r="B158" s="5"/>
      <c r="C158" s="5" t="s">
        <v>166</v>
      </c>
      <c r="D158" s="5"/>
      <c r="E158" s="9"/>
      <c r="F158" s="22">
        <f>SUM(F7:F157)</f>
        <v>2167423856.0999999</v>
      </c>
      <c r="G158" s="12">
        <f>+F158/$F$170</f>
        <v>0.95151349486878645</v>
      </c>
      <c r="H158" s="15"/>
    </row>
    <row r="160" spans="1:8" x14ac:dyDescent="0.25">
      <c r="B160" s="34"/>
      <c r="C160" s="34" t="s">
        <v>29</v>
      </c>
      <c r="D160" s="34"/>
      <c r="E160" s="34"/>
      <c r="F160" s="34" t="s">
        <v>4</v>
      </c>
      <c r="G160" s="34" t="s">
        <v>5</v>
      </c>
      <c r="H160" s="34" t="s">
        <v>6</v>
      </c>
    </row>
    <row r="161" spans="1:8" x14ac:dyDescent="0.25">
      <c r="B161" s="40"/>
      <c r="C161" s="5" t="s">
        <v>30</v>
      </c>
      <c r="D161" s="2"/>
      <c r="E161" s="6"/>
      <c r="F161" s="16" t="s">
        <v>31</v>
      </c>
      <c r="G161" s="6">
        <v>0</v>
      </c>
      <c r="H161" s="2"/>
    </row>
    <row r="162" spans="1:8" x14ac:dyDescent="0.25">
      <c r="A162" s="2" t="s">
        <v>303</v>
      </c>
      <c r="B162" s="40" t="s">
        <v>211</v>
      </c>
      <c r="C162" s="5" t="s">
        <v>32</v>
      </c>
      <c r="D162" s="5"/>
      <c r="E162" s="9"/>
      <c r="F162" s="2">
        <f>SUMIFS('Crisil data '!M:M,'Crisil data '!AI:AI,'E-TIER I'!$D$3,'Crisil data '!K:K,A162)</f>
        <v>95188038.390000001</v>
      </c>
      <c r="G162" s="12">
        <f>+F162/$F$170</f>
        <v>4.1788182234529347E-2</v>
      </c>
      <c r="H162" s="2"/>
    </row>
    <row r="163" spans="1:8" x14ac:dyDescent="0.25">
      <c r="B163" s="40"/>
      <c r="C163" s="5" t="s">
        <v>33</v>
      </c>
      <c r="D163" s="2"/>
      <c r="E163" s="6"/>
      <c r="F163" s="9" t="s">
        <v>31</v>
      </c>
      <c r="G163" s="6">
        <v>0</v>
      </c>
      <c r="H163" s="2"/>
    </row>
    <row r="164" spans="1:8" x14ac:dyDescent="0.25">
      <c r="B164" s="40"/>
      <c r="C164" s="5" t="s">
        <v>34</v>
      </c>
      <c r="D164" s="2"/>
      <c r="E164" s="6"/>
      <c r="F164" s="9" t="s">
        <v>31</v>
      </c>
      <c r="G164" s="6">
        <v>0</v>
      </c>
      <c r="H164" s="2"/>
    </row>
    <row r="165" spans="1:8" x14ac:dyDescent="0.25">
      <c r="B165" s="40"/>
      <c r="C165" s="5" t="s">
        <v>35</v>
      </c>
      <c r="D165" s="2"/>
      <c r="E165" s="6"/>
      <c r="F165" s="9" t="s">
        <v>31</v>
      </c>
      <c r="G165" s="6">
        <v>0</v>
      </c>
      <c r="H165" s="2"/>
    </row>
    <row r="166" spans="1:8" x14ac:dyDescent="0.25">
      <c r="A166" s="47" t="s">
        <v>302</v>
      </c>
      <c r="B166" s="2" t="s">
        <v>302</v>
      </c>
      <c r="C166" s="2" t="s">
        <v>37</v>
      </c>
      <c r="D166" s="2"/>
      <c r="E166" s="6"/>
      <c r="F166" s="2">
        <f>SUMIFS('Crisil data '!M:M,'Crisil data '!AI:AI,'E-TIER I'!$D$3,'Crisil data '!K:K,A166)</f>
        <v>15257907.449999999</v>
      </c>
      <c r="G166" s="12">
        <f>+F166/$F$170</f>
        <v>6.6983228966841094E-3</v>
      </c>
      <c r="H166" s="2"/>
    </row>
    <row r="167" spans="1:8" x14ac:dyDescent="0.25">
      <c r="B167" s="40"/>
      <c r="C167" s="2"/>
      <c r="D167" s="2"/>
      <c r="E167" s="6"/>
      <c r="F167" s="16"/>
      <c r="G167" s="12"/>
      <c r="H167" s="2"/>
    </row>
    <row r="168" spans="1:8" x14ac:dyDescent="0.25">
      <c r="B168" s="40"/>
      <c r="C168" s="2" t="s">
        <v>167</v>
      </c>
      <c r="D168" s="2"/>
      <c r="E168" s="6"/>
      <c r="F168" s="24">
        <f>SUM(F161:F167)</f>
        <v>110445945.84</v>
      </c>
      <c r="G168" s="12">
        <f>+F168/$F$170</f>
        <v>4.8486505131213463E-2</v>
      </c>
      <c r="H168" s="2"/>
    </row>
    <row r="169" spans="1:8" x14ac:dyDescent="0.25">
      <c r="B169" s="40"/>
      <c r="C169" s="2"/>
      <c r="D169" s="2"/>
      <c r="E169" s="6"/>
      <c r="F169" s="24"/>
      <c r="G169" s="3"/>
      <c r="H169" s="2"/>
    </row>
    <row r="170" spans="1:8" x14ac:dyDescent="0.25">
      <c r="B170" s="41"/>
      <c r="C170" s="7" t="s">
        <v>171</v>
      </c>
      <c r="D170" s="8"/>
      <c r="E170" s="10"/>
      <c r="F170" s="17">
        <f>+F168+F158</f>
        <v>2277869801.9400001</v>
      </c>
      <c r="G170" s="11">
        <v>1</v>
      </c>
      <c r="H170" s="2"/>
    </row>
    <row r="171" spans="1:8" x14ac:dyDescent="0.25">
      <c r="F171" s="20">
        <f>+GETPIVOTDATA("Market Value (Rs)",Sheet5!$A$3,"Scheme Name","Scheme E","Tier I / Tier II","TIER I")-F170</f>
        <v>0</v>
      </c>
    </row>
    <row r="172" spans="1:8" hidden="1" outlineLevel="1" x14ac:dyDescent="0.25">
      <c r="C172" s="5" t="s">
        <v>38</v>
      </c>
      <c r="D172" s="26"/>
      <c r="F172" s="23"/>
    </row>
    <row r="173" spans="1:8" hidden="1" outlineLevel="1" x14ac:dyDescent="0.25">
      <c r="C173" s="5" t="s">
        <v>39</v>
      </c>
      <c r="D173" s="26"/>
    </row>
    <row r="174" spans="1:8" hidden="1" outlineLevel="1" x14ac:dyDescent="0.25">
      <c r="C174" s="5" t="s">
        <v>40</v>
      </c>
      <c r="D174" s="46"/>
    </row>
    <row r="175" spans="1:8" collapsed="1" x14ac:dyDescent="0.25">
      <c r="C175" s="5" t="s">
        <v>321</v>
      </c>
      <c r="D175" s="67">
        <v>16.891300000000001</v>
      </c>
      <c r="F175" s="23"/>
    </row>
    <row r="176" spans="1:8" x14ac:dyDescent="0.25">
      <c r="C176" s="5" t="s">
        <v>322</v>
      </c>
      <c r="D176" s="67">
        <v>17.688700000000001</v>
      </c>
      <c r="F176" s="73"/>
    </row>
    <row r="177" spans="1:8" x14ac:dyDescent="0.25">
      <c r="A177" s="35" t="s">
        <v>215</v>
      </c>
      <c r="C177" s="5" t="s">
        <v>168</v>
      </c>
      <c r="D177" s="38">
        <v>0</v>
      </c>
    </row>
    <row r="178" spans="1:8" x14ac:dyDescent="0.25">
      <c r="C178" s="5" t="s">
        <v>169</v>
      </c>
      <c r="D178" s="26">
        <v>0</v>
      </c>
    </row>
    <row r="179" spans="1:8" x14ac:dyDescent="0.25">
      <c r="C179" s="5" t="s">
        <v>170</v>
      </c>
      <c r="D179" s="26">
        <v>0</v>
      </c>
      <c r="F179" s="20"/>
      <c r="G179" s="36"/>
    </row>
    <row r="180" spans="1:8" x14ac:dyDescent="0.25">
      <c r="C180" s="14"/>
      <c r="D180" s="77"/>
      <c r="F180" s="20"/>
      <c r="G180" s="36"/>
    </row>
    <row r="181" spans="1:8" x14ac:dyDescent="0.25">
      <c r="C181" s="14"/>
      <c r="D181" s="77"/>
      <c r="F181" s="20"/>
      <c r="G181" s="36"/>
    </row>
    <row r="182" spans="1:8" x14ac:dyDescent="0.25">
      <c r="C182" s="14"/>
      <c r="D182" s="77"/>
      <c r="F182" s="20"/>
      <c r="G182" s="36"/>
    </row>
    <row r="183" spans="1:8" x14ac:dyDescent="0.25">
      <c r="C183" s="14"/>
      <c r="D183" s="77"/>
      <c r="F183" s="20"/>
      <c r="G183" s="36"/>
    </row>
    <row r="184" spans="1:8" x14ac:dyDescent="0.25">
      <c r="C184" s="14"/>
      <c r="D184" s="77"/>
      <c r="F184" s="20"/>
      <c r="G184" s="36"/>
    </row>
    <row r="185" spans="1:8" x14ac:dyDescent="0.25">
      <c r="C185" s="14"/>
      <c r="D185" s="77"/>
      <c r="F185" s="20"/>
      <c r="G185" s="36"/>
    </row>
    <row r="186" spans="1:8" x14ac:dyDescent="0.25">
      <c r="C186" s="14"/>
      <c r="D186" s="77"/>
      <c r="F186" s="20"/>
      <c r="G186" s="36"/>
    </row>
    <row r="187" spans="1:8" x14ac:dyDescent="0.25">
      <c r="C187" s="14"/>
      <c r="D187" s="77"/>
      <c r="F187" s="20"/>
      <c r="G187" s="36"/>
    </row>
    <row r="188" spans="1:8" x14ac:dyDescent="0.25">
      <c r="C188" s="71" t="s">
        <v>803</v>
      </c>
      <c r="D188" s="77"/>
      <c r="F188" s="20"/>
      <c r="G188" s="36"/>
    </row>
    <row r="189" spans="1:8" x14ac:dyDescent="0.25">
      <c r="B189" s="25"/>
      <c r="C189" s="14"/>
    </row>
    <row r="190" spans="1:8" x14ac:dyDescent="0.25">
      <c r="F190" s="23">
        <f>+F158-SUM(F193:F198)</f>
        <v>2167423856.0999999</v>
      </c>
    </row>
    <row r="191" spans="1:8" x14ac:dyDescent="0.25">
      <c r="C191" s="34" t="s">
        <v>41</v>
      </c>
      <c r="D191" s="34"/>
      <c r="E191" s="34"/>
      <c r="F191" s="34"/>
      <c r="G191" s="34"/>
      <c r="H191" s="34"/>
    </row>
    <row r="192" spans="1:8" x14ac:dyDescent="0.25">
      <c r="C192" s="34" t="s">
        <v>42</v>
      </c>
      <c r="D192" s="34"/>
      <c r="E192" s="34"/>
      <c r="F192" s="34" t="s">
        <v>4</v>
      </c>
      <c r="G192" s="34" t="s">
        <v>5</v>
      </c>
      <c r="H192" s="34" t="s">
        <v>6</v>
      </c>
    </row>
    <row r="193" spans="1:8" x14ac:dyDescent="0.25">
      <c r="A193" t="s">
        <v>146</v>
      </c>
      <c r="C193" s="5" t="s">
        <v>43</v>
      </c>
      <c r="D193" s="2"/>
      <c r="E193" s="6"/>
      <c r="F193" s="21">
        <f t="shared" ref="F193:F197" si="3">SUMIF($E$207:$E$216,C193,$H$207:$H$216)</f>
        <v>0</v>
      </c>
      <c r="G193" s="13">
        <f>+F193/$F$170</f>
        <v>0</v>
      </c>
      <c r="H193" s="2"/>
    </row>
    <row r="194" spans="1:8" x14ac:dyDescent="0.25">
      <c r="A194" s="2" t="s">
        <v>98</v>
      </c>
      <c r="C194" s="2" t="s">
        <v>44</v>
      </c>
      <c r="D194" s="2"/>
      <c r="E194" s="6"/>
      <c r="F194" s="21">
        <f t="shared" si="3"/>
        <v>0</v>
      </c>
      <c r="G194" s="13">
        <f t="shared" ref="G194" si="4">+F194/$F$170</f>
        <v>0</v>
      </c>
      <c r="H194" s="2"/>
    </row>
    <row r="195" spans="1:8" x14ac:dyDescent="0.25">
      <c r="C195" s="2" t="s">
        <v>45</v>
      </c>
      <c r="D195" s="2"/>
      <c r="E195" s="6"/>
      <c r="F195" s="21">
        <f t="shared" si="3"/>
        <v>0</v>
      </c>
      <c r="G195" s="13">
        <f>+F195/$F$170</f>
        <v>0</v>
      </c>
      <c r="H195" s="2"/>
    </row>
    <row r="196" spans="1:8" x14ac:dyDescent="0.25">
      <c r="C196" s="2" t="s">
        <v>46</v>
      </c>
      <c r="D196" s="2"/>
      <c r="E196" s="6"/>
      <c r="F196" s="21">
        <f t="shared" si="3"/>
        <v>0</v>
      </c>
      <c r="G196" s="13">
        <f t="shared" ref="G196:G204" si="5">+F196/$F$170</f>
        <v>0</v>
      </c>
      <c r="H196" s="2"/>
    </row>
    <row r="197" spans="1:8" x14ac:dyDescent="0.25">
      <c r="C197" s="2" t="s">
        <v>47</v>
      </c>
      <c r="D197" s="2"/>
      <c r="E197" s="6"/>
      <c r="F197" s="21">
        <f t="shared" si="3"/>
        <v>0</v>
      </c>
      <c r="G197" s="13">
        <f t="shared" si="5"/>
        <v>0</v>
      </c>
      <c r="H197" s="2"/>
    </row>
    <row r="198" spans="1:8" x14ac:dyDescent="0.25">
      <c r="C198" s="2" t="s">
        <v>48</v>
      </c>
      <c r="D198" s="2"/>
      <c r="E198" s="6"/>
      <c r="F198" s="21">
        <f>SUMIF($E$207:$E$216,C198,$H$207:$H$216)</f>
        <v>0</v>
      </c>
      <c r="G198" s="13">
        <f t="shared" si="5"/>
        <v>0</v>
      </c>
      <c r="H198" s="2"/>
    </row>
    <row r="199" spans="1:8" x14ac:dyDescent="0.25">
      <c r="C199" s="2" t="s">
        <v>49</v>
      </c>
      <c r="D199" s="2"/>
      <c r="E199" s="6"/>
      <c r="F199" s="21">
        <f ca="1">SUMIF($E$207:$E$215,C199,H215:H220)</f>
        <v>0</v>
      </c>
      <c r="G199" s="13">
        <f t="shared" ca="1" si="5"/>
        <v>0</v>
      </c>
      <c r="H199" s="2"/>
    </row>
    <row r="200" spans="1:8" x14ac:dyDescent="0.25">
      <c r="C200" s="2" t="s">
        <v>50</v>
      </c>
      <c r="D200" s="2"/>
      <c r="E200" s="6"/>
      <c r="F200" s="21">
        <f ca="1">SUMIF($E$207:$E$215,C200,H217:H221)</f>
        <v>0</v>
      </c>
      <c r="G200" s="13">
        <f t="shared" ca="1" si="5"/>
        <v>0</v>
      </c>
      <c r="H200" s="2"/>
    </row>
    <row r="201" spans="1:8" x14ac:dyDescent="0.25">
      <c r="C201" s="2" t="s">
        <v>51</v>
      </c>
      <c r="D201" s="2"/>
      <c r="E201" s="6"/>
      <c r="F201" s="21">
        <f>SUMIF($E$207:$E$215,C201,H211:H222)</f>
        <v>0</v>
      </c>
      <c r="G201" s="13">
        <f t="shared" si="5"/>
        <v>0</v>
      </c>
      <c r="H201" s="2"/>
    </row>
    <row r="202" spans="1:8" x14ac:dyDescent="0.25">
      <c r="C202" s="2" t="s">
        <v>52</v>
      </c>
      <c r="D202" s="2"/>
      <c r="E202" s="6"/>
      <c r="F202" s="21">
        <f>SUMIF($E$207:$E$215,C202,H209:H223)</f>
        <v>0</v>
      </c>
      <c r="G202" s="13">
        <f t="shared" si="5"/>
        <v>0</v>
      </c>
      <c r="H202" s="2"/>
    </row>
    <row r="203" spans="1:8" x14ac:dyDescent="0.25">
      <c r="C203" s="2" t="s">
        <v>53</v>
      </c>
      <c r="D203" s="2"/>
      <c r="E203" s="6"/>
      <c r="F203" s="21">
        <f ca="1">SUMIF($E$207:$E$215,C203,H217:H224)</f>
        <v>0</v>
      </c>
      <c r="G203" s="13">
        <f t="shared" ca="1" si="5"/>
        <v>0</v>
      </c>
      <c r="H203" s="2"/>
    </row>
    <row r="204" spans="1:8" x14ac:dyDescent="0.25">
      <c r="C204" s="2" t="s">
        <v>54</v>
      </c>
      <c r="D204" s="2"/>
      <c r="E204" s="6"/>
      <c r="F204" s="21">
        <f ca="1">SUMIF($E$207:$E$215,C204,H218:H225)</f>
        <v>0</v>
      </c>
      <c r="G204" s="13">
        <f t="shared" ca="1" si="5"/>
        <v>0</v>
      </c>
      <c r="H204" s="2"/>
    </row>
    <row r="207" spans="1:8" x14ac:dyDescent="0.25">
      <c r="E207" s="2" t="s">
        <v>45</v>
      </c>
      <c r="F207" s="63" t="s">
        <v>150</v>
      </c>
      <c r="G207" s="2">
        <f>SUMIF($H$7:$H$89,F207,$E$7:$E$157)</f>
        <v>0</v>
      </c>
      <c r="H207" s="2">
        <f>SUMIF($H$7:$H$89,F207,$F$7:$F$89)</f>
        <v>0</v>
      </c>
    </row>
    <row r="208" spans="1:8" x14ac:dyDescent="0.25">
      <c r="E208" s="2" t="s">
        <v>47</v>
      </c>
      <c r="F208" s="63" t="s">
        <v>151</v>
      </c>
      <c r="G208" s="2">
        <f t="shared" ref="G208:G216" si="6">SUMIF($H$7:$H$89,F208,$E$7:$E$157)</f>
        <v>0</v>
      </c>
      <c r="H208" s="2">
        <f t="shared" ref="H208:H216" si="7">SUMIF($H$7:$H$89,F208,$F$7:$F$89)</f>
        <v>0</v>
      </c>
    </row>
    <row r="209" spans="5:8" x14ac:dyDescent="0.25">
      <c r="E209" s="2" t="s">
        <v>45</v>
      </c>
      <c r="F209" s="2" t="s">
        <v>153</v>
      </c>
      <c r="G209" s="2">
        <f t="shared" si="6"/>
        <v>0</v>
      </c>
      <c r="H209" s="2">
        <f t="shared" si="7"/>
        <v>0</v>
      </c>
    </row>
    <row r="210" spans="5:8" x14ac:dyDescent="0.25">
      <c r="E210" s="2" t="s">
        <v>45</v>
      </c>
      <c r="F210" s="63" t="s">
        <v>222</v>
      </c>
      <c r="G210" s="2">
        <f t="shared" si="6"/>
        <v>0</v>
      </c>
      <c r="H210" s="2">
        <f t="shared" si="7"/>
        <v>0</v>
      </c>
    </row>
    <row r="211" spans="5:8" x14ac:dyDescent="0.25">
      <c r="E211" s="2" t="s">
        <v>48</v>
      </c>
      <c r="F211" s="2" t="s">
        <v>155</v>
      </c>
      <c r="G211" s="2">
        <f t="shared" si="6"/>
        <v>0</v>
      </c>
      <c r="H211" s="2">
        <f t="shared" si="7"/>
        <v>0</v>
      </c>
    </row>
    <row r="212" spans="5:8" x14ac:dyDescent="0.25">
      <c r="E212" s="2" t="s">
        <v>45</v>
      </c>
      <c r="F212" s="63" t="s">
        <v>154</v>
      </c>
      <c r="G212" s="2">
        <f t="shared" si="6"/>
        <v>0</v>
      </c>
      <c r="H212" s="2">
        <f t="shared" si="7"/>
        <v>0</v>
      </c>
    </row>
    <row r="213" spans="5:8" x14ac:dyDescent="0.25">
      <c r="E213" s="2" t="s">
        <v>47</v>
      </c>
      <c r="F213" s="63" t="s">
        <v>152</v>
      </c>
      <c r="G213" s="2">
        <f t="shared" si="6"/>
        <v>0</v>
      </c>
      <c r="H213" s="2">
        <f t="shared" si="7"/>
        <v>0</v>
      </c>
    </row>
    <row r="214" spans="5:8" x14ac:dyDescent="0.25">
      <c r="E214" s="2" t="s">
        <v>45</v>
      </c>
      <c r="F214" s="63" t="s">
        <v>149</v>
      </c>
      <c r="G214" s="2">
        <f t="shared" si="6"/>
        <v>0</v>
      </c>
      <c r="H214" s="2">
        <f t="shared" si="7"/>
        <v>0</v>
      </c>
    </row>
    <row r="215" spans="5:8" x14ac:dyDescent="0.25">
      <c r="E215" s="2" t="s">
        <v>48</v>
      </c>
      <c r="F215" s="2" t="s">
        <v>323</v>
      </c>
      <c r="G215" s="2">
        <f t="shared" si="6"/>
        <v>0</v>
      </c>
      <c r="H215" s="2">
        <f t="shared" si="7"/>
        <v>0</v>
      </c>
    </row>
    <row r="216" spans="5:8" x14ac:dyDescent="0.25">
      <c r="E216" s="2" t="s">
        <v>48</v>
      </c>
      <c r="F216" s="63" t="s">
        <v>156</v>
      </c>
      <c r="G216" s="2">
        <f t="shared" si="6"/>
        <v>0</v>
      </c>
      <c r="H216" s="2">
        <f t="shared" si="7"/>
        <v>0</v>
      </c>
    </row>
    <row r="217" spans="5:8" x14ac:dyDescent="0.25">
      <c r="G217">
        <f>SUM(G207:G216)</f>
        <v>0</v>
      </c>
      <c r="H217">
        <f>SUM(H207:H216)</f>
        <v>0</v>
      </c>
    </row>
    <row r="220" spans="5:8" x14ac:dyDescent="0.25">
      <c r="E220" s="64"/>
    </row>
    <row r="221" spans="5:8" x14ac:dyDescent="0.25">
      <c r="E221" s="64"/>
    </row>
    <row r="222" spans="5:8" x14ac:dyDescent="0.25">
      <c r="E222" s="65"/>
    </row>
    <row r="223" spans="5:8" x14ac:dyDescent="0.25">
      <c r="E223" s="65"/>
    </row>
    <row r="224" spans="5:8" x14ac:dyDescent="0.25">
      <c r="E224" s="65"/>
    </row>
    <row r="225" spans="5:5" x14ac:dyDescent="0.25">
      <c r="E225" s="65"/>
    </row>
    <row r="226" spans="5:5" x14ac:dyDescent="0.25">
      <c r="E226" s="65"/>
    </row>
    <row r="227" spans="5:5" x14ac:dyDescent="0.25">
      <c r="E227" s="65"/>
    </row>
    <row r="228" spans="5:5" x14ac:dyDescent="0.25">
      <c r="E228" s="65"/>
    </row>
    <row r="229" spans="5:5" x14ac:dyDescent="0.25">
      <c r="E229"/>
    </row>
    <row r="230" spans="5:5" x14ac:dyDescent="0.25">
      <c r="E230" s="64"/>
    </row>
    <row r="231" spans="5:5" x14ac:dyDescent="0.25">
      <c r="E231" s="64"/>
    </row>
  </sheetData>
  <pageMargins left="0.7" right="0.7" top="0.75" bottom="0.75" header="0.3" footer="0.3"/>
  <pageSetup scale="39" orientation="portrait" horizontalDpi="4294967295" verticalDpi="4294967295" r:id="rId1"/>
  <rowBreaks count="1" manualBreakCount="1">
    <brk id="190" min="1" max="6"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14B2B-44FB-4C51-9F5A-96FDB27D51FB}">
  <dimension ref="A2:H230"/>
  <sheetViews>
    <sheetView showGridLines="0" view="pageBreakPreview" topLeftCell="A161" zoomScale="78" zoomScaleNormal="100" zoomScaleSheetLayoutView="78" workbookViewId="0">
      <selection activeCell="B184" sqref="B184"/>
    </sheetView>
  </sheetViews>
  <sheetFormatPr defaultRowHeight="15" outlineLevelRow="2" x14ac:dyDescent="0.25"/>
  <cols>
    <col min="2" max="2" width="16.5703125" customWidth="1"/>
    <col min="3" max="3" width="60.7109375" customWidth="1"/>
    <col min="4" max="4" width="79.42578125" customWidth="1"/>
    <col min="5" max="5" width="19.42578125" style="23" customWidth="1"/>
    <col min="6" max="6" width="29.5703125" customWidth="1"/>
    <col min="7" max="7" width="20.5703125" customWidth="1"/>
    <col min="8" max="8" width="20.7109375" bestFit="1" customWidth="1"/>
    <col min="9" max="9" width="12" bestFit="1" customWidth="1"/>
    <col min="11" max="11" width="15.140625" customWidth="1"/>
    <col min="12" max="12" width="16.140625" bestFit="1" customWidth="1"/>
    <col min="13" max="13" width="14" bestFit="1" customWidth="1"/>
    <col min="15" max="15" width="10" bestFit="1" customWidth="1"/>
  </cols>
  <sheetData>
    <row r="2" spans="1:8" x14ac:dyDescent="0.25">
      <c r="B2" s="1" t="s">
        <v>21</v>
      </c>
      <c r="D2" s="43" t="s">
        <v>107</v>
      </c>
    </row>
    <row r="3" spans="1:8" x14ac:dyDescent="0.25">
      <c r="B3" s="1" t="s">
        <v>22</v>
      </c>
      <c r="D3" t="s">
        <v>326</v>
      </c>
    </row>
    <row r="4" spans="1:8" x14ac:dyDescent="0.25">
      <c r="B4" s="1" t="s">
        <v>23</v>
      </c>
      <c r="D4" s="4" t="str">
        <f>+'Tax Saver'!D4</f>
        <v>30th June 2022</v>
      </c>
    </row>
    <row r="6" spans="1:8" x14ac:dyDescent="0.25">
      <c r="B6" s="30" t="s">
        <v>1</v>
      </c>
      <c r="C6" s="31" t="s">
        <v>0</v>
      </c>
      <c r="D6" s="31" t="s">
        <v>2</v>
      </c>
      <c r="E6" s="32" t="s">
        <v>3</v>
      </c>
      <c r="F6" s="31" t="s">
        <v>4</v>
      </c>
      <c r="G6" s="31" t="s">
        <v>5</v>
      </c>
      <c r="H6" s="33" t="s">
        <v>6</v>
      </c>
    </row>
    <row r="7" spans="1:8" x14ac:dyDescent="0.25">
      <c r="A7" s="14"/>
      <c r="B7" s="75" t="s">
        <v>258</v>
      </c>
      <c r="C7" s="2" t="str">
        <f>VLOOKUP(Table13456762345[[#This Row],[ISIN No.]],'Crisil data '!E:F,2,0)</f>
        <v>TECH MAHINDRA LIMITED</v>
      </c>
      <c r="D7" s="2" t="str">
        <f>VLOOKUP(Table13456762345[[#This Row],[ISIN No.]],'Crisil data '!E:I,5,0)</f>
        <v>Computer consultancy</v>
      </c>
      <c r="E7" s="19">
        <f>SUMIFS('Crisil data '!L:L,'Crisil data '!AI:AI,$D$3,'Crisil data '!E:E,Table13456762345[[#This Row],[ISIN No.]])</f>
        <v>1945</v>
      </c>
      <c r="F7" s="2">
        <f>SUMIFS('Crisil data '!M:M,'Crisil data '!AI:AI,$D$3,'Crisil data '!E:E,Table13456762345[[#This Row],[ISIN No.]])</f>
        <v>1945000</v>
      </c>
      <c r="G7" s="27">
        <f t="shared" ref="G7:G38" si="0">+F7/$F$170</f>
        <v>1.051034943985363E-2</v>
      </c>
      <c r="H7" s="44">
        <f>IFERROR(VLOOKUP(Table13456762345[[#This Row],[ISIN No.]],'Crisil data '!E:AJ,32,0),0)</f>
        <v>0</v>
      </c>
    </row>
    <row r="8" spans="1:8" x14ac:dyDescent="0.25">
      <c r="A8" s="14"/>
      <c r="B8" s="75" t="s">
        <v>11</v>
      </c>
      <c r="C8" s="2" t="str">
        <f>VLOOKUP(Table13456762345[[#This Row],[ISIN No.]],'Crisil data '!E:F,2,0)</f>
        <v>RELIANCE INDUSTRIES LIMITED</v>
      </c>
      <c r="D8" s="2" t="str">
        <f>VLOOKUP(Table13456762345[[#This Row],[ISIN No.]],'Crisil data '!E:I,5,0)</f>
        <v>Manufacture of other petroleum n.e.c.</v>
      </c>
      <c r="E8" s="19">
        <f>SUMIFS('Crisil data '!L:L,'Crisil data '!AI:AI,$D$3,'Crisil data '!E:E,Table13456762345[[#This Row],[ISIN No.]])</f>
        <v>6732</v>
      </c>
      <c r="F8" s="2">
        <f>SUMIFS('Crisil data '!M:M,'Crisil data '!AI:AI,$D$3,'Crisil data '!E:E,Table13456762345[[#This Row],[ISIN No.]])</f>
        <v>17473915.800000001</v>
      </c>
      <c r="G8" s="27">
        <f t="shared" si="0"/>
        <v>9.4425172822920053E-2</v>
      </c>
      <c r="H8" s="44">
        <f>IFERROR(VLOOKUP(Table13456762345[[#This Row],[ISIN No.]],'Crisil data '!E:AJ,32,0),0)</f>
        <v>0</v>
      </c>
    </row>
    <row r="9" spans="1:8" x14ac:dyDescent="0.25">
      <c r="A9" s="14"/>
      <c r="B9" s="75" t="s">
        <v>145</v>
      </c>
      <c r="C9" s="2" t="str">
        <f>VLOOKUP(Table13456762345[[#This Row],[ISIN No.]],'Crisil data '!E:F,2,0)</f>
        <v>HCL Technologies Limited</v>
      </c>
      <c r="D9" s="2" t="str">
        <f>VLOOKUP(Table13456762345[[#This Row],[ISIN No.]],'Crisil data '!E:I,5,0)</f>
        <v>Writing , modifying, testing of computer program</v>
      </c>
      <c r="E9" s="19">
        <f>SUMIFS('Crisil data '!L:L,'Crisil data '!AI:AI,$D$3,'Crisil data '!E:E,Table13456762345[[#This Row],[ISIN No.]])</f>
        <v>2370</v>
      </c>
      <c r="F9" s="2">
        <f>SUMIFS('Crisil data '!M:M,'Crisil data '!AI:AI,$D$3,'Crisil data '!E:E,Table13456762345[[#This Row],[ISIN No.]])</f>
        <v>2306602.5</v>
      </c>
      <c r="G9" s="27">
        <f t="shared" si="0"/>
        <v>1.2464369302745493E-2</v>
      </c>
      <c r="H9" s="44">
        <f>IFERROR(VLOOKUP(Table13456762345[[#This Row],[ISIN No.]],'Crisil data '!E:AJ,32,0),0)</f>
        <v>0</v>
      </c>
    </row>
    <row r="10" spans="1:8" x14ac:dyDescent="0.25">
      <c r="A10" s="14"/>
      <c r="B10" s="75" t="s">
        <v>123</v>
      </c>
      <c r="C10" s="2" t="str">
        <f>VLOOKUP(Table13456762345[[#This Row],[ISIN No.]],'Crisil data '!E:F,2,0)</f>
        <v>UltraTech Cement Limited</v>
      </c>
      <c r="D10" s="2" t="str">
        <f>VLOOKUP(Table13456762345[[#This Row],[ISIN No.]],'Crisil data '!E:I,5,0)</f>
        <v>Manufacture of clinkers and cement</v>
      </c>
      <c r="E10" s="19">
        <f>SUMIFS('Crisil data '!L:L,'Crisil data '!AI:AI,$D$3,'Crisil data '!E:E,Table13456762345[[#This Row],[ISIN No.]])</f>
        <v>520</v>
      </c>
      <c r="F10" s="2">
        <f>SUMIFS('Crisil data '!M:M,'Crisil data '!AI:AI,$D$3,'Crisil data '!E:E,Table13456762345[[#This Row],[ISIN No.]])</f>
        <v>2915796</v>
      </c>
      <c r="G10" s="27">
        <f t="shared" si="0"/>
        <v>1.5756316120990981E-2</v>
      </c>
      <c r="H10" s="44">
        <f>IFERROR(VLOOKUP(Table13456762345[[#This Row],[ISIN No.]],'Crisil data '!E:AJ,32,0),0)</f>
        <v>0</v>
      </c>
    </row>
    <row r="11" spans="1:8" x14ac:dyDescent="0.25">
      <c r="A11" s="14"/>
      <c r="B11" s="75" t="s">
        <v>266</v>
      </c>
      <c r="C11" s="2" t="str">
        <f>VLOOKUP(Table13456762345[[#This Row],[ISIN No.]],'Crisil data '!E:F,2,0)</f>
        <v>TATA POWER COMPANY LIMITED</v>
      </c>
      <c r="D11" s="2" t="str">
        <f>VLOOKUP(Table13456762345[[#This Row],[ISIN No.]],'Crisil data '!E:I,5,0)</f>
        <v>Electric power generation by coal based thermal power plants</v>
      </c>
      <c r="E11" s="19">
        <f>SUMIFS('Crisil data '!L:L,'Crisil data '!AI:AI,$D$3,'Crisil data '!E:E,Table13456762345[[#This Row],[ISIN No.]])</f>
        <v>3315</v>
      </c>
      <c r="F11" s="2">
        <f>SUMIFS('Crisil data '!M:M,'Crisil data '!AI:AI,$D$3,'Crisil data '!E:E,Table13456762345[[#This Row],[ISIN No.]])</f>
        <v>670293</v>
      </c>
      <c r="G11" s="27">
        <f t="shared" si="0"/>
        <v>3.6221149907906475E-3</v>
      </c>
      <c r="H11" s="44">
        <f>IFERROR(VLOOKUP(Table13456762345[[#This Row],[ISIN No.]],'Crisil data '!E:AJ,32,0),0)</f>
        <v>0</v>
      </c>
    </row>
    <row r="12" spans="1:8" x14ac:dyDescent="0.25">
      <c r="A12" s="14"/>
      <c r="B12" s="75" t="s">
        <v>237</v>
      </c>
      <c r="C12" s="2" t="str">
        <f>VLOOKUP(Table13456762345[[#This Row],[ISIN No.]],'Crisil data '!E:F,2,0)</f>
        <v>AMBUJA CEMENTS LTD</v>
      </c>
      <c r="D12" s="2" t="str">
        <f>VLOOKUP(Table13456762345[[#This Row],[ISIN No.]],'Crisil data '!E:I,5,0)</f>
        <v>Manufacture of clinkers and cement</v>
      </c>
      <c r="E12" s="19">
        <f>SUMIFS('Crisil data '!L:L,'Crisil data '!AI:AI,$D$3,'Crisil data '!E:E,Table13456762345[[#This Row],[ISIN No.]])</f>
        <v>3060</v>
      </c>
      <c r="F12" s="2">
        <f>SUMIFS('Crisil data '!M:M,'Crisil data '!AI:AI,$D$3,'Crisil data '!E:E,Table13456762345[[#This Row],[ISIN No.]])</f>
        <v>1110780</v>
      </c>
      <c r="G12" s="27">
        <f t="shared" si="0"/>
        <v>6.0024092292034013E-3</v>
      </c>
      <c r="H12" s="44">
        <f>IFERROR(VLOOKUP(Table13456762345[[#This Row],[ISIN No.]],'Crisil data '!E:AJ,32,0),0)</f>
        <v>0</v>
      </c>
    </row>
    <row r="13" spans="1:8" x14ac:dyDescent="0.25">
      <c r="A13" s="14"/>
      <c r="B13" s="75" t="s">
        <v>284</v>
      </c>
      <c r="C13" s="2" t="str">
        <f>VLOOKUP(Table13456762345[[#This Row],[ISIN No.]],'Crisil data '!E:F,2,0)</f>
        <v>CHOLAMANDALAM INVESTMENT AND FINANCE COMPANY</v>
      </c>
      <c r="D13" s="2" t="str">
        <f>VLOOKUP(Table13456762345[[#This Row],[ISIN No.]],'Crisil data '!E:I,5,0)</f>
        <v>Other credit granting</v>
      </c>
      <c r="E13" s="19">
        <f>SUMIFS('Crisil data '!L:L,'Crisil data '!AI:AI,$D$3,'Crisil data '!E:E,Table13456762345[[#This Row],[ISIN No.]])</f>
        <v>1471</v>
      </c>
      <c r="F13" s="2">
        <f>SUMIFS('Crisil data '!M:M,'Crisil data '!AI:AI,$D$3,'Crisil data '!E:E,Table13456762345[[#This Row],[ISIN No.]])</f>
        <v>911284.5</v>
      </c>
      <c r="G13" s="27">
        <f t="shared" si="0"/>
        <v>4.9243797090603057E-3</v>
      </c>
      <c r="H13" s="44">
        <f>IFERROR(VLOOKUP(Table13456762345[[#This Row],[ISIN No.]],'Crisil data '!E:AJ,32,0),0)</f>
        <v>0</v>
      </c>
    </row>
    <row r="14" spans="1:8" x14ac:dyDescent="0.25">
      <c r="A14" s="14"/>
      <c r="B14" s="75" t="s">
        <v>69</v>
      </c>
      <c r="C14" s="2" t="str">
        <f>VLOOKUP(Table13456762345[[#This Row],[ISIN No.]],'Crisil data '!E:F,2,0)</f>
        <v>INFOSYS LTD EQ</v>
      </c>
      <c r="D14" s="2" t="str">
        <f>VLOOKUP(Table13456762345[[#This Row],[ISIN No.]],'Crisil data '!E:I,5,0)</f>
        <v>Writing , modifying, testing of computer program</v>
      </c>
      <c r="E14" s="19">
        <f>SUMIFS('Crisil data '!L:L,'Crisil data '!AI:AI,$D$3,'Crisil data '!E:E,Table13456762345[[#This Row],[ISIN No.]])</f>
        <v>9107</v>
      </c>
      <c r="F14" s="2">
        <f>SUMIFS('Crisil data '!M:M,'Crisil data '!AI:AI,$D$3,'Crisil data '!E:E,Table13456762345[[#This Row],[ISIN No.]])</f>
        <v>13313523.300000001</v>
      </c>
      <c r="G14" s="27">
        <f t="shared" si="0"/>
        <v>7.1943332729374421E-2</v>
      </c>
      <c r="H14" s="44">
        <f>IFERROR(VLOOKUP(Table13456762345[[#This Row],[ISIN No.]],'Crisil data '!E:AJ,32,0),0)</f>
        <v>0</v>
      </c>
    </row>
    <row r="15" spans="1:8" x14ac:dyDescent="0.25">
      <c r="A15" s="14"/>
      <c r="B15" s="75" t="s">
        <v>68</v>
      </c>
      <c r="C15" s="2" t="str">
        <f>VLOOKUP(Table13456762345[[#This Row],[ISIN No.]],'Crisil data '!E:F,2,0)</f>
        <v>BHARTI AIRTEL LTD</v>
      </c>
      <c r="D15" s="2" t="str">
        <f>VLOOKUP(Table13456762345[[#This Row],[ISIN No.]],'Crisil data '!E:I,5,0)</f>
        <v>Activities of maintaining and operating pageing</v>
      </c>
      <c r="E15" s="19">
        <f>SUMIFS('Crisil data '!L:L,'Crisil data '!AI:AI,$D$3,'Crisil data '!E:E,Table13456762345[[#This Row],[ISIN No.]])</f>
        <v>6753</v>
      </c>
      <c r="F15" s="2">
        <f>SUMIFS('Crisil data '!M:M,'Crisil data '!AI:AI,$D$3,'Crisil data '!E:E,Table13456762345[[#This Row],[ISIN No.]])</f>
        <v>4625467.3499999996</v>
      </c>
      <c r="G15" s="27">
        <f t="shared" si="0"/>
        <v>2.4995001630402955E-2</v>
      </c>
      <c r="H15" s="44">
        <f>IFERROR(VLOOKUP(Table13456762345[[#This Row],[ISIN No.]],'Crisil data '!E:AJ,32,0),0)</f>
        <v>0</v>
      </c>
    </row>
    <row r="16" spans="1:8" x14ac:dyDescent="0.25">
      <c r="A16" s="14"/>
      <c r="B16" s="75" t="s">
        <v>173</v>
      </c>
      <c r="C16" s="2" t="str">
        <f>VLOOKUP(Table13456762345[[#This Row],[ISIN No.]],'Crisil data '!E:F,2,0)</f>
        <v>EICHER MOTORS LTD</v>
      </c>
      <c r="D16" s="2" t="str">
        <f>VLOOKUP(Table13456762345[[#This Row],[ISIN No.]],'Crisil data '!E:I,5,0)</f>
        <v>Manufacture of motorcycles, scooters, mopeds etc. and their</v>
      </c>
      <c r="E16" s="19">
        <f>SUMIFS('Crisil data '!L:L,'Crisil data '!AI:AI,$D$3,'Crisil data '!E:E,Table13456762345[[#This Row],[ISIN No.]])</f>
        <v>285</v>
      </c>
      <c r="F16" s="2">
        <f>SUMIFS('Crisil data '!M:M,'Crisil data '!AI:AI,$D$3,'Crisil data '!E:E,Table13456762345[[#This Row],[ISIN No.]])</f>
        <v>796389.75</v>
      </c>
      <c r="G16" s="27">
        <f t="shared" si="0"/>
        <v>4.3035139140450759E-3</v>
      </c>
      <c r="H16" s="44">
        <f>IFERROR(VLOOKUP(Table13456762345[[#This Row],[ISIN No.]],'Crisil data '!E:AJ,32,0),0)</f>
        <v>0</v>
      </c>
    </row>
    <row r="17" spans="1:8" x14ac:dyDescent="0.25">
      <c r="A17" s="14"/>
      <c r="B17" s="75" t="s">
        <v>124</v>
      </c>
      <c r="C17" s="2" t="str">
        <f>VLOOKUP(Table13456762345[[#This Row],[ISIN No.]],'Crisil data '!E:F,2,0)</f>
        <v>TATA CONSULTANCY SERVICES LIMITED</v>
      </c>
      <c r="D17" s="2" t="str">
        <f>VLOOKUP(Table13456762345[[#This Row],[ISIN No.]],'Crisil data '!E:I,5,0)</f>
        <v>Computer consultancy</v>
      </c>
      <c r="E17" s="19">
        <f>SUMIFS('Crisil data '!L:L,'Crisil data '!AI:AI,$D$3,'Crisil data '!E:E,Table13456762345[[#This Row],[ISIN No.]])</f>
        <v>2362</v>
      </c>
      <c r="F17" s="2">
        <f>SUMIFS('Crisil data '!M:M,'Crisil data '!AI:AI,$D$3,'Crisil data '!E:E,Table13456762345[[#This Row],[ISIN No.]])</f>
        <v>7716890.2000000002</v>
      </c>
      <c r="G17" s="27">
        <f t="shared" si="0"/>
        <v>4.1700366370684819E-2</v>
      </c>
      <c r="H17" s="44">
        <f>IFERROR(VLOOKUP(Table13456762345[[#This Row],[ISIN No.]],'Crisil data '!E:AJ,32,0),0)</f>
        <v>0</v>
      </c>
    </row>
    <row r="18" spans="1:8" x14ac:dyDescent="0.25">
      <c r="A18" s="14"/>
      <c r="B18" s="75" t="s">
        <v>285</v>
      </c>
      <c r="C18" s="2" t="str">
        <f>VLOOKUP(Table13456762345[[#This Row],[ISIN No.]],'Crisil data '!E:F,2,0)</f>
        <v>Crompton Greaves Consumer Electricals</v>
      </c>
      <c r="D18" s="2" t="str">
        <f>VLOOKUP(Table13456762345[[#This Row],[ISIN No.]],'Crisil data '!E:I,5,0)</f>
        <v>Manufacture of electric lighting equipment</v>
      </c>
      <c r="E18" s="19">
        <f>SUMIFS('Crisil data '!L:L,'Crisil data '!AI:AI,$D$3,'Crisil data '!E:E,Table13456762345[[#This Row],[ISIN No.]])</f>
        <v>1640</v>
      </c>
      <c r="F18" s="2">
        <f>SUMIFS('Crisil data '!M:M,'Crisil data '!AI:AI,$D$3,'Crisil data '!E:E,Table13456762345[[#This Row],[ISIN No.]])</f>
        <v>557846</v>
      </c>
      <c r="G18" s="27">
        <f t="shared" si="0"/>
        <v>3.0144762949226673E-3</v>
      </c>
      <c r="H18" s="44">
        <f>IFERROR(VLOOKUP(Table13456762345[[#This Row],[ISIN No.]],'Crisil data '!E:AJ,32,0),0)</f>
        <v>0</v>
      </c>
    </row>
    <row r="19" spans="1:8" x14ac:dyDescent="0.25">
      <c r="A19" s="14"/>
      <c r="B19" s="75" t="s">
        <v>232</v>
      </c>
      <c r="C19" s="2" t="str">
        <f>VLOOKUP(Table13456762345[[#This Row],[ISIN No.]],'Crisil data '!E:F,2,0)</f>
        <v>NTPC LIMITED</v>
      </c>
      <c r="D19" s="2" t="str">
        <f>VLOOKUP(Table13456762345[[#This Row],[ISIN No.]],'Crisil data '!E:I,5,0)</f>
        <v>Electric power generation by coal based thermal power plants</v>
      </c>
      <c r="E19" s="19">
        <f>SUMIFS('Crisil data '!L:L,'Crisil data '!AI:AI,$D$3,'Crisil data '!E:E,Table13456762345[[#This Row],[ISIN No.]])</f>
        <v>15600</v>
      </c>
      <c r="F19" s="2">
        <f>SUMIFS('Crisil data '!M:M,'Crisil data '!AI:AI,$D$3,'Crisil data '!E:E,Table13456762345[[#This Row],[ISIN No.]])</f>
        <v>2229240</v>
      </c>
      <c r="G19" s="27">
        <f t="shared" si="0"/>
        <v>1.2046319478302986E-2</v>
      </c>
      <c r="H19" s="44">
        <f>IFERROR(VLOOKUP(Table13456762345[[#This Row],[ISIN No.]],'Crisil data '!E:AJ,32,0),0)</f>
        <v>0</v>
      </c>
    </row>
    <row r="20" spans="1:8" x14ac:dyDescent="0.25">
      <c r="A20" s="14"/>
      <c r="B20" s="75" t="s">
        <v>12</v>
      </c>
      <c r="C20" s="2" t="str">
        <f>VLOOKUP(Table13456762345[[#This Row],[ISIN No.]],'Crisil data '!E:F,2,0)</f>
        <v>GAIL (INDIA) LIMITED</v>
      </c>
      <c r="D20" s="2" t="str">
        <f>VLOOKUP(Table13456762345[[#This Row],[ISIN No.]],'Crisil data '!E:I,5,0)</f>
        <v>Disrtibution and sale of gaseous fuels through mains</v>
      </c>
      <c r="E20" s="19">
        <f>SUMIFS('Crisil data '!L:L,'Crisil data '!AI:AI,$D$3,'Crisil data '!E:E,Table13456762345[[#This Row],[ISIN No.]])</f>
        <v>4698</v>
      </c>
      <c r="F20" s="2">
        <f>SUMIFS('Crisil data '!M:M,'Crisil data '!AI:AI,$D$3,'Crisil data '!E:E,Table13456762345[[#This Row],[ISIN No.]])</f>
        <v>635169.6</v>
      </c>
      <c r="G20" s="27">
        <f t="shared" si="0"/>
        <v>3.4323159123763772E-3</v>
      </c>
      <c r="H20" s="44">
        <f>IFERROR(VLOOKUP(Table13456762345[[#This Row],[ISIN No.]],'Crisil data '!E:AJ,32,0),0)</f>
        <v>0</v>
      </c>
    </row>
    <row r="21" spans="1:8" x14ac:dyDescent="0.25">
      <c r="A21" s="14"/>
      <c r="B21" s="75" t="s">
        <v>292</v>
      </c>
      <c r="C21" s="2" t="str">
        <f>VLOOKUP(Table13456762345[[#This Row],[ISIN No.]],'Crisil data '!E:F,2,0)</f>
        <v>Bharti Airtel partly Paid(14:1)</v>
      </c>
      <c r="D21" s="2" t="str">
        <f>VLOOKUP(Table13456762345[[#This Row],[ISIN No.]],'Crisil data '!E:I,5,0)</f>
        <v>Activities of maintaining and operating pageing</v>
      </c>
      <c r="E21" s="19">
        <f>SUMIFS('Crisil data '!L:L,'Crisil data '!AI:AI,$D$3,'Crisil data '!E:E,Table13456762345[[#This Row],[ISIN No.]])</f>
        <v>441</v>
      </c>
      <c r="F21" s="2">
        <f>SUMIFS('Crisil data '!M:M,'Crisil data '!AI:AI,$D$3,'Crisil data '!E:E,Table13456762345[[#This Row],[ISIN No.]])</f>
        <v>133358.39999999999</v>
      </c>
      <c r="G21" s="27">
        <f t="shared" si="0"/>
        <v>7.206392723597821E-4</v>
      </c>
      <c r="H21" s="44">
        <f>IFERROR(VLOOKUP(Table13456762345[[#This Row],[ISIN No.]],'Crisil data '!E:AJ,32,0),0)</f>
        <v>0</v>
      </c>
    </row>
    <row r="22" spans="1:8" x14ac:dyDescent="0.25">
      <c r="A22" s="14"/>
      <c r="B22" s="75" t="s">
        <v>13</v>
      </c>
      <c r="C22" s="2" t="str">
        <f>VLOOKUP(Table13456762345[[#This Row],[ISIN No.]],'Crisil data '!E:F,2,0)</f>
        <v>ICICI BANK LTD</v>
      </c>
      <c r="D22" s="2" t="str">
        <f>VLOOKUP(Table13456762345[[#This Row],[ISIN No.]],'Crisil data '!E:I,5,0)</f>
        <v>Monetary intermediation of commercial banks, saving banks. postal savings</v>
      </c>
      <c r="E22" s="19">
        <f>SUMIFS('Crisil data '!L:L,'Crisil data '!AI:AI,$D$3,'Crisil data '!E:E,Table13456762345[[#This Row],[ISIN No.]])</f>
        <v>18782</v>
      </c>
      <c r="F22" s="2">
        <f>SUMIFS('Crisil data '!M:M,'Crisil data '!AI:AI,$D$3,'Crisil data '!E:E,Table13456762345[[#This Row],[ISIN No.]])</f>
        <v>13282630.4</v>
      </c>
      <c r="G22" s="27">
        <f t="shared" si="0"/>
        <v>7.1776394336464169E-2</v>
      </c>
      <c r="H22" s="44">
        <f>IFERROR(VLOOKUP(Table13456762345[[#This Row],[ISIN No.]],'Crisil data '!E:AJ,32,0),0)</f>
        <v>0</v>
      </c>
    </row>
    <row r="23" spans="1:8" x14ac:dyDescent="0.25">
      <c r="A23" s="14"/>
      <c r="B23" s="75" t="s">
        <v>108</v>
      </c>
      <c r="C23" s="2" t="str">
        <f>VLOOKUP(Table13456762345[[#This Row],[ISIN No.]],'Crisil data '!E:F,2,0)</f>
        <v>AXIS BANK</v>
      </c>
      <c r="D23" s="2" t="str">
        <f>VLOOKUP(Table13456762345[[#This Row],[ISIN No.]],'Crisil data '!E:I,5,0)</f>
        <v>Monetary intermediation of commercial banks, saving banks. postal savings</v>
      </c>
      <c r="E23" s="19">
        <f>SUMIFS('Crisil data '!L:L,'Crisil data '!AI:AI,$D$3,'Crisil data '!E:E,Table13456762345[[#This Row],[ISIN No.]])</f>
        <v>6420</v>
      </c>
      <c r="F23" s="2">
        <f>SUMIFS('Crisil data '!M:M,'Crisil data '!AI:AI,$D$3,'Crisil data '!E:E,Table13456762345[[#This Row],[ISIN No.]])</f>
        <v>4088256</v>
      </c>
      <c r="G23" s="27">
        <f t="shared" si="0"/>
        <v>2.20920304162356E-2</v>
      </c>
      <c r="H23" s="44">
        <f>IFERROR(VLOOKUP(Table13456762345[[#This Row],[ISIN No.]],'Crisil data '!E:AJ,32,0),0)</f>
        <v>0</v>
      </c>
    </row>
    <row r="24" spans="1:8" x14ac:dyDescent="0.25">
      <c r="A24" s="14"/>
      <c r="B24" s="75" t="s">
        <v>14</v>
      </c>
      <c r="C24" s="2" t="str">
        <f>VLOOKUP(Table13456762345[[#This Row],[ISIN No.]],'Crisil data '!E:F,2,0)</f>
        <v>LARSEN AND TOUBRO LIMITED</v>
      </c>
      <c r="D24" s="2" t="str">
        <f>VLOOKUP(Table13456762345[[#This Row],[ISIN No.]],'Crisil data '!E:I,5,0)</f>
        <v>Other civil engineering projects n.e.c.</v>
      </c>
      <c r="E24" s="19">
        <f>SUMIFS('Crisil data '!L:L,'Crisil data '!AI:AI,$D$3,'Crisil data '!E:E,Table13456762345[[#This Row],[ISIN No.]])</f>
        <v>3451</v>
      </c>
      <c r="F24" s="2">
        <f>SUMIFS('Crisil data '!M:M,'Crisil data '!AI:AI,$D$3,'Crisil data '!E:E,Table13456762345[[#This Row],[ISIN No.]])</f>
        <v>5377520.75</v>
      </c>
      <c r="G24" s="27">
        <f t="shared" si="0"/>
        <v>2.9058931723683172E-2</v>
      </c>
      <c r="H24" s="44">
        <f>IFERROR(VLOOKUP(Table13456762345[[#This Row],[ISIN No.]],'Crisil data '!E:AJ,32,0),0)</f>
        <v>0</v>
      </c>
    </row>
    <row r="25" spans="1:8" x14ac:dyDescent="0.25">
      <c r="A25" s="14"/>
      <c r="B25" s="75" t="s">
        <v>135</v>
      </c>
      <c r="C25" s="2" t="str">
        <f>VLOOKUP(Table13456762345[[#This Row],[ISIN No.]],'Crisil data '!E:F,2,0)</f>
        <v>HDFC BANK LTD</v>
      </c>
      <c r="D25" s="2" t="str">
        <f>VLOOKUP(Table13456762345[[#This Row],[ISIN No.]],'Crisil data '!E:I,5,0)</f>
        <v>Monetary intermediation of commercial banks, saving banks. postal savings</v>
      </c>
      <c r="E25" s="19">
        <f>SUMIFS('Crisil data '!L:L,'Crisil data '!AI:AI,$D$3,'Crisil data '!E:E,Table13456762345[[#This Row],[ISIN No.]])</f>
        <v>10130</v>
      </c>
      <c r="F25" s="2">
        <f>SUMIFS('Crisil data '!M:M,'Crisil data '!AI:AI,$D$3,'Crisil data '!E:E,Table13456762345[[#This Row],[ISIN No.]])</f>
        <v>13655240</v>
      </c>
      <c r="G25" s="27">
        <f t="shared" si="0"/>
        <v>7.3789894131139788E-2</v>
      </c>
      <c r="H25" s="44">
        <f>IFERROR(VLOOKUP(Table13456762345[[#This Row],[ISIN No.]],'Crisil data '!E:AJ,32,0),0)</f>
        <v>0</v>
      </c>
    </row>
    <row r="26" spans="1:8" x14ac:dyDescent="0.25">
      <c r="A26" s="14"/>
      <c r="B26" s="75" t="s">
        <v>241</v>
      </c>
      <c r="C26" s="2" t="str">
        <f>VLOOKUP(Table13456762345[[#This Row],[ISIN No.]],'Crisil data '!E:F,2,0)</f>
        <v>HINDALCO INDUSTRIES LTD.</v>
      </c>
      <c r="D26" s="2" t="str">
        <f>VLOOKUP(Table13456762345[[#This Row],[ISIN No.]],'Crisil data '!E:I,5,0)</f>
        <v>Manufacture of Aluminium from alumina and by other methods and products</v>
      </c>
      <c r="E26" s="19">
        <f>SUMIFS('Crisil data '!L:L,'Crisil data '!AI:AI,$D$3,'Crisil data '!E:E,Table13456762345[[#This Row],[ISIN No.]])</f>
        <v>2800</v>
      </c>
      <c r="F26" s="2">
        <f>SUMIFS('Crisil data '!M:M,'Crisil data '!AI:AI,$D$3,'Crisil data '!E:E,Table13456762345[[#This Row],[ISIN No.]])</f>
        <v>948220</v>
      </c>
      <c r="G26" s="27">
        <f t="shared" si="0"/>
        <v>5.1239709747341947E-3</v>
      </c>
      <c r="H26" s="44">
        <f>IFERROR(VLOOKUP(Table13456762345[[#This Row],[ISIN No.]],'Crisil data '!E:AJ,32,0),0)</f>
        <v>0</v>
      </c>
    </row>
    <row r="27" spans="1:8" x14ac:dyDescent="0.25">
      <c r="A27" s="14"/>
      <c r="B27" s="75" t="s">
        <v>344</v>
      </c>
      <c r="C27" s="2" t="str">
        <f>VLOOKUP(Table13456762345[[#This Row],[ISIN No.]],'Crisil data '!E:F,2,0)</f>
        <v>DLF Ltd</v>
      </c>
      <c r="D27" s="2" t="str">
        <f>VLOOKUP(Table13456762345[[#This Row],[ISIN No.]],'Crisil data '!E:I,5,0)</f>
        <v>Real estate activities with own or leased property</v>
      </c>
      <c r="E27" s="19">
        <f>SUMIFS('Crisil data '!L:L,'Crisil data '!AI:AI,$D$3,'Crisil data '!E:E,Table13456762345[[#This Row],[ISIN No.]])</f>
        <v>3040</v>
      </c>
      <c r="F27" s="2">
        <f>SUMIFS('Crisil data '!M:M,'Crisil data '!AI:AI,$D$3,'Crisil data '!E:E,Table13456762345[[#This Row],[ISIN No.]])</f>
        <v>950608</v>
      </c>
      <c r="G27" s="27">
        <f t="shared" si="0"/>
        <v>5.1368751981081644E-3</v>
      </c>
      <c r="H27" s="44">
        <f>IFERROR(VLOOKUP(Table13456762345[[#This Row],[ISIN No.]],'Crisil data '!E:AJ,32,0),0)</f>
        <v>0</v>
      </c>
    </row>
    <row r="28" spans="1:8" x14ac:dyDescent="0.25">
      <c r="A28" s="14"/>
      <c r="B28" s="75" t="s">
        <v>15</v>
      </c>
      <c r="C28" s="2" t="str">
        <f>VLOOKUP(Table13456762345[[#This Row],[ISIN No.]],'Crisil data '!E:F,2,0)</f>
        <v>MAHINDRA AND MAHINDRA LTD</v>
      </c>
      <c r="D28" s="2" t="str">
        <f>VLOOKUP(Table13456762345[[#This Row],[ISIN No.]],'Crisil data '!E:I,5,0)</f>
        <v>Manufacture of tractors used in agriculture and forestry</v>
      </c>
      <c r="E28" s="19">
        <f>SUMIFS('Crisil data '!L:L,'Crisil data '!AI:AI,$D$3,'Crisil data '!E:E,Table13456762345[[#This Row],[ISIN No.]])</f>
        <v>2335</v>
      </c>
      <c r="F28" s="2">
        <f>SUMIFS('Crisil data '!M:M,'Crisil data '!AI:AI,$D$3,'Crisil data '!E:E,Table13456762345[[#This Row],[ISIN No.]])</f>
        <v>2552505.25</v>
      </c>
      <c r="G28" s="27">
        <f t="shared" si="0"/>
        <v>1.379317332882311E-2</v>
      </c>
      <c r="H28" s="44">
        <f>IFERROR(VLOOKUP(Table13456762345[[#This Row],[ISIN No.]],'Crisil data '!E:AJ,32,0),0)</f>
        <v>0</v>
      </c>
    </row>
    <row r="29" spans="1:8" x14ac:dyDescent="0.25">
      <c r="A29" s="14"/>
      <c r="B29" s="75" t="s">
        <v>172</v>
      </c>
      <c r="C29" s="2" t="str">
        <f>VLOOKUP(Table13456762345[[#This Row],[ISIN No.]],'Crisil data '!E:F,2,0)</f>
        <v>NESTLE INDIA LTD</v>
      </c>
      <c r="D29" s="2" t="str">
        <f>VLOOKUP(Table13456762345[[#This Row],[ISIN No.]],'Crisil data '!E:I,5,0)</f>
        <v>Manufacture of milk-powder, ice-cream powder and condensed milk except</v>
      </c>
      <c r="E29" s="19">
        <f>SUMIFS('Crisil data '!L:L,'Crisil data '!AI:AI,$D$3,'Crisil data '!E:E,Table13456762345[[#This Row],[ISIN No.]])</f>
        <v>96</v>
      </c>
      <c r="F29" s="2">
        <f>SUMIFS('Crisil data '!M:M,'Crisil data '!AI:AI,$D$3,'Crisil data '!E:E,Table13456762345[[#This Row],[ISIN No.]])</f>
        <v>1677120</v>
      </c>
      <c r="G29" s="27">
        <f t="shared" si="0"/>
        <v>9.0627852198289557E-3</v>
      </c>
      <c r="H29" s="44">
        <f>IFERROR(VLOOKUP(Table13456762345[[#This Row],[ISIN No.]],'Crisil data '!E:AJ,32,0),0)</f>
        <v>0</v>
      </c>
    </row>
    <row r="30" spans="1:8" x14ac:dyDescent="0.25">
      <c r="A30" s="14"/>
      <c r="B30" s="75" t="s">
        <v>240</v>
      </c>
      <c r="C30" s="2" t="str">
        <f>VLOOKUP(Table13456762345[[#This Row],[ISIN No.]],'Crisil data '!E:F,2,0)</f>
        <v>TATA STEEL LIMITED.</v>
      </c>
      <c r="D30" s="2" t="str">
        <f>VLOOKUP(Table13456762345[[#This Row],[ISIN No.]],'Crisil data '!E:I,5,0)</f>
        <v>Manufacture of other iron and steel casting and products thereof</v>
      </c>
      <c r="E30" s="19">
        <f>SUMIFS('Crisil data '!L:L,'Crisil data '!AI:AI,$D$3,'Crisil data '!E:E,Table13456762345[[#This Row],[ISIN No.]])</f>
        <v>2128</v>
      </c>
      <c r="F30" s="2">
        <f>SUMIFS('Crisil data '!M:M,'Crisil data '!AI:AI,$D$3,'Crisil data '!E:E,Table13456762345[[#This Row],[ISIN No.]])</f>
        <v>1845082.4</v>
      </c>
      <c r="G30" s="27">
        <f t="shared" si="0"/>
        <v>9.9704168479813823E-3</v>
      </c>
      <c r="H30" s="44">
        <f>IFERROR(VLOOKUP(Table13456762345[[#This Row],[ISIN No.]],'Crisil data '!E:AJ,32,0),0)</f>
        <v>0</v>
      </c>
    </row>
    <row r="31" spans="1:8" x14ac:dyDescent="0.25">
      <c r="A31" s="14"/>
      <c r="B31" s="75" t="s">
        <v>159</v>
      </c>
      <c r="C31" s="2" t="str">
        <f>VLOOKUP(Table13456762345[[#This Row],[ISIN No.]],'Crisil data '!E:F,2,0)</f>
        <v>POWER GRID CORPORATION OF INDIA LIMITED</v>
      </c>
      <c r="D31" s="2" t="str">
        <f>VLOOKUP(Table13456762345[[#This Row],[ISIN No.]],'Crisil data '!E:I,5,0)</f>
        <v>Transmission of electric energy</v>
      </c>
      <c r="E31" s="19">
        <f>SUMIFS('Crisil data '!L:L,'Crisil data '!AI:AI,$D$3,'Crisil data '!E:E,Table13456762345[[#This Row],[ISIN No.]])</f>
        <v>7231</v>
      </c>
      <c r="F31" s="2">
        <f>SUMIFS('Crisil data '!M:M,'Crisil data '!AI:AI,$D$3,'Crisil data '!E:E,Table13456762345[[#This Row],[ISIN No.]])</f>
        <v>1532248.9</v>
      </c>
      <c r="G31" s="27">
        <f t="shared" si="0"/>
        <v>8.2799338652089147E-3</v>
      </c>
      <c r="H31" s="44">
        <f>IFERROR(VLOOKUP(Table13456762345[[#This Row],[ISIN No.]],'Crisil data '!E:AJ,32,0),0)</f>
        <v>0</v>
      </c>
    </row>
    <row r="32" spans="1:8" x14ac:dyDescent="0.25">
      <c r="A32" s="14"/>
      <c r="B32" s="75" t="s">
        <v>339</v>
      </c>
      <c r="C32" s="2" t="str">
        <f>VLOOKUP(Table13456762345[[#This Row],[ISIN No.]],'Crisil data '!E:F,2,0)</f>
        <v>Sona BLW Precision Forgings Limited</v>
      </c>
      <c r="D32" s="2" t="str">
        <f>VLOOKUP(Table13456762345[[#This Row],[ISIN No.]],'Crisil data '!E:I,5,0)</f>
        <v>Manufacture of bearings, gears, gearing and driving elements</v>
      </c>
      <c r="E32" s="19">
        <f>SUMIFS('Crisil data '!L:L,'Crisil data '!AI:AI,$D$3,'Crisil data '!E:E,Table13456762345[[#This Row],[ISIN No.]])</f>
        <v>1281</v>
      </c>
      <c r="F32" s="2">
        <f>SUMIFS('Crisil data '!M:M,'Crisil data '!AI:AI,$D$3,'Crisil data '!E:E,Table13456762345[[#This Row],[ISIN No.]])</f>
        <v>709417.8</v>
      </c>
      <c r="G32" s="27">
        <f t="shared" si="0"/>
        <v>3.8335367490242647E-3</v>
      </c>
      <c r="H32" s="44">
        <f>IFERROR(VLOOKUP(Table13456762345[[#This Row],[ISIN No.]],'Crisil data '!E:AJ,32,0),0)</f>
        <v>0</v>
      </c>
    </row>
    <row r="33" spans="1:8" x14ac:dyDescent="0.25">
      <c r="A33" s="14"/>
      <c r="B33" s="75" t="s">
        <v>97</v>
      </c>
      <c r="C33" s="2" t="str">
        <f>VLOOKUP(Table13456762345[[#This Row],[ISIN No.]],'Crisil data '!E:F,2,0)</f>
        <v>CIPLA LIMITED</v>
      </c>
      <c r="D33" s="2" t="str">
        <f>VLOOKUP(Table13456762345[[#This Row],[ISIN No.]],'Crisil data '!E:I,5,0)</f>
        <v>Manufacture of medicinal substances used in the manufacture of pharmaceuticals:</v>
      </c>
      <c r="E33" s="19">
        <f>SUMIFS('Crisil data '!L:L,'Crisil data '!AI:AI,$D$3,'Crisil data '!E:E,Table13456762345[[#This Row],[ISIN No.]])</f>
        <v>1425</v>
      </c>
      <c r="F33" s="2">
        <f>SUMIFS('Crisil data '!M:M,'Crisil data '!AI:AI,$D$3,'Crisil data '!E:E,Table13456762345[[#This Row],[ISIN No.]])</f>
        <v>1307010</v>
      </c>
      <c r="G33" s="27">
        <f t="shared" si="0"/>
        <v>7.0627927102226698E-3</v>
      </c>
      <c r="H33" s="44">
        <f>IFERROR(VLOOKUP(Table13456762345[[#This Row],[ISIN No.]],'Crisil data '!E:AJ,32,0),0)</f>
        <v>0</v>
      </c>
    </row>
    <row r="34" spans="1:8" x14ac:dyDescent="0.25">
      <c r="A34" s="14"/>
      <c r="B34" s="75" t="s">
        <v>16</v>
      </c>
      <c r="C34" s="2" t="str">
        <f>VLOOKUP(Table13456762345[[#This Row],[ISIN No.]],'Crisil data '!E:F,2,0)</f>
        <v>SUN PHARMACEUTICALS INDUSTRIES LTD</v>
      </c>
      <c r="D34" s="2" t="str">
        <f>VLOOKUP(Table13456762345[[#This Row],[ISIN No.]],'Crisil data '!E:I,5,0)</f>
        <v>Manufacture of medicinal substances used in the manufacture of pharmaceuticals:</v>
      </c>
      <c r="E34" s="19">
        <f>SUMIFS('Crisil data '!L:L,'Crisil data '!AI:AI,$D$3,'Crisil data '!E:E,Table13456762345[[#This Row],[ISIN No.]])</f>
        <v>3038</v>
      </c>
      <c r="F34" s="2">
        <f>SUMIFS('Crisil data '!M:M,'Crisil data '!AI:AI,$D$3,'Crisil data '!E:E,Table13456762345[[#This Row],[ISIN No.]])</f>
        <v>2523362.7999999998</v>
      </c>
      <c r="G34" s="27">
        <f t="shared" si="0"/>
        <v>1.3635693980219786E-2</v>
      </c>
      <c r="H34" s="44">
        <f>IFERROR(VLOOKUP(Table13456762345[[#This Row],[ISIN No.]],'Crisil data '!E:AJ,32,0),0)</f>
        <v>0</v>
      </c>
    </row>
    <row r="35" spans="1:8" x14ac:dyDescent="0.25">
      <c r="A35" s="14"/>
      <c r="B35" s="75" t="s">
        <v>19</v>
      </c>
      <c r="C35" s="2" t="str">
        <f>VLOOKUP(Table13456762345[[#This Row],[ISIN No.]],'Crisil data '!E:F,2,0)</f>
        <v>STATE BANK OF INDIA</v>
      </c>
      <c r="D35" s="2" t="str">
        <f>VLOOKUP(Table13456762345[[#This Row],[ISIN No.]],'Crisil data '!E:I,5,0)</f>
        <v>Monetary intermediation of commercial banks, saving banks. postal savings</v>
      </c>
      <c r="E35" s="19">
        <f>SUMIFS('Crisil data '!L:L,'Crisil data '!AI:AI,$D$3,'Crisil data '!E:E,Table13456762345[[#This Row],[ISIN No.]])</f>
        <v>12768</v>
      </c>
      <c r="F35" s="2">
        <f>SUMIFS('Crisil data '!M:M,'Crisil data '!AI:AI,$D$3,'Crisil data '!E:E,Table13456762345[[#This Row],[ISIN No.]])</f>
        <v>5948611.2000000002</v>
      </c>
      <c r="G35" s="27">
        <f t="shared" si="0"/>
        <v>3.2144978094512611E-2</v>
      </c>
      <c r="H35" s="44">
        <f>IFERROR(VLOOKUP(Table13456762345[[#This Row],[ISIN No.]],'Crisil data '!E:AJ,32,0),0)</f>
        <v>0</v>
      </c>
    </row>
    <row r="36" spans="1:8" x14ac:dyDescent="0.25">
      <c r="A36" s="14"/>
      <c r="B36" s="75" t="s">
        <v>340</v>
      </c>
      <c r="C36" s="2" t="str">
        <f>VLOOKUP(Table13456762345[[#This Row],[ISIN No.]],'Crisil data '!E:F,2,0)</f>
        <v>MUTHOOT FINANCE LIMITED</v>
      </c>
      <c r="D36" s="2" t="str">
        <f>VLOOKUP(Table13456762345[[#This Row],[ISIN No.]],'Crisil data '!E:I,5,0)</f>
        <v>Other credit granting</v>
      </c>
      <c r="E36" s="19">
        <f>SUMIFS('Crisil data '!L:L,'Crisil data '!AI:AI,$D$3,'Crisil data '!E:E,Table13456762345[[#This Row],[ISIN No.]])</f>
        <v>524</v>
      </c>
      <c r="F36" s="2">
        <f>SUMIFS('Crisil data '!M:M,'Crisil data '!AI:AI,$D$3,'Crisil data '!E:E,Table13456762345[[#This Row],[ISIN No.]])</f>
        <v>511581.2</v>
      </c>
      <c r="G36" s="27">
        <f t="shared" si="0"/>
        <v>2.7644715572543179E-3</v>
      </c>
      <c r="H36" s="44">
        <f>IFERROR(VLOOKUP(Table13456762345[[#This Row],[ISIN No.]],'Crisil data '!E:AJ,32,0),0)</f>
        <v>0</v>
      </c>
    </row>
    <row r="37" spans="1:8" x14ac:dyDescent="0.25">
      <c r="A37" s="14"/>
      <c r="B37" s="75" t="s">
        <v>17</v>
      </c>
      <c r="C37" s="2" t="str">
        <f>VLOOKUP(Table13456762345[[#This Row],[ISIN No.]],'Crisil data '!E:F,2,0)</f>
        <v>HOUSING DEVELOPMENT FINANCE CORPORATION</v>
      </c>
      <c r="D37" s="2" t="str">
        <f>VLOOKUP(Table13456762345[[#This Row],[ISIN No.]],'Crisil data '!E:I,5,0)</f>
        <v>Activities of specialized institutions granting credit for house purchases</v>
      </c>
      <c r="E37" s="19">
        <f>SUMIFS('Crisil data '!L:L,'Crisil data '!AI:AI,$D$3,'Crisil data '!E:E,Table13456762345[[#This Row],[ISIN No.]])</f>
        <v>3222</v>
      </c>
      <c r="F37" s="2">
        <f>SUMIFS('Crisil data '!M:M,'Crisil data '!AI:AI,$D$3,'Crisil data '!E:E,Table13456762345[[#This Row],[ISIN No.]])</f>
        <v>6994478.7000000002</v>
      </c>
      <c r="G37" s="27">
        <f t="shared" si="0"/>
        <v>3.7796614543245836E-2</v>
      </c>
      <c r="H37" s="44">
        <f>IFERROR(VLOOKUP(Table13456762345[[#This Row],[ISIN No.]],'Crisil data '!E:AJ,32,0),0)</f>
        <v>0</v>
      </c>
    </row>
    <row r="38" spans="1:8" x14ac:dyDescent="0.25">
      <c r="A38" s="14"/>
      <c r="B38" s="75" t="s">
        <v>280</v>
      </c>
      <c r="C38" s="2" t="str">
        <f>VLOOKUP(Table13456762345[[#This Row],[ISIN No.]],'Crisil data '!E:F,2,0)</f>
        <v>IndusInd Bank Limited</v>
      </c>
      <c r="D38" s="2" t="str">
        <f>VLOOKUP(Table13456762345[[#This Row],[ISIN No.]],'Crisil data '!E:I,5,0)</f>
        <v>Monetary intermediation of commercial banks, saving banks. postal savings</v>
      </c>
      <c r="E38" s="19">
        <f>SUMIFS('Crisil data '!L:L,'Crisil data '!AI:AI,$D$3,'Crisil data '!E:E,Table13456762345[[#This Row],[ISIN No.]])</f>
        <v>1008</v>
      </c>
      <c r="F38" s="2">
        <f>SUMIFS('Crisil data '!M:M,'Crisil data '!AI:AI,$D$3,'Crisil data '!E:E,Table13456762345[[#This Row],[ISIN No.]])</f>
        <v>800704.8</v>
      </c>
      <c r="G38" s="27">
        <f t="shared" si="0"/>
        <v>4.3268314890324488E-3</v>
      </c>
      <c r="H38" s="44">
        <f>IFERROR(VLOOKUP(Table13456762345[[#This Row],[ISIN No.]],'Crisil data '!E:AJ,32,0),0)</f>
        <v>0</v>
      </c>
    </row>
    <row r="39" spans="1:8" x14ac:dyDescent="0.25">
      <c r="A39" s="14"/>
      <c r="B39" s="75" t="s">
        <v>18</v>
      </c>
      <c r="C39" s="2" t="str">
        <f>VLOOKUP(Table13456762345[[#This Row],[ISIN No.]],'Crisil data '!E:F,2,0)</f>
        <v>ITC LTD</v>
      </c>
      <c r="D39" s="2" t="str">
        <f>VLOOKUP(Table13456762345[[#This Row],[ISIN No.]],'Crisil data '!E:I,5,0)</f>
        <v>Manufacture of cigarettes, cigarette tobacco</v>
      </c>
      <c r="E39" s="19">
        <f>SUMIFS('Crisil data '!L:L,'Crisil data '!AI:AI,$D$3,'Crisil data '!E:E,Table13456762345[[#This Row],[ISIN No.]])</f>
        <v>19468</v>
      </c>
      <c r="F39" s="2">
        <f>SUMIFS('Crisil data '!M:M,'Crisil data '!AI:AI,$D$3,'Crisil data '!E:E,Table13456762345[[#This Row],[ISIN No.]])</f>
        <v>5324498</v>
      </c>
      <c r="G39" s="27">
        <f t="shared" ref="G39:G59" si="1">+F39/$F$170</f>
        <v>2.8772408520206568E-2</v>
      </c>
      <c r="H39" s="44">
        <f>IFERROR(VLOOKUP(Table13456762345[[#This Row],[ISIN No.]],'Crisil data '!E:AJ,32,0),0)</f>
        <v>0</v>
      </c>
    </row>
    <row r="40" spans="1:8" x14ac:dyDescent="0.25">
      <c r="A40" s="14"/>
      <c r="B40" s="75" t="s">
        <v>243</v>
      </c>
      <c r="C40" s="2" t="str">
        <f>VLOOKUP(Table13456762345[[#This Row],[ISIN No.]],'Crisil data '!E:F,2,0)</f>
        <v>BHARAT ELECTRONICS LIMITED</v>
      </c>
      <c r="D40" s="2" t="str">
        <f>VLOOKUP(Table13456762345[[#This Row],[ISIN No.]],'Crisil data '!E:I,5,0)</f>
        <v>Manufacture of radar equipment, GPS devices, search, detection, navig</v>
      </c>
      <c r="E40" s="19">
        <f>SUMIFS('Crisil data '!L:L,'Crisil data '!AI:AI,$D$3,'Crisil data '!E:E,Table13456762345[[#This Row],[ISIN No.]])</f>
        <v>4940</v>
      </c>
      <c r="F40" s="2">
        <f>SUMIFS('Crisil data '!M:M,'Crisil data '!AI:AI,$D$3,'Crisil data '!E:E,Table13456762345[[#This Row],[ISIN No.]])</f>
        <v>1156454</v>
      </c>
      <c r="G40" s="27">
        <f t="shared" si="1"/>
        <v>6.2492214144557788E-3</v>
      </c>
      <c r="H40" s="44">
        <f>IFERROR(VLOOKUP(Table13456762345[[#This Row],[ISIN No.]],'Crisil data '!E:AJ,32,0),0)</f>
        <v>0</v>
      </c>
    </row>
    <row r="41" spans="1:8" x14ac:dyDescent="0.25">
      <c r="A41" s="14"/>
      <c r="B41" s="75" t="s">
        <v>242</v>
      </c>
      <c r="C41" s="2" t="str">
        <f>VLOOKUP(Table13456762345[[#This Row],[ISIN No.]],'Crisil data '!E:F,2,0)</f>
        <v>TATA MOTORS LTD</v>
      </c>
      <c r="D41" s="2" t="str">
        <f>VLOOKUP(Table13456762345[[#This Row],[ISIN No.]],'Crisil data '!E:I,5,0)</f>
        <v>Manufacture of commercial vehicles such as vans, lorries, over-the-road</v>
      </c>
      <c r="E41" s="19">
        <f>SUMIFS('Crisil data '!L:L,'Crisil data '!AI:AI,$D$3,'Crisil data '!E:E,Table13456762345[[#This Row],[ISIN No.]])</f>
        <v>3920</v>
      </c>
      <c r="F41" s="2">
        <f>SUMIFS('Crisil data '!M:M,'Crisil data '!AI:AI,$D$3,'Crisil data '!E:E,Table13456762345[[#This Row],[ISIN No.]])</f>
        <v>1614256</v>
      </c>
      <c r="G41" s="27">
        <f t="shared" si="1"/>
        <v>8.7230820798870744E-3</v>
      </c>
      <c r="H41" s="44">
        <f>IFERROR(VLOOKUP(Table13456762345[[#This Row],[ISIN No.]],'Crisil data '!E:AJ,32,0),0)</f>
        <v>0</v>
      </c>
    </row>
    <row r="42" spans="1:8" x14ac:dyDescent="0.25">
      <c r="A42" s="14"/>
      <c r="B42" s="75" t="s">
        <v>235</v>
      </c>
      <c r="C42" s="2" t="str">
        <f>VLOOKUP(Table13456762345[[#This Row],[ISIN No.]],'Crisil data '!E:F,2,0)</f>
        <v>CUMMINS INDIA LIMITED</v>
      </c>
      <c r="D42" s="2" t="str">
        <f>VLOOKUP(Table13456762345[[#This Row],[ISIN No.]],'Crisil data '!E:I,5,0)</f>
        <v>Manufacture of engines and turbines, except aircraft, vehicle</v>
      </c>
      <c r="E42" s="19">
        <f>SUMIFS('Crisil data '!L:L,'Crisil data '!AI:AI,$D$3,'Crisil data '!E:E,Table13456762345[[#This Row],[ISIN No.]])</f>
        <v>1298</v>
      </c>
      <c r="F42" s="2">
        <f>SUMIFS('Crisil data '!M:M,'Crisil data '!AI:AI,$D$3,'Crisil data '!E:E,Table13456762345[[#This Row],[ISIN No.]])</f>
        <v>1329411.6000000001</v>
      </c>
      <c r="G42" s="27">
        <f t="shared" si="1"/>
        <v>7.1838459976323495E-3</v>
      </c>
      <c r="H42" s="44">
        <f>IFERROR(VLOOKUP(Table13456762345[[#This Row],[ISIN No.]],'Crisil data '!E:AJ,32,0),0)</f>
        <v>0</v>
      </c>
    </row>
    <row r="43" spans="1:8" x14ac:dyDescent="0.25">
      <c r="A43" s="14"/>
      <c r="B43" s="75" t="s">
        <v>219</v>
      </c>
      <c r="C43" s="2" t="str">
        <f>VLOOKUP(Table13456762345[[#This Row],[ISIN No.]],'Crisil data '!E:F,2,0)</f>
        <v>Shree CEMENT LIMITED</v>
      </c>
      <c r="D43" s="2" t="str">
        <f>VLOOKUP(Table13456762345[[#This Row],[ISIN No.]],'Crisil data '!E:I,5,0)</f>
        <v>Manufacture of other cement and plaster n.e.c.</v>
      </c>
      <c r="E43" s="19">
        <f>SUMIFS('Crisil data '!L:L,'Crisil data '!AI:AI,$D$3,'Crisil data '!E:E,Table13456762345[[#This Row],[ISIN No.]])</f>
        <v>25</v>
      </c>
      <c r="F43" s="2">
        <f>SUMIFS('Crisil data '!M:M,'Crisil data '!AI:AI,$D$3,'Crisil data '!E:E,Table13456762345[[#This Row],[ISIN No.]])</f>
        <v>475242.5</v>
      </c>
      <c r="G43" s="27">
        <f t="shared" si="1"/>
        <v>2.5681052666681947E-3</v>
      </c>
      <c r="H43" s="44">
        <f>IFERROR(VLOOKUP(Table13456762345[[#This Row],[ISIN No.]],'Crisil data '!E:AJ,32,0),0)</f>
        <v>0</v>
      </c>
    </row>
    <row r="44" spans="1:8" ht="13.5" customHeight="1" x14ac:dyDescent="0.25">
      <c r="A44" s="14"/>
      <c r="B44" s="75" t="s">
        <v>220</v>
      </c>
      <c r="C44" s="2" t="str">
        <f>VLOOKUP(Table13456762345[[#This Row],[ISIN No.]],'Crisil data '!E:F,2,0)</f>
        <v>Dabur India Limited</v>
      </c>
      <c r="D44" s="2" t="str">
        <f>VLOOKUP(Table13456762345[[#This Row],[ISIN No.]],'Crisil data '!E:I,5,0)</f>
        <v>Manufacture of hair oil, shampoo, hair dye etc.</v>
      </c>
      <c r="E44" s="19">
        <f>SUMIFS('Crisil data '!L:L,'Crisil data '!AI:AI,$D$3,'Crisil data '!E:E,Table13456762345[[#This Row],[ISIN No.]])</f>
        <v>2325</v>
      </c>
      <c r="F44" s="2">
        <f>SUMIFS('Crisil data '!M:M,'Crisil data '!AI:AI,$D$3,'Crisil data '!E:E,Table13456762345[[#This Row],[ISIN No.]])</f>
        <v>1153083.75</v>
      </c>
      <c r="G44" s="27">
        <f t="shared" si="1"/>
        <v>6.2310093295202176E-3</v>
      </c>
      <c r="H44" s="44">
        <f>IFERROR(VLOOKUP(Table13456762345[[#This Row],[ISIN No.]],'Crisil data '!E:AJ,32,0),0)</f>
        <v>0</v>
      </c>
    </row>
    <row r="45" spans="1:8" x14ac:dyDescent="0.25">
      <c r="A45" s="14"/>
      <c r="B45" s="75" t="s">
        <v>264</v>
      </c>
      <c r="C45" s="2" t="str">
        <f>VLOOKUP(Table13456762345[[#This Row],[ISIN No.]],'Crisil data '!E:F,2,0)</f>
        <v>ASHOK LEYLAND LTD</v>
      </c>
      <c r="D45" s="2" t="str">
        <f>VLOOKUP(Table13456762345[[#This Row],[ISIN No.]],'Crisil data '!E:I,5,0)</f>
        <v>Manufacture of commercial vehicles such as vans, lorries, over-the-road</v>
      </c>
      <c r="E45" s="19">
        <f>SUMIFS('Crisil data '!L:L,'Crisil data '!AI:AI,$D$3,'Crisil data '!E:E,Table13456762345[[#This Row],[ISIN No.]])</f>
        <v>6720</v>
      </c>
      <c r="F45" s="2">
        <f>SUMIFS('Crisil data '!M:M,'Crisil data '!AI:AI,$D$3,'Crisil data '!E:E,Table13456762345[[#This Row],[ISIN No.]])</f>
        <v>993216</v>
      </c>
      <c r="G45" s="27">
        <f t="shared" si="1"/>
        <v>5.367119398073863E-3</v>
      </c>
      <c r="H45" s="44">
        <f>IFERROR(VLOOKUP(Table13456762345[[#This Row],[ISIN No.]],'Crisil data '!E:AJ,32,0),0)</f>
        <v>0</v>
      </c>
    </row>
    <row r="46" spans="1:8" x14ac:dyDescent="0.25">
      <c r="A46" s="14"/>
      <c r="B46" s="75" t="s">
        <v>221</v>
      </c>
      <c r="C46" s="2" t="str">
        <f>VLOOKUP(Table13456762345[[#This Row],[ISIN No.]],'Crisil data '!E:F,2,0)</f>
        <v>Tata Consumer Products Limited</v>
      </c>
      <c r="D46" s="2" t="str">
        <f>VLOOKUP(Table13456762345[[#This Row],[ISIN No.]],'Crisil data '!E:I,5,0)</f>
        <v>Processing and blending of tea including manufacture of instant tea</v>
      </c>
      <c r="E46" s="19">
        <f>SUMIFS('Crisil data '!L:L,'Crisil data '!AI:AI,$D$3,'Crisil data '!E:E,Table13456762345[[#This Row],[ISIN No.]])</f>
        <v>875</v>
      </c>
      <c r="F46" s="2">
        <f>SUMIFS('Crisil data '!M:M,'Crisil data '!AI:AI,$D$3,'Crisil data '!E:E,Table13456762345[[#This Row],[ISIN No.]])</f>
        <v>618056.25</v>
      </c>
      <c r="G46" s="27">
        <f t="shared" si="1"/>
        <v>3.3398391573190413E-3</v>
      </c>
      <c r="H46" s="44">
        <f>IFERROR(VLOOKUP(Table13456762345[[#This Row],[ISIN No.]],'Crisil data '!E:AJ,32,0),0)</f>
        <v>0</v>
      </c>
    </row>
    <row r="47" spans="1:8" x14ac:dyDescent="0.25">
      <c r="A47" s="14"/>
      <c r="B47" s="75" t="s">
        <v>181</v>
      </c>
      <c r="C47" s="2" t="str">
        <f>VLOOKUP(Table13456762345[[#This Row],[ISIN No.]],'Crisil data '!E:F,2,0)</f>
        <v>Bharat Forge Limited</v>
      </c>
      <c r="D47" s="2" t="str">
        <f>VLOOKUP(Table13456762345[[#This Row],[ISIN No.]],'Crisil data '!E:I,5,0)</f>
        <v>Forging, pressing, stamping and roll-forming of metal; powder metallurgy</v>
      </c>
      <c r="E47" s="19">
        <f>SUMIFS('Crisil data '!L:L,'Crisil data '!AI:AI,$D$3,'Crisil data '!E:E,Table13456762345[[#This Row],[ISIN No.]])</f>
        <v>1545</v>
      </c>
      <c r="F47" s="2">
        <f>SUMIFS('Crisil data '!M:M,'Crisil data '!AI:AI,$D$3,'Crisil data '!E:E,Table13456762345[[#This Row],[ISIN No.]])</f>
        <v>1007031</v>
      </c>
      <c r="G47" s="27">
        <f t="shared" si="1"/>
        <v>5.4417725998793008E-3</v>
      </c>
      <c r="H47" s="44">
        <f>IFERROR(VLOOKUP(Table13456762345[[#This Row],[ISIN No.]],'Crisil data '!E:AJ,32,0),0)</f>
        <v>0</v>
      </c>
    </row>
    <row r="48" spans="1:8" x14ac:dyDescent="0.25">
      <c r="A48" s="14"/>
      <c r="B48" s="75" t="s">
        <v>265</v>
      </c>
      <c r="C48" s="2" t="str">
        <f>VLOOKUP(Table13456762345[[#This Row],[ISIN No.]],'Crisil data '!E:F,2,0)</f>
        <v>UPL LIMITED</v>
      </c>
      <c r="D48" s="2" t="str">
        <f>VLOOKUP(Table13456762345[[#This Row],[ISIN No.]],'Crisil data '!E:I,5,0)</f>
        <v>Manufacture of insecticides, rodenticides, fungicides, herbicides</v>
      </c>
      <c r="E48" s="19">
        <f>SUMIFS('Crisil data '!L:L,'Crisil data '!AI:AI,$D$3,'Crisil data '!E:E,Table13456762345[[#This Row],[ISIN No.]])</f>
        <v>1425</v>
      </c>
      <c r="F48" s="2">
        <f>SUMIFS('Crisil data '!M:M,'Crisil data '!AI:AI,$D$3,'Crisil data '!E:E,Table13456762345[[#This Row],[ISIN No.]])</f>
        <v>901170</v>
      </c>
      <c r="G48" s="27">
        <f t="shared" si="1"/>
        <v>4.8697231900837511E-3</v>
      </c>
      <c r="H48" s="44">
        <f>IFERROR(VLOOKUP(Table13456762345[[#This Row],[ISIN No.]],'Crisil data '!E:AJ,32,0),0)</f>
        <v>0</v>
      </c>
    </row>
    <row r="49" spans="1:8" x14ac:dyDescent="0.25">
      <c r="A49" s="14"/>
      <c r="B49" s="75" t="s">
        <v>277</v>
      </c>
      <c r="C49" s="2" t="str">
        <f>VLOOKUP(Table13456762345[[#This Row],[ISIN No.]],'Crisil data '!E:F,2,0)</f>
        <v>Britannia Industries Limited</v>
      </c>
      <c r="D49" s="2" t="str">
        <f>VLOOKUP(Table13456762345[[#This Row],[ISIN No.]],'Crisil data '!E:I,5,0)</f>
        <v>Manufacture of biscuits, cakes, pastries, rusks etc.</v>
      </c>
      <c r="E49" s="19">
        <f>SUMIFS('Crisil data '!L:L,'Crisil data '!AI:AI,$D$3,'Crisil data '!E:E,Table13456762345[[#This Row],[ISIN No.]])</f>
        <v>307</v>
      </c>
      <c r="F49" s="2">
        <f>SUMIFS('Crisil data '!M:M,'Crisil data '!AI:AI,$D$3,'Crisil data '!E:E,Table13456762345[[#This Row],[ISIN No.]])</f>
        <v>1064184.8</v>
      </c>
      <c r="G49" s="27">
        <f t="shared" si="1"/>
        <v>5.7506190830749343E-3</v>
      </c>
      <c r="H49" s="44">
        <f>IFERROR(VLOOKUP(Table13456762345[[#This Row],[ISIN No.]],'Crisil data '!E:AJ,32,0),0)</f>
        <v>0</v>
      </c>
    </row>
    <row r="50" spans="1:8" x14ac:dyDescent="0.25">
      <c r="A50" s="14"/>
      <c r="B50" s="75" t="s">
        <v>162</v>
      </c>
      <c r="C50" s="2" t="str">
        <f>VLOOKUP(Table13456762345[[#This Row],[ISIN No.]],'Crisil data '!E:F,2,0)</f>
        <v>SBI LIFE INSURANCE COMPANY LIMITED</v>
      </c>
      <c r="D50" s="2" t="str">
        <f>VLOOKUP(Table13456762345[[#This Row],[ISIN No.]],'Crisil data '!E:I,5,0)</f>
        <v>Life insurance</v>
      </c>
      <c r="E50" s="19">
        <f>SUMIFS('Crisil data '!L:L,'Crisil data '!AI:AI,$D$3,'Crisil data '!E:E,Table13456762345[[#This Row],[ISIN No.]])</f>
        <v>1615</v>
      </c>
      <c r="F50" s="2">
        <f>SUMIFS('Crisil data '!M:M,'Crisil data '!AI:AI,$D$3,'Crisil data '!E:E,Table13456762345[[#This Row],[ISIN No.]])</f>
        <v>1746784</v>
      </c>
      <c r="G50" s="27">
        <f t="shared" si="1"/>
        <v>9.439234054470582E-3</v>
      </c>
      <c r="H50" s="44">
        <f>IFERROR(VLOOKUP(Table13456762345[[#This Row],[ISIN No.]],'Crisil data '!E:AJ,32,0),0)</f>
        <v>0</v>
      </c>
    </row>
    <row r="51" spans="1:8" x14ac:dyDescent="0.25">
      <c r="A51" s="14"/>
      <c r="B51" s="75" t="s">
        <v>293</v>
      </c>
      <c r="C51" s="2" t="str">
        <f>VLOOKUP(Table13456762345[[#This Row],[ISIN No.]],'Crisil data '!E:F,2,0)</f>
        <v>BAJAJ FINSERV LTD</v>
      </c>
      <c r="D51" s="2" t="str">
        <f>VLOOKUP(Table13456762345[[#This Row],[ISIN No.]],'Crisil data '!E:I,5,0)</f>
        <v>Other credit granting</v>
      </c>
      <c r="E51" s="19">
        <f>SUMIFS('Crisil data '!L:L,'Crisil data '!AI:AI,$D$3,'Crisil data '!E:E,Table13456762345[[#This Row],[ISIN No.]])</f>
        <v>147</v>
      </c>
      <c r="F51" s="2">
        <f>SUMIFS('Crisil data '!M:M,'Crisil data '!AI:AI,$D$3,'Crisil data '!E:E,Table13456762345[[#This Row],[ISIN No.]])</f>
        <v>1606967.25</v>
      </c>
      <c r="G51" s="27">
        <f t="shared" si="1"/>
        <v>8.6836952883807862E-3</v>
      </c>
      <c r="H51" s="44">
        <f>IFERROR(VLOOKUP(Table13456762345[[#This Row],[ISIN No.]],'Crisil data '!E:AJ,32,0),0)</f>
        <v>0</v>
      </c>
    </row>
    <row r="52" spans="1:8" x14ac:dyDescent="0.25">
      <c r="A52" s="14"/>
      <c r="B52" s="75" t="s">
        <v>350</v>
      </c>
      <c r="C52" s="2" t="str">
        <f>VLOOKUP(Table13456762345[[#This Row],[ISIN No.]],'Crisil data '!E:F,2,0)</f>
        <v>Jubilant Foodworks Limited.</v>
      </c>
      <c r="D52" s="2" t="str">
        <f>VLOOKUP(Table13456762345[[#This Row],[ISIN No.]],'Crisil data '!E:I,5,0)</f>
        <v>Restaurants without bars</v>
      </c>
      <c r="E52" s="19">
        <f>SUMIFS('Crisil data '!L:L,'Crisil data '!AI:AI,$D$3,'Crisil data '!E:E,Table13456762345[[#This Row],[ISIN No.]])</f>
        <v>1785</v>
      </c>
      <c r="F52" s="2">
        <f>SUMIFS('Crisil data '!M:M,'Crisil data '!AI:AI,$D$3,'Crisil data '!E:E,Table13456762345[[#This Row],[ISIN No.]])</f>
        <v>914366.25</v>
      </c>
      <c r="G52" s="27">
        <f t="shared" si="1"/>
        <v>4.9410328038604441E-3</v>
      </c>
      <c r="H52" s="44">
        <f>IFERROR(VLOOKUP(Table13456762345[[#This Row],[ISIN No.]],'Crisil data '!E:AJ,32,0),0)</f>
        <v>0</v>
      </c>
    </row>
    <row r="53" spans="1:8" x14ac:dyDescent="0.25">
      <c r="A53" s="14"/>
      <c r="B53" s="75" t="s">
        <v>337</v>
      </c>
      <c r="C53" s="2" t="str">
        <f>VLOOKUP(Table13456762345[[#This Row],[ISIN No.]],'Crisil data '!E:F,2,0)</f>
        <v>United Spirits Limited</v>
      </c>
      <c r="D53" s="2" t="str">
        <f>VLOOKUP(Table13456762345[[#This Row],[ISIN No.]],'Crisil data '!E:I,5,0)</f>
        <v>Manufacture of distilled, potable, alcoholic beverages</v>
      </c>
      <c r="E53" s="19">
        <f>SUMIFS('Crisil data '!L:L,'Crisil data '!AI:AI,$D$3,'Crisil data '!E:E,Table13456762345[[#This Row],[ISIN No.]])</f>
        <v>1210</v>
      </c>
      <c r="F53" s="2">
        <f>SUMIFS('Crisil data '!M:M,'Crisil data '!AI:AI,$D$3,'Crisil data '!E:E,Table13456762345[[#This Row],[ISIN No.]])</f>
        <v>919297.5</v>
      </c>
      <c r="G53" s="27">
        <f t="shared" si="1"/>
        <v>4.9676801872410503E-3</v>
      </c>
      <c r="H53" s="44">
        <f>IFERROR(VLOOKUP(Table13456762345[[#This Row],[ISIN No.]],'Crisil data '!E:AJ,32,0),0)</f>
        <v>0</v>
      </c>
    </row>
    <row r="54" spans="1:8" x14ac:dyDescent="0.25">
      <c r="A54" s="14"/>
      <c r="B54" s="75" t="s">
        <v>248</v>
      </c>
      <c r="C54" s="2" t="str">
        <f>VLOOKUP(Table13456762345[[#This Row],[ISIN No.]],'Crisil data '!E:F,2,0)</f>
        <v>HDFC LIFE INSURANCE COMPANY LTD</v>
      </c>
      <c r="D54" s="2" t="str">
        <f>VLOOKUP(Table13456762345[[#This Row],[ISIN No.]],'Crisil data '!E:I,5,0)</f>
        <v>Life insurance</v>
      </c>
      <c r="E54" s="19">
        <f>SUMIFS('Crisil data '!L:L,'Crisil data '!AI:AI,$D$3,'Crisil data '!E:E,Table13456762345[[#This Row],[ISIN No.]])</f>
        <v>2145</v>
      </c>
      <c r="F54" s="2">
        <f>SUMIFS('Crisil data '!M:M,'Crisil data '!AI:AI,$D$3,'Crisil data '!E:E,Table13456762345[[#This Row],[ISIN No.]])</f>
        <v>1179750</v>
      </c>
      <c r="G54" s="27">
        <f t="shared" si="1"/>
        <v>6.3751078414742007E-3</v>
      </c>
      <c r="H54" s="44">
        <f>IFERROR(VLOOKUP(Table13456762345[[#This Row],[ISIN No.]],'Crisil data '!E:AJ,32,0),0)</f>
        <v>0</v>
      </c>
    </row>
    <row r="55" spans="1:8" x14ac:dyDescent="0.25">
      <c r="A55" s="14"/>
      <c r="B55" s="75" t="s">
        <v>338</v>
      </c>
      <c r="C55" s="2" t="str">
        <f>VLOOKUP(Table13456762345[[#This Row],[ISIN No.]],'Crisil data '!E:F,2,0)</f>
        <v>ACC Limited.</v>
      </c>
      <c r="D55" s="2" t="str">
        <f>VLOOKUP(Table13456762345[[#This Row],[ISIN No.]],'Crisil data '!E:I,5,0)</f>
        <v>Manufacture of clinkers and cement</v>
      </c>
      <c r="E55" s="19">
        <f>SUMIFS('Crisil data '!L:L,'Crisil data '!AI:AI,$D$3,'Crisil data '!E:E,Table13456762345[[#This Row],[ISIN No.]])</f>
        <v>200</v>
      </c>
      <c r="F55" s="2">
        <f>SUMIFS('Crisil data '!M:M,'Crisil data '!AI:AI,$D$3,'Crisil data '!E:E,Table13456762345[[#This Row],[ISIN No.]])</f>
        <v>424390</v>
      </c>
      <c r="G55" s="27">
        <f t="shared" si="1"/>
        <v>2.2933096137683711E-3</v>
      </c>
      <c r="H55" s="44">
        <f>IFERROR(VLOOKUP(Table13456762345[[#This Row],[ISIN No.]],'Crisil data '!E:AJ,32,0),0)</f>
        <v>0</v>
      </c>
    </row>
    <row r="56" spans="1:8" x14ac:dyDescent="0.25">
      <c r="A56" s="14"/>
      <c r="B56" s="75" t="s">
        <v>290</v>
      </c>
      <c r="C56" s="2" t="str">
        <f>VLOOKUP(Table13456762345[[#This Row],[ISIN No.]],'Crisil data '!E:F,2,0)</f>
        <v>Bajaj Auto Limited</v>
      </c>
      <c r="D56" s="2" t="str">
        <f>VLOOKUP(Table13456762345[[#This Row],[ISIN No.]],'Crisil data '!E:I,5,0)</f>
        <v>Manufacture of motorcycles, scooters, mopeds etc. and their</v>
      </c>
      <c r="E56" s="19">
        <f>SUMIFS('Crisil data '!L:L,'Crisil data '!AI:AI,$D$3,'Crisil data '!E:E,Table13456762345[[#This Row],[ISIN No.]])</f>
        <v>297</v>
      </c>
      <c r="F56" s="2">
        <f>SUMIFS('Crisil data '!M:M,'Crisil data '!AI:AI,$D$3,'Crisil data '!E:E,Table13456762345[[#This Row],[ISIN No.]])</f>
        <v>1100860.2</v>
      </c>
      <c r="G56" s="27">
        <f t="shared" si="1"/>
        <v>5.9488048259265574E-3</v>
      </c>
      <c r="H56" s="44">
        <f>IFERROR(VLOOKUP(Table13456762345[[#This Row],[ISIN No.]],'Crisil data '!E:AJ,32,0),0)</f>
        <v>0</v>
      </c>
    </row>
    <row r="57" spans="1:8" x14ac:dyDescent="0.25">
      <c r="A57" s="14"/>
      <c r="B57" s="75" t="s">
        <v>291</v>
      </c>
      <c r="C57" s="2" t="str">
        <f>VLOOKUP(Table13456762345[[#This Row],[ISIN No.]],'Crisil data '!E:F,2,0)</f>
        <v>ICICI LOMBARD GENERAL INSURANCE CO LTD</v>
      </c>
      <c r="D57" s="2" t="str">
        <f>VLOOKUP(Table13456762345[[#This Row],[ISIN No.]],'Crisil data '!E:I,5,0)</f>
        <v>Non-life insurance</v>
      </c>
      <c r="E57" s="19">
        <f>SUMIFS('Crisil data '!L:L,'Crisil data '!AI:AI,$D$3,'Crisil data '!E:E,Table13456762345[[#This Row],[ISIN No.]])</f>
        <v>580</v>
      </c>
      <c r="F57" s="2">
        <f>SUMIFS('Crisil data '!M:M,'Crisil data '!AI:AI,$D$3,'Crisil data '!E:E,Table13456762345[[#This Row],[ISIN No.]])</f>
        <v>650151</v>
      </c>
      <c r="G57" s="27">
        <f t="shared" si="1"/>
        <v>3.5132720815785486E-3</v>
      </c>
      <c r="H57" s="44">
        <f>IFERROR(VLOOKUP(Table13456762345[[#This Row],[ISIN No.]],'Crisil data '!E:AJ,32,0),0)</f>
        <v>0</v>
      </c>
    </row>
    <row r="58" spans="1:8" x14ac:dyDescent="0.25">
      <c r="A58" s="14"/>
      <c r="B58" s="75" t="s">
        <v>263</v>
      </c>
      <c r="C58" s="2" t="str">
        <f>VLOOKUP(Table13456762345[[#This Row],[ISIN No.]],'Crisil data '!E:F,2,0)</f>
        <v>Container Corporation of India Limited</v>
      </c>
      <c r="D58" s="2" t="str">
        <f>VLOOKUP(Table13456762345[[#This Row],[ISIN No.]],'Crisil data '!E:I,5,0)</f>
        <v>Freight rail transport</v>
      </c>
      <c r="E58" s="19">
        <f>SUMIFS('Crisil data '!L:L,'Crisil data '!AI:AI,$D$3,'Crisil data '!E:E,Table13456762345[[#This Row],[ISIN No.]])</f>
        <v>1430</v>
      </c>
      <c r="F58" s="2">
        <f>SUMIFS('Crisil data '!M:M,'Crisil data '!AI:AI,$D$3,'Crisil data '!E:E,Table13456762345[[#This Row],[ISIN No.]])</f>
        <v>849849</v>
      </c>
      <c r="G58" s="27">
        <f t="shared" si="1"/>
        <v>4.592395866894688E-3</v>
      </c>
      <c r="H58" s="44">
        <f>IFERROR(VLOOKUP(Table13456762345[[#This Row],[ISIN No.]],'Crisil data '!E:AJ,32,0),0)</f>
        <v>0</v>
      </c>
    </row>
    <row r="59" spans="1:8" x14ac:dyDescent="0.25">
      <c r="A59" s="14"/>
      <c r="B59" s="75" t="s">
        <v>137</v>
      </c>
      <c r="C59" s="2" t="str">
        <f>VLOOKUP(Table13456762345[[#This Row],[ISIN No.]],'Crisil data '!E:F,2,0)</f>
        <v>Bharat Petroleum Corporation Limited</v>
      </c>
      <c r="D59" s="2" t="str">
        <f>VLOOKUP(Table13456762345[[#This Row],[ISIN No.]],'Crisil data '!E:I,5,0)</f>
        <v>Production of liquid and gaseous fuels, illuminating oils, lubricating</v>
      </c>
      <c r="E59" s="19">
        <f>SUMIFS('Crisil data '!L:L,'Crisil data '!AI:AI,$D$3,'Crisil data '!E:E,Table13456762345[[#This Row],[ISIN No.]])</f>
        <v>5115</v>
      </c>
      <c r="F59" s="2">
        <f>SUMIFS('Crisil data '!M:M,'Crisil data '!AI:AI,$D$3,'Crisil data '!E:E,Table13456762345[[#This Row],[ISIN No.]])</f>
        <v>1577466</v>
      </c>
      <c r="G59" s="27">
        <f t="shared" si="1"/>
        <v>8.5242770640041876E-3</v>
      </c>
      <c r="H59" s="44">
        <f>IFERROR(VLOOKUP(Table13456762345[[#This Row],[ISIN No.]],'Crisil data '!E:AJ,32,0),0)</f>
        <v>0</v>
      </c>
    </row>
    <row r="60" spans="1:8" x14ac:dyDescent="0.25">
      <c r="A60" s="14"/>
      <c r="B60" s="75" t="s">
        <v>8</v>
      </c>
      <c r="C60" s="2" t="str">
        <f>VLOOKUP(Table13456762345[[#This Row],[ISIN No.]],'Crisil data '!E:F,2,0)</f>
        <v>HINDUSTAN UNILEVER LIMITED</v>
      </c>
      <c r="D60" s="2" t="str">
        <f>VLOOKUP(Table13456762345[[#This Row],[ISIN No.]],'Crisil data '!E:I,5,0)</f>
        <v>Manufacture of soap all forms</v>
      </c>
      <c r="E60" s="19">
        <f>SUMIFS('Crisil data '!L:L,'Crisil data '!AI:AI,$D$3,'Crisil data '!E:E,Table13456762345[[#This Row],[ISIN No.]])</f>
        <v>2559</v>
      </c>
      <c r="F60" s="2">
        <f>SUMIFS('Crisil data '!M:M,'Crisil data '!AI:AI,$D$3,'Crisil data '!E:E,Table13456762345[[#This Row],[ISIN No.]])</f>
        <v>5708105.4000000004</v>
      </c>
      <c r="G60" s="27">
        <f t="shared" ref="G60:G71" si="2">+F60/$F$170</f>
        <v>3.0845337991524672E-2</v>
      </c>
      <c r="H60" s="44">
        <f>IFERROR(VLOOKUP(Table13456762345[[#This Row],[ISIN No.]],'Crisil data '!E:AJ,32,0),0)</f>
        <v>0</v>
      </c>
    </row>
    <row r="61" spans="1:8" x14ac:dyDescent="0.25">
      <c r="A61" s="14"/>
      <c r="B61" s="75" t="s">
        <v>7</v>
      </c>
      <c r="C61" s="2" t="str">
        <f>VLOOKUP(Table13456762345[[#This Row],[ISIN No.]],'Crisil data '!E:F,2,0)</f>
        <v>ASIAN PAINTS LTD.</v>
      </c>
      <c r="D61" s="2" t="str">
        <f>VLOOKUP(Table13456762345[[#This Row],[ISIN No.]],'Crisil data '!E:I,5,0)</f>
        <v>Manufacture of paints and varnishes, enamels or lacquers</v>
      </c>
      <c r="E61" s="19">
        <f>SUMIFS('Crisil data '!L:L,'Crisil data '!AI:AI,$D$3,'Crisil data '!E:E,Table13456762345[[#This Row],[ISIN No.]])</f>
        <v>863</v>
      </c>
      <c r="F61" s="2">
        <f>SUMIFS('Crisil data '!M:M,'Crisil data '!AI:AI,$D$3,'Crisil data '!E:E,Table13456762345[[#This Row],[ISIN No.]])</f>
        <v>2325957.6</v>
      </c>
      <c r="G61" s="27">
        <f t="shared" si="2"/>
        <v>1.2568959978551822E-2</v>
      </c>
      <c r="H61" s="44">
        <f>IFERROR(VLOOKUP(Table13456762345[[#This Row],[ISIN No.]],'Crisil data '!E:AJ,32,0),0)</f>
        <v>0</v>
      </c>
    </row>
    <row r="62" spans="1:8" x14ac:dyDescent="0.25">
      <c r="A62" s="14"/>
      <c r="B62" s="75" t="s">
        <v>294</v>
      </c>
      <c r="C62" s="2" t="str">
        <f>VLOOKUP(Table13456762345[[#This Row],[ISIN No.]],'Crisil data '!E:F,2,0)</f>
        <v>DIVI'S LABORATORIES LTD</v>
      </c>
      <c r="D62" s="2" t="str">
        <f>VLOOKUP(Table13456762345[[#This Row],[ISIN No.]],'Crisil data '!E:I,5,0)</f>
        <v>Manufacture of allopathic pharmaceutical preparations</v>
      </c>
      <c r="E62" s="19">
        <f>SUMIFS('Crisil data '!L:L,'Crisil data '!AI:AI,$D$3,'Crisil data '!E:E,Table13456762345[[#This Row],[ISIN No.]])</f>
        <v>324</v>
      </c>
      <c r="F62" s="2">
        <f>SUMIFS('Crisil data '!M:M,'Crisil data '!AI:AI,$D$3,'Crisil data '!E:E,Table13456762345[[#This Row],[ISIN No.]])</f>
        <v>1176249.6000000001</v>
      </c>
      <c r="G62" s="27">
        <f t="shared" si="2"/>
        <v>6.3561924547496434E-3</v>
      </c>
      <c r="H62" s="44">
        <f>IFERROR(VLOOKUP(Table13456762345[[#This Row],[ISIN No.]],'Crisil data '!E:AJ,32,0),0)</f>
        <v>0</v>
      </c>
    </row>
    <row r="63" spans="1:8" x14ac:dyDescent="0.25">
      <c r="A63" s="14"/>
      <c r="B63" s="75" t="s">
        <v>247</v>
      </c>
      <c r="C63" s="2" t="str">
        <f>VLOOKUP(Table13456762345[[#This Row],[ISIN No.]],'Crisil data '!E:F,2,0)</f>
        <v>INDRAPRASTHA GAS</v>
      </c>
      <c r="D63" s="2" t="str">
        <f>VLOOKUP(Table13456762345[[#This Row],[ISIN No.]],'Crisil data '!E:I,5,0)</f>
        <v>Disrtibution and sale of gaseous fuels through mains</v>
      </c>
      <c r="E63" s="19">
        <f>SUMIFS('Crisil data '!L:L,'Crisil data '!AI:AI,$D$3,'Crisil data '!E:E,Table13456762345[[#This Row],[ISIN No.]])</f>
        <v>2470</v>
      </c>
      <c r="F63" s="2">
        <f>SUMIFS('Crisil data '!M:M,'Crisil data '!AI:AI,$D$3,'Crisil data '!E:E,Table13456762345[[#This Row],[ISIN No.]])</f>
        <v>879073</v>
      </c>
      <c r="G63" s="27">
        <f t="shared" si="2"/>
        <v>4.7503158936454759E-3</v>
      </c>
      <c r="H63" s="44">
        <f>IFERROR(VLOOKUP(Table13456762345[[#This Row],[ISIN No.]],'Crisil data '!E:AJ,32,0),0)</f>
        <v>0</v>
      </c>
    </row>
    <row r="64" spans="1:8" x14ac:dyDescent="0.25">
      <c r="A64" s="14"/>
      <c r="B64" s="75" t="s">
        <v>227</v>
      </c>
      <c r="C64" s="2" t="str">
        <f>VLOOKUP(Table13456762345[[#This Row],[ISIN No.]],'Crisil data '!E:F,2,0)</f>
        <v>Titan Company Limited</v>
      </c>
      <c r="D64" s="2" t="str">
        <f>VLOOKUP(Table13456762345[[#This Row],[ISIN No.]],'Crisil data '!E:I,5,0)</f>
        <v>Manufacture of jewellery of gold, silver and other precious or base metal</v>
      </c>
      <c r="E64" s="19">
        <f>SUMIFS('Crisil data '!L:L,'Crisil data '!AI:AI,$D$3,'Crisil data '!E:E,Table13456762345[[#This Row],[ISIN No.]])</f>
        <v>425</v>
      </c>
      <c r="F64" s="2">
        <f>SUMIFS('Crisil data '!M:M,'Crisil data '!AI:AI,$D$3,'Crisil data '!E:E,Table13456762345[[#This Row],[ISIN No.]])</f>
        <v>825031.25</v>
      </c>
      <c r="G64" s="27">
        <f t="shared" si="2"/>
        <v>4.4582862397425397E-3</v>
      </c>
      <c r="H64" s="44">
        <f>IFERROR(VLOOKUP(Table13456762345[[#This Row],[ISIN No.]],'Crisil data '!E:AJ,32,0),0)</f>
        <v>0</v>
      </c>
    </row>
    <row r="65" spans="1:8" x14ac:dyDescent="0.25">
      <c r="A65" s="14"/>
      <c r="B65" s="75" t="s">
        <v>9</v>
      </c>
      <c r="C65" s="2" t="str">
        <f>VLOOKUP(Table13456762345[[#This Row],[ISIN No.]],'Crisil data '!E:F,2,0)</f>
        <v>KOTAK MAHINDRA BANK LIMITED</v>
      </c>
      <c r="D65" s="2" t="str">
        <f>VLOOKUP(Table13456762345[[#This Row],[ISIN No.]],'Crisil data '!E:I,5,0)</f>
        <v>Monetary intermediation of commercial banks, saving banks. postal savings</v>
      </c>
      <c r="E65" s="19">
        <f>SUMIFS('Crisil data '!L:L,'Crisil data '!AI:AI,$D$3,'Crisil data '!E:E,Table13456762345[[#This Row],[ISIN No.]])</f>
        <v>3079</v>
      </c>
      <c r="F65" s="2">
        <f>SUMIFS('Crisil data '!M:M,'Crisil data '!AI:AI,$D$3,'Crisil data '!E:E,Table13456762345[[#This Row],[ISIN No.]])</f>
        <v>5114526.9000000004</v>
      </c>
      <c r="G65" s="27">
        <f t="shared" si="2"/>
        <v>2.7637771176622791E-2</v>
      </c>
      <c r="H65" s="44">
        <f>IFERROR(VLOOKUP(Table13456762345[[#This Row],[ISIN No.]],'Crisil data '!E:AJ,32,0),0)</f>
        <v>0</v>
      </c>
    </row>
    <row r="66" spans="1:8" x14ac:dyDescent="0.25">
      <c r="A66" s="14"/>
      <c r="B66" s="75" t="s">
        <v>122</v>
      </c>
      <c r="C66" s="2" t="str">
        <f>VLOOKUP(Table13456762345[[#This Row],[ISIN No.]],'Crisil data '!E:F,2,0)</f>
        <v>Dr. Reddy's Laboratories Limited</v>
      </c>
      <c r="D66" s="2" t="str">
        <f>VLOOKUP(Table13456762345[[#This Row],[ISIN No.]],'Crisil data '!E:I,5,0)</f>
        <v>Manufacture of allopathic pharmaceutical preparations</v>
      </c>
      <c r="E66" s="19">
        <f>SUMIFS('Crisil data '!L:L,'Crisil data '!AI:AI,$D$3,'Crisil data '!E:E,Table13456762345[[#This Row],[ISIN No.]])</f>
        <v>360</v>
      </c>
      <c r="F66" s="2">
        <f>SUMIFS('Crisil data '!M:M,'Crisil data '!AI:AI,$D$3,'Crisil data '!E:E,Table13456762345[[#This Row],[ISIN No.]])</f>
        <v>1581768</v>
      </c>
      <c r="G66" s="27">
        <f t="shared" si="2"/>
        <v>8.5475241196804087E-3</v>
      </c>
      <c r="H66" s="44">
        <f>IFERROR(VLOOKUP(Table13456762345[[#This Row],[ISIN No.]],'Crisil data '!E:AJ,32,0),0)</f>
        <v>0</v>
      </c>
    </row>
    <row r="67" spans="1:8" x14ac:dyDescent="0.25">
      <c r="A67" s="14"/>
      <c r="B67" s="75" t="s">
        <v>136</v>
      </c>
      <c r="C67" s="2" t="str">
        <f>VLOOKUP(Table13456762345[[#This Row],[ISIN No.]],'Crisil data '!E:F,2,0)</f>
        <v>Bajaj Finance Limited</v>
      </c>
      <c r="D67" s="2" t="str">
        <f>VLOOKUP(Table13456762345[[#This Row],[ISIN No.]],'Crisil data '!E:I,5,0)</f>
        <v>Other credit granting</v>
      </c>
      <c r="E67" s="19">
        <f>SUMIFS('Crisil data '!L:L,'Crisil data '!AI:AI,$D$3,'Crisil data '!E:E,Table13456762345[[#This Row],[ISIN No.]])</f>
        <v>651</v>
      </c>
      <c r="F67" s="2">
        <f>SUMIFS('Crisil data '!M:M,'Crisil data '!AI:AI,$D$3,'Crisil data '!E:E,Table13456762345[[#This Row],[ISIN No.]])</f>
        <v>3515725.5</v>
      </c>
      <c r="G67" s="27">
        <f t="shared" si="2"/>
        <v>1.8998202333986695E-2</v>
      </c>
      <c r="H67" s="44">
        <f>IFERROR(VLOOKUP(Table13456762345[[#This Row],[ISIN No.]],'Crisil data '!E:AJ,32,0),0)</f>
        <v>0</v>
      </c>
    </row>
    <row r="68" spans="1:8" x14ac:dyDescent="0.25">
      <c r="A68" s="14"/>
      <c r="B68" s="75" t="s">
        <v>10</v>
      </c>
      <c r="C68" s="2" t="str">
        <f>VLOOKUP(Table13456762345[[#This Row],[ISIN No.]],'Crisil data '!E:F,2,0)</f>
        <v>MARUTI SUZUKI INDIA LTD.</v>
      </c>
      <c r="D68" s="2" t="str">
        <f>VLOOKUP(Table13456762345[[#This Row],[ISIN No.]],'Crisil data '!E:I,5,0)</f>
        <v>Manufacture of passenger cars</v>
      </c>
      <c r="E68" s="19">
        <f>SUMIFS('Crisil data '!L:L,'Crisil data '!AI:AI,$D$3,'Crisil data '!E:E,Table13456762345[[#This Row],[ISIN No.]])</f>
        <v>372</v>
      </c>
      <c r="F68" s="2">
        <f>SUMIFS('Crisil data '!M:M,'Crisil data '!AI:AI,$D$3,'Crisil data '!E:E,Table13456762345[[#This Row],[ISIN No.]])</f>
        <v>3151119</v>
      </c>
      <c r="G68" s="27">
        <f t="shared" si="2"/>
        <v>1.7027949520083359E-2</v>
      </c>
      <c r="H68" s="44">
        <f>IFERROR(VLOOKUP(Table13456762345[[#This Row],[ISIN No.]],'Crisil data '!E:AJ,32,0),0)</f>
        <v>0</v>
      </c>
    </row>
    <row r="69" spans="1:8" x14ac:dyDescent="0.25">
      <c r="A69" s="14"/>
      <c r="B69" s="75" t="s">
        <v>257</v>
      </c>
      <c r="C69" s="2" t="str">
        <f>VLOOKUP(Table13456762345[[#This Row],[ISIN No.]],'Crisil data '!E:F,2,0)</f>
        <v>United Breweries Limited</v>
      </c>
      <c r="D69" s="2" t="str">
        <f>VLOOKUP(Table13456762345[[#This Row],[ISIN No.]],'Crisil data '!E:I,5,0)</f>
        <v>Manufacture of beer</v>
      </c>
      <c r="E69" s="19">
        <f>SUMIFS('Crisil data '!L:L,'Crisil data '!AI:AI,$D$3,'Crisil data '!E:E,Table13456762345[[#This Row],[ISIN No.]])</f>
        <v>375</v>
      </c>
      <c r="F69" s="2">
        <f>SUMIFS('Crisil data '!M:M,'Crisil data '!AI:AI,$D$3,'Crisil data '!E:E,Table13456762345[[#This Row],[ISIN No.]])</f>
        <v>544800</v>
      </c>
      <c r="G69" s="27">
        <f t="shared" si="2"/>
        <v>2.9439785988854793E-3</v>
      </c>
      <c r="H69" s="44">
        <f>IFERROR(VLOOKUP(Table13456762345[[#This Row],[ISIN No.]],'Crisil data '!E:AJ,32,0),0)</f>
        <v>0</v>
      </c>
    </row>
    <row r="70" spans="1:8" x14ac:dyDescent="0.25">
      <c r="A70" s="14"/>
      <c r="B70" s="75" t="s">
        <v>341</v>
      </c>
      <c r="C70" s="2" t="str">
        <f>VLOOKUP(Table13456762345[[#This Row],[ISIN No.]],'Crisil data '!E:F,2,0)</f>
        <v>TRENT LTD</v>
      </c>
      <c r="D70" s="2" t="str">
        <f>VLOOKUP(Table13456762345[[#This Row],[ISIN No.]],'Crisil data '!E:I,5,0)</f>
        <v>Retail sale of readymade garments, hosiery goods, other articles</v>
      </c>
      <c r="E70" s="19">
        <f>SUMIFS('Crisil data '!L:L,'Crisil data '!AI:AI,$D$3,'Crisil data '!E:E,Table13456762345[[#This Row],[ISIN No.]])</f>
        <v>835</v>
      </c>
      <c r="F70" s="2">
        <f>SUMIFS('Crisil data '!M:M,'Crisil data '!AI:AI,$D$3,'Crisil data '!E:E,Table13456762345[[#This Row],[ISIN No.]])</f>
        <v>896915.25</v>
      </c>
      <c r="G70" s="27">
        <f t="shared" si="2"/>
        <v>4.8467314629479065E-3</v>
      </c>
      <c r="H70" s="44">
        <f>IFERROR(VLOOKUP(Table13456762345[[#This Row],[ISIN No.]],'Crisil data '!E:AJ,32,0),0)</f>
        <v>0</v>
      </c>
    </row>
    <row r="71" spans="1:8" x14ac:dyDescent="0.25">
      <c r="A71" s="14"/>
      <c r="B71" s="75" t="s">
        <v>262</v>
      </c>
      <c r="C71" s="2" t="str">
        <f>VLOOKUP(Table13456762345[[#This Row],[ISIN No.]],'Crisil data '!E:F,2,0)</f>
        <v>WIPRO LTD</v>
      </c>
      <c r="D71" s="2" t="str">
        <f>VLOOKUP(Table13456762345[[#This Row],[ISIN No.]],'Crisil data '!E:I,5,0)</f>
        <v>Writing , modifying, testing of computer program</v>
      </c>
      <c r="E71" s="19">
        <f>SUMIFS('Crisil data '!L:L,'Crisil data '!AI:AI,$D$3,'Crisil data '!E:E,Table13456762345[[#This Row],[ISIN No.]])</f>
        <v>2880</v>
      </c>
      <c r="F71" s="2">
        <f>SUMIFS('Crisil data '!M:M,'Crisil data '!AI:AI,$D$3,'Crisil data '!E:E,Table13456762345[[#This Row],[ISIN No.]])</f>
        <v>1198224</v>
      </c>
      <c r="G71" s="27">
        <f t="shared" si="2"/>
        <v>6.4749372479275969E-3</v>
      </c>
      <c r="H71" s="44">
        <f>IFERROR(VLOOKUP(Table13456762345[[#This Row],[ISIN No.]],'Crisil data '!E:AJ,32,0),0)</f>
        <v>0</v>
      </c>
    </row>
    <row r="72" spans="1:8" x14ac:dyDescent="0.25">
      <c r="A72" s="14"/>
      <c r="B72" s="75"/>
      <c r="C72" s="2"/>
      <c r="D72" s="2"/>
      <c r="E72" s="19"/>
      <c r="F72" s="2"/>
      <c r="G72" s="27"/>
      <c r="H72" s="44"/>
    </row>
    <row r="73" spans="1:8" hidden="1" outlineLevel="1" x14ac:dyDescent="0.25">
      <c r="A73" s="14"/>
      <c r="B73" s="75"/>
      <c r="C73" s="2"/>
      <c r="D73" s="2"/>
      <c r="E73" s="19"/>
      <c r="F73" s="2"/>
      <c r="G73" s="27"/>
      <c r="H73" s="44"/>
    </row>
    <row r="74" spans="1:8" hidden="1" outlineLevel="1" x14ac:dyDescent="0.25">
      <c r="A74" s="14"/>
      <c r="B74" s="2"/>
      <c r="C74" s="2"/>
      <c r="D74" s="2"/>
      <c r="E74" s="19"/>
      <c r="F74" s="2"/>
      <c r="G74" s="27"/>
      <c r="H74" s="44"/>
    </row>
    <row r="75" spans="1:8" hidden="1" outlineLevel="1" x14ac:dyDescent="0.25">
      <c r="A75" s="14"/>
      <c r="B75" s="2"/>
      <c r="C75" s="2"/>
      <c r="D75" s="2"/>
      <c r="E75" s="19"/>
      <c r="F75" s="2"/>
      <c r="G75" s="27"/>
      <c r="H75" s="44"/>
    </row>
    <row r="76" spans="1:8" hidden="1" outlineLevel="1" x14ac:dyDescent="0.25">
      <c r="A76" s="14"/>
      <c r="B76" s="2"/>
      <c r="C76" s="2"/>
      <c r="D76" s="2"/>
      <c r="E76" s="19"/>
      <c r="F76" s="2"/>
      <c r="G76" s="27"/>
      <c r="H76" s="44"/>
    </row>
    <row r="77" spans="1:8" hidden="1" outlineLevel="2" x14ac:dyDescent="0.25">
      <c r="A77" s="14"/>
      <c r="B77" s="2"/>
      <c r="C77" s="2"/>
      <c r="D77" s="2"/>
      <c r="E77" s="19"/>
      <c r="F77" s="2"/>
      <c r="G77" s="27"/>
      <c r="H77" s="44"/>
    </row>
    <row r="78" spans="1:8" hidden="1" outlineLevel="2" x14ac:dyDescent="0.25">
      <c r="A78" s="14"/>
      <c r="B78" s="2"/>
      <c r="C78" s="2"/>
      <c r="D78" s="2"/>
      <c r="E78" s="19"/>
      <c r="F78" s="2"/>
      <c r="G78" s="27"/>
      <c r="H78" s="44"/>
    </row>
    <row r="79" spans="1:8" hidden="1" outlineLevel="1" x14ac:dyDescent="0.25">
      <c r="A79" s="14"/>
      <c r="B79" s="2"/>
      <c r="C79" s="2"/>
      <c r="D79" s="2"/>
      <c r="E79" s="19"/>
      <c r="F79" s="2"/>
      <c r="G79" s="27"/>
      <c r="H79" s="44"/>
    </row>
    <row r="80" spans="1:8" hidden="1" outlineLevel="1" x14ac:dyDescent="0.25">
      <c r="A80" s="14"/>
      <c r="B80" s="2"/>
      <c r="C80" s="2"/>
      <c r="D80" s="2"/>
      <c r="E80" s="19"/>
      <c r="F80" s="2"/>
      <c r="G80" s="27"/>
      <c r="H80" s="44"/>
    </row>
    <row r="81" spans="1:8" hidden="1" outlineLevel="1" x14ac:dyDescent="0.25">
      <c r="A81" s="14"/>
      <c r="B81" s="2"/>
      <c r="C81" s="2"/>
      <c r="D81" s="2"/>
      <c r="E81" s="19"/>
      <c r="F81" s="2"/>
      <c r="G81" s="27"/>
      <c r="H81" s="44"/>
    </row>
    <row r="82" spans="1:8" hidden="1" outlineLevel="1" x14ac:dyDescent="0.25">
      <c r="A82" s="14"/>
      <c r="B82" s="2"/>
      <c r="C82" s="2"/>
      <c r="D82" s="2"/>
      <c r="E82" s="19"/>
      <c r="F82" s="2"/>
      <c r="G82" s="27"/>
      <c r="H82" s="44"/>
    </row>
    <row r="83" spans="1:8" hidden="1" outlineLevel="1" x14ac:dyDescent="0.25">
      <c r="A83" s="14"/>
      <c r="B83" s="2"/>
      <c r="C83" s="2"/>
      <c r="D83" s="2"/>
      <c r="E83" s="19"/>
      <c r="F83" s="2"/>
      <c r="G83" s="27"/>
      <c r="H83" s="44"/>
    </row>
    <row r="84" spans="1:8" hidden="1" outlineLevel="1" x14ac:dyDescent="0.25">
      <c r="A84" s="14"/>
      <c r="B84" s="2"/>
      <c r="C84" s="2"/>
      <c r="D84" s="2"/>
      <c r="E84" s="19"/>
      <c r="F84" s="2"/>
      <c r="G84" s="27"/>
      <c r="H84" s="44"/>
    </row>
    <row r="85" spans="1:8" hidden="1" outlineLevel="1" x14ac:dyDescent="0.25">
      <c r="A85" s="14"/>
      <c r="B85" s="2"/>
      <c r="C85" s="2"/>
      <c r="D85" s="2"/>
      <c r="E85" s="19"/>
      <c r="F85" s="2"/>
      <c r="G85" s="27"/>
      <c r="H85" s="44"/>
    </row>
    <row r="86" spans="1:8" hidden="1" outlineLevel="1" x14ac:dyDescent="0.25">
      <c r="A86" s="14"/>
      <c r="B86" s="2"/>
      <c r="C86" s="2"/>
      <c r="D86" s="2"/>
      <c r="E86" s="19"/>
      <c r="F86" s="2"/>
      <c r="G86" s="27"/>
      <c r="H86" s="44"/>
    </row>
    <row r="87" spans="1:8" hidden="1" outlineLevel="1" x14ac:dyDescent="0.25">
      <c r="A87" s="14"/>
      <c r="B87" s="2"/>
      <c r="C87" s="2"/>
      <c r="D87" s="2"/>
      <c r="E87" s="19"/>
      <c r="F87" s="2"/>
      <c r="G87" s="27"/>
      <c r="H87" s="44"/>
    </row>
    <row r="88" spans="1:8" hidden="1" outlineLevel="1" x14ac:dyDescent="0.25">
      <c r="A88" s="14"/>
      <c r="B88" s="2"/>
      <c r="C88" s="2"/>
      <c r="D88" s="2"/>
      <c r="E88" s="19"/>
      <c r="F88" s="2"/>
      <c r="G88" s="27"/>
      <c r="H88" s="44"/>
    </row>
    <row r="89" spans="1:8" hidden="1" outlineLevel="1" x14ac:dyDescent="0.25">
      <c r="A89" s="14"/>
      <c r="B89" s="2"/>
      <c r="C89" s="2"/>
      <c r="D89" s="2"/>
      <c r="E89" s="19"/>
      <c r="F89" s="2"/>
      <c r="G89" s="27"/>
      <c r="H89" s="44"/>
    </row>
    <row r="90" spans="1:8" hidden="1" outlineLevel="1" x14ac:dyDescent="0.25">
      <c r="A90" s="14"/>
      <c r="B90" s="48"/>
      <c r="C90" s="2"/>
      <c r="D90" s="2"/>
      <c r="E90" s="19"/>
      <c r="F90" s="2"/>
      <c r="G90" s="27"/>
      <c r="H90" s="44"/>
    </row>
    <row r="91" spans="1:8" hidden="1" outlineLevel="1" x14ac:dyDescent="0.25">
      <c r="A91" s="14"/>
      <c r="B91" s="48"/>
      <c r="C91" s="2"/>
      <c r="D91" s="2"/>
      <c r="E91" s="19"/>
      <c r="F91" s="2"/>
      <c r="G91" s="27"/>
      <c r="H91" s="44"/>
    </row>
    <row r="92" spans="1:8" hidden="1" outlineLevel="1" x14ac:dyDescent="0.25">
      <c r="A92" s="14"/>
      <c r="B92" s="48"/>
      <c r="C92" s="2"/>
      <c r="D92" s="2"/>
      <c r="E92" s="19"/>
      <c r="F92" s="2"/>
      <c r="G92" s="27"/>
      <c r="H92" s="44"/>
    </row>
    <row r="93" spans="1:8" hidden="1" outlineLevel="1" x14ac:dyDescent="0.25">
      <c r="A93" s="14"/>
      <c r="B93" s="48"/>
      <c r="C93" s="2"/>
      <c r="D93" s="2"/>
      <c r="E93" s="19"/>
      <c r="F93" s="2"/>
      <c r="G93" s="27"/>
      <c r="H93" s="44"/>
    </row>
    <row r="94" spans="1:8" hidden="1" outlineLevel="1" x14ac:dyDescent="0.25">
      <c r="A94" s="14"/>
      <c r="B94" s="48"/>
      <c r="C94" s="2"/>
      <c r="D94" s="2"/>
      <c r="E94" s="19"/>
      <c r="F94" s="2"/>
      <c r="G94" s="27"/>
      <c r="H94" s="44"/>
    </row>
    <row r="95" spans="1:8" hidden="1" outlineLevel="1" x14ac:dyDescent="0.25">
      <c r="A95" s="14"/>
      <c r="B95" s="48"/>
      <c r="C95" s="2"/>
      <c r="D95" s="2"/>
      <c r="E95" s="19"/>
      <c r="F95" s="2"/>
      <c r="G95" s="27"/>
      <c r="H95" s="44"/>
    </row>
    <row r="96" spans="1:8" hidden="1" outlineLevel="1" x14ac:dyDescent="0.25">
      <c r="A96" s="14"/>
      <c r="B96" s="48"/>
      <c r="C96" s="2"/>
      <c r="D96" s="2"/>
      <c r="E96" s="19"/>
      <c r="F96" s="2"/>
      <c r="G96" s="27"/>
      <c r="H96" s="44"/>
    </row>
    <row r="97" spans="1:8" hidden="1" outlineLevel="1" x14ac:dyDescent="0.25">
      <c r="A97" s="14"/>
      <c r="B97" s="48"/>
      <c r="C97" s="2"/>
      <c r="D97" s="2"/>
      <c r="E97" s="19"/>
      <c r="F97" s="2"/>
      <c r="G97" s="27"/>
      <c r="H97" s="44"/>
    </row>
    <row r="98" spans="1:8" hidden="1" outlineLevel="1" x14ac:dyDescent="0.25">
      <c r="A98" s="14"/>
      <c r="B98" s="48"/>
      <c r="C98" s="2"/>
      <c r="D98" s="2"/>
      <c r="E98" s="19"/>
      <c r="F98" s="2"/>
      <c r="G98" s="27"/>
      <c r="H98" s="44"/>
    </row>
    <row r="99" spans="1:8" hidden="1" outlineLevel="1" x14ac:dyDescent="0.25">
      <c r="A99" s="14"/>
      <c r="B99" s="48"/>
      <c r="C99" s="2"/>
      <c r="D99" s="2"/>
      <c r="E99" s="19"/>
      <c r="F99" s="2"/>
      <c r="G99" s="27"/>
      <c r="H99" s="44"/>
    </row>
    <row r="100" spans="1:8" hidden="1" outlineLevel="1" x14ac:dyDescent="0.25">
      <c r="A100" s="14"/>
      <c r="B100" s="48"/>
      <c r="C100" s="2"/>
      <c r="D100" s="2"/>
      <c r="E100" s="19"/>
      <c r="F100" s="2"/>
      <c r="G100" s="27"/>
      <c r="H100" s="44"/>
    </row>
    <row r="101" spans="1:8" hidden="1" outlineLevel="1" x14ac:dyDescent="0.25">
      <c r="A101" s="14"/>
      <c r="B101" s="48"/>
      <c r="C101" s="2"/>
      <c r="D101" s="2"/>
      <c r="E101" s="19"/>
      <c r="F101" s="2"/>
      <c r="G101" s="27"/>
      <c r="H101" s="44"/>
    </row>
    <row r="102" spans="1:8" hidden="1" outlineLevel="1" x14ac:dyDescent="0.25">
      <c r="A102" s="14"/>
      <c r="B102" s="48"/>
      <c r="C102" s="2"/>
      <c r="D102" s="2"/>
      <c r="E102" s="19"/>
      <c r="F102" s="2"/>
      <c r="G102" s="27"/>
      <c r="H102" s="44"/>
    </row>
    <row r="103" spans="1:8" hidden="1" outlineLevel="1" x14ac:dyDescent="0.25">
      <c r="A103" s="14"/>
      <c r="B103" s="48"/>
      <c r="C103" s="2"/>
      <c r="D103" s="2"/>
      <c r="E103" s="19"/>
      <c r="F103" s="2"/>
      <c r="G103" s="27"/>
      <c r="H103" s="44"/>
    </row>
    <row r="104" spans="1:8" hidden="1" outlineLevel="1" x14ac:dyDescent="0.25">
      <c r="A104" s="14"/>
      <c r="B104" s="48"/>
      <c r="C104" s="2"/>
      <c r="D104" s="2"/>
      <c r="E104" s="19"/>
      <c r="F104" s="2"/>
      <c r="G104" s="27"/>
      <c r="H104" s="44"/>
    </row>
    <row r="105" spans="1:8" hidden="1" outlineLevel="1" x14ac:dyDescent="0.25">
      <c r="A105" s="14"/>
      <c r="B105" s="48"/>
      <c r="C105" s="2"/>
      <c r="D105" s="2"/>
      <c r="E105" s="19"/>
      <c r="F105" s="2"/>
      <c r="G105" s="27"/>
      <c r="H105" s="44"/>
    </row>
    <row r="106" spans="1:8" hidden="1" outlineLevel="1" x14ac:dyDescent="0.25">
      <c r="A106" s="14"/>
      <c r="B106" s="48"/>
      <c r="C106" s="2"/>
      <c r="D106" s="2"/>
      <c r="E106" s="19"/>
      <c r="F106" s="2"/>
      <c r="G106" s="27"/>
      <c r="H106" s="44"/>
    </row>
    <row r="107" spans="1:8" hidden="1" outlineLevel="1" x14ac:dyDescent="0.25">
      <c r="A107" s="14"/>
      <c r="B107" s="48"/>
      <c r="C107" s="2"/>
      <c r="D107" s="2"/>
      <c r="E107" s="19"/>
      <c r="F107" s="2"/>
      <c r="G107" s="27"/>
      <c r="H107" s="44"/>
    </row>
    <row r="108" spans="1:8" hidden="1" outlineLevel="1" x14ac:dyDescent="0.25">
      <c r="A108" s="14"/>
      <c r="B108" s="48"/>
      <c r="C108" s="2"/>
      <c r="D108" s="2"/>
      <c r="E108" s="19"/>
      <c r="F108" s="2"/>
      <c r="G108" s="27"/>
      <c r="H108" s="44"/>
    </row>
    <row r="109" spans="1:8" hidden="1" outlineLevel="1" x14ac:dyDescent="0.25">
      <c r="A109" s="14"/>
      <c r="B109" s="48"/>
      <c r="C109" s="2"/>
      <c r="D109" s="2"/>
      <c r="E109" s="19"/>
      <c r="F109" s="2"/>
      <c r="G109" s="27"/>
      <c r="H109" s="44"/>
    </row>
    <row r="110" spans="1:8" hidden="1" outlineLevel="1" x14ac:dyDescent="0.25">
      <c r="A110" s="14"/>
      <c r="B110" s="48"/>
      <c r="C110" s="2"/>
      <c r="D110" s="2"/>
      <c r="E110" s="19"/>
      <c r="F110" s="2"/>
      <c r="G110" s="27"/>
      <c r="H110" s="44"/>
    </row>
    <row r="111" spans="1:8" hidden="1" outlineLevel="1" x14ac:dyDescent="0.25">
      <c r="A111" s="14"/>
      <c r="B111" s="48"/>
      <c r="C111" s="2"/>
      <c r="D111" s="2"/>
      <c r="E111" s="19"/>
      <c r="F111" s="2"/>
      <c r="G111" s="27"/>
      <c r="H111" s="44"/>
    </row>
    <row r="112" spans="1:8" hidden="1" outlineLevel="1" x14ac:dyDescent="0.25">
      <c r="A112" s="14"/>
      <c r="B112" s="48"/>
      <c r="C112" s="2"/>
      <c r="D112" s="2"/>
      <c r="E112" s="19"/>
      <c r="F112" s="2"/>
      <c r="G112" s="27"/>
      <c r="H112" s="44"/>
    </row>
    <row r="113" spans="1:8" hidden="1" outlineLevel="1" x14ac:dyDescent="0.25">
      <c r="A113" s="14"/>
      <c r="B113" s="48"/>
      <c r="C113" s="2"/>
      <c r="D113" s="2"/>
      <c r="E113" s="19"/>
      <c r="F113" s="2"/>
      <c r="G113" s="27"/>
      <c r="H113" s="44"/>
    </row>
    <row r="114" spans="1:8" hidden="1" outlineLevel="1" x14ac:dyDescent="0.25">
      <c r="A114" s="14"/>
      <c r="B114" s="48"/>
      <c r="C114" s="2"/>
      <c r="D114" s="2"/>
      <c r="E114" s="19"/>
      <c r="F114" s="2"/>
      <c r="G114" s="27"/>
      <c r="H114" s="44"/>
    </row>
    <row r="115" spans="1:8" hidden="1" outlineLevel="1" x14ac:dyDescent="0.25">
      <c r="A115" s="14"/>
      <c r="B115" s="48"/>
      <c r="C115" s="2"/>
      <c r="D115" s="2"/>
      <c r="E115" s="19"/>
      <c r="F115" s="2"/>
      <c r="G115" s="27"/>
      <c r="H115" s="44"/>
    </row>
    <row r="116" spans="1:8" hidden="1" outlineLevel="1" x14ac:dyDescent="0.25">
      <c r="A116" s="14"/>
      <c r="B116" s="48"/>
      <c r="C116" s="2"/>
      <c r="D116" s="2"/>
      <c r="E116" s="19"/>
      <c r="F116" s="2"/>
      <c r="G116" s="27"/>
      <c r="H116" s="44"/>
    </row>
    <row r="117" spans="1:8" hidden="1" outlineLevel="1" x14ac:dyDescent="0.25">
      <c r="A117" s="14"/>
      <c r="B117" s="48"/>
      <c r="C117" s="2"/>
      <c r="D117" s="2"/>
      <c r="E117" s="19"/>
      <c r="F117" s="2"/>
      <c r="G117" s="27"/>
      <c r="H117" s="44"/>
    </row>
    <row r="118" spans="1:8" hidden="1" outlineLevel="1" x14ac:dyDescent="0.25">
      <c r="A118" s="14"/>
      <c r="B118" s="48"/>
      <c r="C118" s="2"/>
      <c r="D118" s="2"/>
      <c r="E118" s="19"/>
      <c r="F118" s="2"/>
      <c r="G118" s="27"/>
      <c r="H118" s="44"/>
    </row>
    <row r="119" spans="1:8" hidden="1" outlineLevel="1" x14ac:dyDescent="0.25">
      <c r="A119" s="14"/>
      <c r="B119" s="48"/>
      <c r="C119" s="2"/>
      <c r="D119" s="2"/>
      <c r="E119" s="19"/>
      <c r="F119" s="2"/>
      <c r="G119" s="27"/>
      <c r="H119" s="44"/>
    </row>
    <row r="120" spans="1:8" hidden="1" outlineLevel="1" x14ac:dyDescent="0.25">
      <c r="A120" s="14"/>
      <c r="B120" s="48"/>
      <c r="C120" s="2"/>
      <c r="D120" s="2"/>
      <c r="E120" s="19"/>
      <c r="F120" s="2"/>
      <c r="G120" s="27"/>
      <c r="H120" s="44"/>
    </row>
    <row r="121" spans="1:8" hidden="1" outlineLevel="1" x14ac:dyDescent="0.25">
      <c r="A121" s="14"/>
      <c r="B121" s="48"/>
      <c r="C121" s="2"/>
      <c r="D121" s="2"/>
      <c r="E121" s="19"/>
      <c r="F121" s="2"/>
      <c r="G121" s="27"/>
      <c r="H121" s="44"/>
    </row>
    <row r="122" spans="1:8" hidden="1" outlineLevel="1" x14ac:dyDescent="0.25">
      <c r="A122" s="14"/>
      <c r="B122" s="48"/>
      <c r="C122" s="2"/>
      <c r="D122" s="2"/>
      <c r="E122" s="19"/>
      <c r="F122" s="2"/>
      <c r="G122" s="27"/>
      <c r="H122" s="44"/>
    </row>
    <row r="123" spans="1:8" hidden="1" outlineLevel="1" x14ac:dyDescent="0.25">
      <c r="A123" s="14"/>
      <c r="B123" s="48"/>
      <c r="C123" s="2"/>
      <c r="D123" s="2"/>
      <c r="E123" s="19"/>
      <c r="F123" s="2"/>
      <c r="G123" s="27"/>
      <c r="H123" s="44"/>
    </row>
    <row r="124" spans="1:8" hidden="1" outlineLevel="1" x14ac:dyDescent="0.25">
      <c r="A124" s="14"/>
      <c r="B124" s="48"/>
      <c r="C124" s="2"/>
      <c r="D124" s="2"/>
      <c r="E124" s="19"/>
      <c r="F124" s="2"/>
      <c r="G124" s="27"/>
      <c r="H124" s="44"/>
    </row>
    <row r="125" spans="1:8" hidden="1" outlineLevel="1" x14ac:dyDescent="0.25">
      <c r="A125" s="14"/>
      <c r="B125" s="48"/>
      <c r="C125" s="2"/>
      <c r="D125" s="2"/>
      <c r="E125" s="19"/>
      <c r="F125" s="2"/>
      <c r="G125" s="27"/>
      <c r="H125" s="44"/>
    </row>
    <row r="126" spans="1:8" hidden="1" outlineLevel="1" x14ac:dyDescent="0.25">
      <c r="A126" s="14"/>
      <c r="B126" s="48"/>
      <c r="C126" s="2"/>
      <c r="D126" s="2"/>
      <c r="E126" s="19"/>
      <c r="F126" s="2"/>
      <c r="G126" s="27"/>
      <c r="H126" s="44"/>
    </row>
    <row r="127" spans="1:8" hidden="1" outlineLevel="1" x14ac:dyDescent="0.25">
      <c r="A127" s="14"/>
      <c r="B127" s="48"/>
      <c r="C127" s="2"/>
      <c r="D127" s="2"/>
      <c r="E127" s="19"/>
      <c r="F127" s="2"/>
      <c r="G127" s="27"/>
      <c r="H127" s="44"/>
    </row>
    <row r="128" spans="1:8" hidden="1" outlineLevel="1" x14ac:dyDescent="0.25">
      <c r="A128" s="14"/>
      <c r="B128" s="48"/>
      <c r="C128" s="2"/>
      <c r="D128" s="2"/>
      <c r="E128" s="19"/>
      <c r="F128" s="2"/>
      <c r="G128" s="27"/>
      <c r="H128" s="44"/>
    </row>
    <row r="129" spans="1:8" hidden="1" outlineLevel="1" x14ac:dyDescent="0.25">
      <c r="A129" s="14"/>
      <c r="B129" s="48"/>
      <c r="C129" s="2"/>
      <c r="D129" s="2"/>
      <c r="E129" s="19"/>
      <c r="F129" s="2"/>
      <c r="G129" s="27"/>
      <c r="H129" s="44"/>
    </row>
    <row r="130" spans="1:8" hidden="1" outlineLevel="1" x14ac:dyDescent="0.25">
      <c r="A130" s="14"/>
      <c r="B130" s="48"/>
      <c r="C130" s="2"/>
      <c r="D130" s="2"/>
      <c r="E130" s="19"/>
      <c r="F130" s="2"/>
      <c r="G130" s="27"/>
      <c r="H130" s="44"/>
    </row>
    <row r="131" spans="1:8" hidden="1" outlineLevel="1" x14ac:dyDescent="0.25">
      <c r="A131" s="14"/>
      <c r="B131" s="48"/>
      <c r="C131" s="2"/>
      <c r="D131" s="2"/>
      <c r="E131" s="19"/>
      <c r="F131" s="2"/>
      <c r="G131" s="27"/>
      <c r="H131" s="44"/>
    </row>
    <row r="132" spans="1:8" hidden="1" outlineLevel="1" x14ac:dyDescent="0.25">
      <c r="A132" s="14"/>
      <c r="B132" s="48"/>
      <c r="C132" s="2"/>
      <c r="D132" s="2"/>
      <c r="E132" s="19"/>
      <c r="F132" s="2"/>
      <c r="G132" s="27"/>
      <c r="H132" s="44"/>
    </row>
    <row r="133" spans="1:8" hidden="1" outlineLevel="1" x14ac:dyDescent="0.25">
      <c r="A133" s="14"/>
      <c r="B133" s="48"/>
      <c r="C133" s="2"/>
      <c r="D133" s="2"/>
      <c r="E133" s="19"/>
      <c r="F133" s="2"/>
      <c r="G133" s="27"/>
      <c r="H133" s="44"/>
    </row>
    <row r="134" spans="1:8" hidden="1" outlineLevel="1" x14ac:dyDescent="0.25">
      <c r="A134" s="14"/>
      <c r="B134" s="48"/>
      <c r="C134" s="2"/>
      <c r="D134" s="2"/>
      <c r="E134" s="19"/>
      <c r="F134" s="2"/>
      <c r="G134" s="27"/>
      <c r="H134" s="44"/>
    </row>
    <row r="135" spans="1:8" hidden="1" outlineLevel="1" x14ac:dyDescent="0.25">
      <c r="A135" s="14"/>
      <c r="B135" s="48"/>
      <c r="C135" s="2"/>
      <c r="D135" s="2"/>
      <c r="E135" s="19"/>
      <c r="F135" s="2"/>
      <c r="G135" s="27"/>
      <c r="H135" s="44"/>
    </row>
    <row r="136" spans="1:8" hidden="1" outlineLevel="1" x14ac:dyDescent="0.25">
      <c r="A136" s="14"/>
      <c r="B136" s="48"/>
      <c r="C136" s="2"/>
      <c r="D136" s="2"/>
      <c r="E136" s="19"/>
      <c r="F136" s="2"/>
      <c r="G136" s="27"/>
      <c r="H136" s="44"/>
    </row>
    <row r="137" spans="1:8" hidden="1" outlineLevel="1" x14ac:dyDescent="0.25">
      <c r="A137" s="14"/>
      <c r="B137" s="48"/>
      <c r="C137" s="2"/>
      <c r="D137" s="2"/>
      <c r="E137" s="19"/>
      <c r="F137" s="2"/>
      <c r="G137" s="27"/>
      <c r="H137" s="44"/>
    </row>
    <row r="138" spans="1:8" hidden="1" outlineLevel="1" x14ac:dyDescent="0.25">
      <c r="A138" s="14"/>
      <c r="B138" s="48"/>
      <c r="C138" s="2"/>
      <c r="D138" s="2"/>
      <c r="E138" s="19"/>
      <c r="F138" s="2"/>
      <c r="G138" s="27"/>
      <c r="H138" s="44"/>
    </row>
    <row r="139" spans="1:8" hidden="1" outlineLevel="1" x14ac:dyDescent="0.25">
      <c r="A139" s="14"/>
      <c r="B139" s="48"/>
      <c r="C139" s="2"/>
      <c r="D139" s="2"/>
      <c r="E139" s="19"/>
      <c r="F139" s="2"/>
      <c r="G139" s="27"/>
      <c r="H139" s="44"/>
    </row>
    <row r="140" spans="1:8" hidden="1" outlineLevel="1" x14ac:dyDescent="0.25">
      <c r="A140" s="14"/>
      <c r="B140" s="48"/>
      <c r="C140" s="2"/>
      <c r="D140" s="2"/>
      <c r="E140" s="19"/>
      <c r="F140" s="2"/>
      <c r="G140" s="27"/>
      <c r="H140" s="44"/>
    </row>
    <row r="141" spans="1:8" hidden="1" outlineLevel="1" x14ac:dyDescent="0.25">
      <c r="A141" s="14"/>
      <c r="B141" s="48"/>
      <c r="C141" s="2"/>
      <c r="D141" s="2"/>
      <c r="E141" s="19"/>
      <c r="F141" s="2"/>
      <c r="G141" s="27"/>
      <c r="H141" s="44"/>
    </row>
    <row r="142" spans="1:8" hidden="1" outlineLevel="1" x14ac:dyDescent="0.25">
      <c r="A142" s="14"/>
      <c r="B142" s="48"/>
      <c r="C142" s="2"/>
      <c r="D142" s="2"/>
      <c r="E142" s="19"/>
      <c r="F142" s="2"/>
      <c r="G142" s="27"/>
      <c r="H142" s="44"/>
    </row>
    <row r="143" spans="1:8" hidden="1" outlineLevel="1" x14ac:dyDescent="0.25">
      <c r="A143" s="14"/>
      <c r="B143" s="48"/>
      <c r="C143" s="2"/>
      <c r="D143" s="2"/>
      <c r="E143" s="19"/>
      <c r="F143" s="2"/>
      <c r="G143" s="27"/>
      <c r="H143" s="44"/>
    </row>
    <row r="144" spans="1:8" hidden="1" outlineLevel="2" x14ac:dyDescent="0.25">
      <c r="A144" s="14"/>
      <c r="B144" s="2"/>
      <c r="C144" s="2"/>
      <c r="D144" s="2"/>
      <c r="E144" s="19"/>
      <c r="F144" s="2"/>
      <c r="G144" s="27"/>
      <c r="H144" s="44"/>
    </row>
    <row r="145" spans="1:8" hidden="1" outlineLevel="2" x14ac:dyDescent="0.25">
      <c r="A145" s="14"/>
      <c r="B145" s="2"/>
      <c r="C145" s="2"/>
      <c r="D145" s="2"/>
      <c r="E145" s="19"/>
      <c r="F145" s="2"/>
      <c r="G145" s="27"/>
      <c r="H145" s="44"/>
    </row>
    <row r="146" spans="1:8" hidden="1" outlineLevel="2" x14ac:dyDescent="0.25">
      <c r="A146" s="14"/>
      <c r="B146" s="2"/>
      <c r="C146" s="2"/>
      <c r="D146" s="2"/>
      <c r="E146" s="19"/>
      <c r="F146" s="2"/>
      <c r="G146" s="27"/>
      <c r="H146" s="44"/>
    </row>
    <row r="147" spans="1:8" hidden="1" outlineLevel="2" x14ac:dyDescent="0.25">
      <c r="A147" s="14"/>
      <c r="B147" s="2"/>
      <c r="C147" s="2"/>
      <c r="D147" s="2"/>
      <c r="E147" s="19"/>
      <c r="F147" s="2"/>
      <c r="G147" s="27"/>
      <c r="H147" s="44"/>
    </row>
    <row r="148" spans="1:8" hidden="1" outlineLevel="2" x14ac:dyDescent="0.25">
      <c r="A148" s="14"/>
      <c r="B148" s="2"/>
      <c r="C148" s="2"/>
      <c r="D148" s="2"/>
      <c r="E148" s="19"/>
      <c r="F148" s="2"/>
      <c r="G148" s="27"/>
      <c r="H148" s="44"/>
    </row>
    <row r="149" spans="1:8" hidden="1" outlineLevel="2" x14ac:dyDescent="0.25">
      <c r="A149" s="14"/>
      <c r="B149" s="2"/>
      <c r="C149" s="2"/>
      <c r="D149" s="2"/>
      <c r="E149" s="19"/>
      <c r="F149" s="2"/>
      <c r="G149" s="27"/>
      <c r="H149" s="44"/>
    </row>
    <row r="150" spans="1:8" hidden="1" outlineLevel="2" x14ac:dyDescent="0.25">
      <c r="A150" s="14"/>
      <c r="B150" s="2"/>
      <c r="C150" s="2"/>
      <c r="D150" s="2"/>
      <c r="E150" s="19"/>
      <c r="F150" s="2"/>
      <c r="G150" s="27"/>
      <c r="H150" s="44"/>
    </row>
    <row r="151" spans="1:8" hidden="1" outlineLevel="2" x14ac:dyDescent="0.25">
      <c r="A151" s="14"/>
      <c r="B151" s="2"/>
      <c r="C151" s="2"/>
      <c r="D151" s="2"/>
      <c r="E151" s="19"/>
      <c r="F151" s="2"/>
      <c r="G151" s="27"/>
      <c r="H151" s="44"/>
    </row>
    <row r="152" spans="1:8" hidden="1" outlineLevel="2" x14ac:dyDescent="0.25">
      <c r="A152" s="14"/>
      <c r="B152" s="2"/>
      <c r="C152" s="2"/>
      <c r="D152" s="2"/>
      <c r="E152" s="19"/>
      <c r="F152" s="2"/>
      <c r="G152" s="27"/>
      <c r="H152" s="44"/>
    </row>
    <row r="153" spans="1:8" hidden="1" outlineLevel="2" x14ac:dyDescent="0.25">
      <c r="A153" s="14"/>
      <c r="B153" s="2"/>
      <c r="C153" s="2"/>
      <c r="D153" s="2"/>
      <c r="E153" s="19"/>
      <c r="F153" s="2"/>
      <c r="G153" s="27"/>
      <c r="H153" s="44"/>
    </row>
    <row r="154" spans="1:8" hidden="1" outlineLevel="2" x14ac:dyDescent="0.25">
      <c r="A154" s="14"/>
      <c r="B154" s="2"/>
      <c r="C154" s="2"/>
      <c r="D154" s="2"/>
      <c r="E154" s="19"/>
      <c r="F154" s="2"/>
      <c r="G154" s="27"/>
      <c r="H154" s="44"/>
    </row>
    <row r="155" spans="1:8" hidden="1" outlineLevel="2" x14ac:dyDescent="0.25">
      <c r="A155" s="14"/>
      <c r="B155" s="2"/>
      <c r="C155" s="2"/>
      <c r="D155" s="2"/>
      <c r="E155" s="19"/>
      <c r="F155" s="2"/>
      <c r="G155" s="27"/>
      <c r="H155" s="44"/>
    </row>
    <row r="156" spans="1:8" hidden="1" outlineLevel="2" x14ac:dyDescent="0.25">
      <c r="A156" s="14"/>
      <c r="B156" s="2"/>
      <c r="C156" s="2"/>
      <c r="D156" s="2"/>
      <c r="E156" s="19"/>
      <c r="F156" s="2"/>
      <c r="G156" s="27"/>
      <c r="H156" s="44"/>
    </row>
    <row r="157" spans="1:8" hidden="1" outlineLevel="1" x14ac:dyDescent="0.25">
      <c r="A157" s="14"/>
      <c r="B157" s="2"/>
      <c r="C157" s="5"/>
      <c r="D157" s="5"/>
      <c r="E157" s="37"/>
      <c r="F157" s="2">
        <f>SUMIFS('Crisil data '!M:M,'Crisil data '!AI:AI,$D$3,'Crisil data '!E:E,Table13456762345[[#This Row],[ISIN No.]])</f>
        <v>0</v>
      </c>
      <c r="G157" s="61">
        <f>+F157/$F$170</f>
        <v>0</v>
      </c>
      <c r="H157" s="28"/>
    </row>
    <row r="158" spans="1:8" collapsed="1" x14ac:dyDescent="0.25">
      <c r="B158" s="5"/>
      <c r="C158" s="5" t="s">
        <v>166</v>
      </c>
      <c r="D158" s="5"/>
      <c r="E158" s="9"/>
      <c r="F158" s="22">
        <f>SUM(F7:F157)</f>
        <v>175570135.20000002</v>
      </c>
      <c r="G158" s="12">
        <f>+F158/$F$170</f>
        <v>0.9487421450665019</v>
      </c>
      <c r="H158" s="15"/>
    </row>
    <row r="160" spans="1:8" x14ac:dyDescent="0.25">
      <c r="B160" s="34"/>
      <c r="C160" s="34" t="s">
        <v>29</v>
      </c>
      <c r="D160" s="34"/>
      <c r="E160" s="34"/>
      <c r="F160" s="34" t="s">
        <v>4</v>
      </c>
      <c r="G160" s="34" t="s">
        <v>5</v>
      </c>
      <c r="H160" s="34" t="s">
        <v>6</v>
      </c>
    </row>
    <row r="161" spans="1:8" x14ac:dyDescent="0.25">
      <c r="B161" s="40"/>
      <c r="C161" s="5" t="s">
        <v>30</v>
      </c>
      <c r="D161" s="2"/>
      <c r="E161" s="6"/>
      <c r="F161" s="16" t="s">
        <v>31</v>
      </c>
      <c r="G161" s="6">
        <v>0</v>
      </c>
      <c r="H161" s="2"/>
    </row>
    <row r="162" spans="1:8" x14ac:dyDescent="0.25">
      <c r="A162" s="2" t="s">
        <v>303</v>
      </c>
      <c r="B162" s="40" t="s">
        <v>211</v>
      </c>
      <c r="C162" s="5" t="s">
        <v>32</v>
      </c>
      <c r="D162" s="5"/>
      <c r="E162" s="9"/>
      <c r="F162" s="2">
        <f>SUMIFS('Crisil data '!M:M,'Crisil data '!AI:AI,'E-TIER II'!$D$3,'Crisil data '!K:K,A162)</f>
        <v>8420685.6400000006</v>
      </c>
      <c r="G162" s="12">
        <f>+F162/$F$170</f>
        <v>4.5503521130877897E-2</v>
      </c>
      <c r="H162" s="2"/>
    </row>
    <row r="163" spans="1:8" x14ac:dyDescent="0.25">
      <c r="B163" s="40"/>
      <c r="C163" s="5" t="s">
        <v>33</v>
      </c>
      <c r="D163" s="2"/>
      <c r="E163" s="6"/>
      <c r="F163" s="9" t="s">
        <v>31</v>
      </c>
      <c r="G163" s="6">
        <v>0</v>
      </c>
      <c r="H163" s="2"/>
    </row>
    <row r="164" spans="1:8" x14ac:dyDescent="0.25">
      <c r="B164" s="40"/>
      <c r="C164" s="5" t="s">
        <v>34</v>
      </c>
      <c r="D164" s="2"/>
      <c r="E164" s="6"/>
      <c r="F164" s="9" t="s">
        <v>31</v>
      </c>
      <c r="G164" s="6">
        <v>0</v>
      </c>
      <c r="H164" s="2"/>
    </row>
    <row r="165" spans="1:8" x14ac:dyDescent="0.25">
      <c r="B165" s="40"/>
      <c r="C165" s="5" t="s">
        <v>35</v>
      </c>
      <c r="D165" s="2"/>
      <c r="E165" s="6"/>
      <c r="F165" s="9" t="s">
        <v>31</v>
      </c>
      <c r="G165" s="6">
        <v>0</v>
      </c>
      <c r="H165" s="2"/>
    </row>
    <row r="166" spans="1:8" x14ac:dyDescent="0.25">
      <c r="A166" s="47" t="s">
        <v>302</v>
      </c>
      <c r="B166" s="2" t="s">
        <v>302</v>
      </c>
      <c r="C166" s="2" t="s">
        <v>37</v>
      </c>
      <c r="D166" s="2"/>
      <c r="E166" s="6"/>
      <c r="F166" s="2">
        <f>SUMIFS('Crisil data '!M:M,'Crisil data '!AI:AI,'E-TIER II'!$D$3,'Crisil data '!K:K,A166)</f>
        <v>1064872.23</v>
      </c>
      <c r="G166" s="12">
        <f>+F166/$F$170</f>
        <v>5.7543338026201469E-3</v>
      </c>
      <c r="H166" s="2"/>
    </row>
    <row r="167" spans="1:8" x14ac:dyDescent="0.25">
      <c r="B167" s="40"/>
      <c r="C167" s="2"/>
      <c r="D167" s="2"/>
      <c r="E167" s="6"/>
      <c r="F167" s="16"/>
      <c r="G167" s="12"/>
      <c r="H167" s="2"/>
    </row>
    <row r="168" spans="1:8" x14ac:dyDescent="0.25">
      <c r="B168" s="40"/>
      <c r="C168" s="2" t="s">
        <v>167</v>
      </c>
      <c r="D168" s="2"/>
      <c r="E168" s="6"/>
      <c r="F168" s="24">
        <f>SUM(F161:F167)</f>
        <v>9485557.870000001</v>
      </c>
      <c r="G168" s="12">
        <f>+F168/$F$170</f>
        <v>5.1257854933498048E-2</v>
      </c>
      <c r="H168" s="2"/>
    </row>
    <row r="169" spans="1:8" x14ac:dyDescent="0.25">
      <c r="B169" s="40"/>
      <c r="C169" s="2"/>
      <c r="D169" s="2"/>
      <c r="E169" s="6"/>
      <c r="F169" s="24"/>
      <c r="G169" s="3"/>
      <c r="H169" s="2"/>
    </row>
    <row r="170" spans="1:8" x14ac:dyDescent="0.25">
      <c r="B170" s="41"/>
      <c r="C170" s="7" t="s">
        <v>171</v>
      </c>
      <c r="D170" s="8"/>
      <c r="E170" s="10"/>
      <c r="F170" s="17">
        <f>+F168+F158</f>
        <v>185055693.07000002</v>
      </c>
      <c r="G170" s="11">
        <v>1</v>
      </c>
      <c r="H170" s="2"/>
    </row>
    <row r="171" spans="1:8" x14ac:dyDescent="0.25">
      <c r="F171" s="20">
        <f>+GETPIVOTDATA("Market Value (Rs)",Sheet5!$A$3,"Scheme Name","Scheme E","Tier I / Tier II","TIER II")-F170</f>
        <v>0</v>
      </c>
    </row>
    <row r="172" spans="1:8" hidden="1" outlineLevel="1" x14ac:dyDescent="0.25">
      <c r="C172" s="5" t="s">
        <v>38</v>
      </c>
      <c r="D172" s="26"/>
      <c r="F172" s="23"/>
    </row>
    <row r="173" spans="1:8" hidden="1" outlineLevel="1" x14ac:dyDescent="0.25">
      <c r="C173" s="5" t="s">
        <v>39</v>
      </c>
      <c r="D173" s="26"/>
    </row>
    <row r="174" spans="1:8" hidden="1" outlineLevel="1" x14ac:dyDescent="0.25">
      <c r="C174" s="5" t="s">
        <v>40</v>
      </c>
      <c r="D174" s="46"/>
    </row>
    <row r="175" spans="1:8" collapsed="1" x14ac:dyDescent="0.25">
      <c r="C175" s="5" t="s">
        <v>321</v>
      </c>
      <c r="D175" s="67">
        <v>16.842400000000001</v>
      </c>
    </row>
    <row r="176" spans="1:8" x14ac:dyDescent="0.25">
      <c r="C176" s="5" t="s">
        <v>322</v>
      </c>
      <c r="D176" s="67">
        <v>17.634599999999999</v>
      </c>
    </row>
    <row r="177" spans="1:8" x14ac:dyDescent="0.25">
      <c r="A177" s="35" t="s">
        <v>215</v>
      </c>
      <c r="C177" s="5" t="s">
        <v>168</v>
      </c>
      <c r="D177" s="38">
        <v>0</v>
      </c>
    </row>
    <row r="178" spans="1:8" x14ac:dyDescent="0.25">
      <c r="C178" s="5" t="s">
        <v>169</v>
      </c>
      <c r="D178" s="26">
        <v>0</v>
      </c>
    </row>
    <row r="179" spans="1:8" x14ac:dyDescent="0.25">
      <c r="C179" s="5" t="s">
        <v>170</v>
      </c>
      <c r="D179" s="26">
        <v>0</v>
      </c>
      <c r="F179" s="20"/>
      <c r="G179" s="36"/>
    </row>
    <row r="180" spans="1:8" x14ac:dyDescent="0.25">
      <c r="C180" s="14"/>
      <c r="D180" s="77"/>
      <c r="F180" s="20"/>
      <c r="G180" s="36"/>
    </row>
    <row r="181" spans="1:8" x14ac:dyDescent="0.25">
      <c r="C181" s="14"/>
      <c r="D181" s="77"/>
      <c r="F181" s="20"/>
      <c r="G181" s="36"/>
    </row>
    <row r="182" spans="1:8" x14ac:dyDescent="0.25">
      <c r="C182" s="14"/>
      <c r="D182" s="77"/>
      <c r="F182" s="20"/>
      <c r="G182" s="36"/>
    </row>
    <row r="183" spans="1:8" x14ac:dyDescent="0.25">
      <c r="C183" s="14"/>
      <c r="D183" s="77"/>
      <c r="F183" s="20"/>
      <c r="G183" s="36"/>
    </row>
    <row r="184" spans="1:8" x14ac:dyDescent="0.25">
      <c r="C184" s="14"/>
      <c r="D184" s="77"/>
      <c r="F184" s="20"/>
      <c r="G184" s="36"/>
    </row>
    <row r="185" spans="1:8" x14ac:dyDescent="0.25">
      <c r="C185" s="14"/>
      <c r="D185" s="77"/>
      <c r="F185" s="20"/>
      <c r="G185" s="36"/>
    </row>
    <row r="186" spans="1:8" x14ac:dyDescent="0.25">
      <c r="C186" s="14"/>
      <c r="D186" s="77"/>
      <c r="F186" s="20"/>
      <c r="G186" s="36"/>
    </row>
    <row r="187" spans="1:8" x14ac:dyDescent="0.25">
      <c r="C187" s="71" t="s">
        <v>803</v>
      </c>
      <c r="D187" s="77"/>
      <c r="F187" s="20"/>
      <c r="G187" s="36"/>
    </row>
    <row r="188" spans="1:8" x14ac:dyDescent="0.25">
      <c r="B188" s="25"/>
    </row>
    <row r="189" spans="1:8" x14ac:dyDescent="0.25">
      <c r="F189" s="23">
        <f>+F158-SUM(F192:F197)</f>
        <v>175570135.20000002</v>
      </c>
    </row>
    <row r="190" spans="1:8" x14ac:dyDescent="0.25">
      <c r="C190" s="34" t="s">
        <v>41</v>
      </c>
      <c r="D190" s="34"/>
      <c r="E190" s="34"/>
      <c r="F190" s="34"/>
      <c r="G190" s="34"/>
      <c r="H190" s="34"/>
    </row>
    <row r="191" spans="1:8" x14ac:dyDescent="0.25">
      <c r="C191" s="34" t="s">
        <v>42</v>
      </c>
      <c r="D191" s="34"/>
      <c r="E191" s="34"/>
      <c r="F191" s="34" t="s">
        <v>4</v>
      </c>
      <c r="G191" s="34" t="s">
        <v>5</v>
      </c>
      <c r="H191" s="34" t="s">
        <v>6</v>
      </c>
    </row>
    <row r="192" spans="1:8" x14ac:dyDescent="0.25">
      <c r="A192" t="s">
        <v>146</v>
      </c>
      <c r="C192" s="5" t="s">
        <v>43</v>
      </c>
      <c r="D192" s="2"/>
      <c r="E192" s="6"/>
      <c r="F192" s="21">
        <f t="shared" ref="F192:F196" si="3">SUMIF($E$206:$E$215,C192,$H$206:$H$215)</f>
        <v>0</v>
      </c>
      <c r="G192" s="13">
        <f>+F192/$F$170</f>
        <v>0</v>
      </c>
      <c r="H192" s="2"/>
    </row>
    <row r="193" spans="1:8" x14ac:dyDescent="0.25">
      <c r="A193" s="2" t="s">
        <v>98</v>
      </c>
      <c r="C193" s="2" t="s">
        <v>44</v>
      </c>
      <c r="D193" s="2"/>
      <c r="E193" s="6"/>
      <c r="F193" s="21">
        <f t="shared" si="3"/>
        <v>0</v>
      </c>
      <c r="G193" s="13">
        <f t="shared" ref="G193" si="4">+F193/$F$170</f>
        <v>0</v>
      </c>
      <c r="H193" s="2"/>
    </row>
    <row r="194" spans="1:8" x14ac:dyDescent="0.25">
      <c r="C194" s="2" t="s">
        <v>45</v>
      </c>
      <c r="D194" s="2"/>
      <c r="E194" s="6"/>
      <c r="F194" s="21">
        <f t="shared" si="3"/>
        <v>0</v>
      </c>
      <c r="G194" s="13">
        <f>+F194/$F$170</f>
        <v>0</v>
      </c>
      <c r="H194" s="2"/>
    </row>
    <row r="195" spans="1:8" x14ac:dyDescent="0.25">
      <c r="C195" s="2" t="s">
        <v>46</v>
      </c>
      <c r="D195" s="2"/>
      <c r="E195" s="6"/>
      <c r="F195" s="21">
        <f t="shared" si="3"/>
        <v>0</v>
      </c>
      <c r="G195" s="13">
        <f t="shared" ref="G195:G203" si="5">+F195/$F$170</f>
        <v>0</v>
      </c>
      <c r="H195" s="2"/>
    </row>
    <row r="196" spans="1:8" x14ac:dyDescent="0.25">
      <c r="C196" s="2" t="s">
        <v>47</v>
      </c>
      <c r="D196" s="2"/>
      <c r="E196" s="6"/>
      <c r="F196" s="21">
        <f t="shared" si="3"/>
        <v>0</v>
      </c>
      <c r="G196" s="13">
        <f t="shared" si="5"/>
        <v>0</v>
      </c>
      <c r="H196" s="2"/>
    </row>
    <row r="197" spans="1:8" x14ac:dyDescent="0.25">
      <c r="C197" s="2" t="s">
        <v>48</v>
      </c>
      <c r="D197" s="2"/>
      <c r="E197" s="6"/>
      <c r="F197" s="21">
        <f>SUMIF($E$206:$E$215,C197,$H$206:$H$215)</f>
        <v>0</v>
      </c>
      <c r="G197" s="13">
        <f t="shared" si="5"/>
        <v>0</v>
      </c>
      <c r="H197" s="2"/>
    </row>
    <row r="198" spans="1:8" x14ac:dyDescent="0.25">
      <c r="C198" s="2" t="s">
        <v>49</v>
      </c>
      <c r="D198" s="2"/>
      <c r="E198" s="6"/>
      <c r="F198" s="21">
        <f ca="1">SUMIF($E$206:$E$214,C198,H214:H219)</f>
        <v>0</v>
      </c>
      <c r="G198" s="13">
        <f t="shared" ca="1" si="5"/>
        <v>0</v>
      </c>
      <c r="H198" s="2"/>
    </row>
    <row r="199" spans="1:8" x14ac:dyDescent="0.25">
      <c r="C199" s="2" t="s">
        <v>50</v>
      </c>
      <c r="D199" s="2"/>
      <c r="E199" s="6"/>
      <c r="F199" s="21">
        <f ca="1">SUMIF($E$206:$E$214,C199,H216:H220)</f>
        <v>0</v>
      </c>
      <c r="G199" s="13">
        <f t="shared" ca="1" si="5"/>
        <v>0</v>
      </c>
      <c r="H199" s="2"/>
    </row>
    <row r="200" spans="1:8" x14ac:dyDescent="0.25">
      <c r="C200" s="2" t="s">
        <v>51</v>
      </c>
      <c r="D200" s="2"/>
      <c r="E200" s="6"/>
      <c r="F200" s="21">
        <f>SUMIF($E$206:$E$214,C200,H210:H221)</f>
        <v>0</v>
      </c>
      <c r="G200" s="13">
        <f t="shared" si="5"/>
        <v>0</v>
      </c>
      <c r="H200" s="2"/>
    </row>
    <row r="201" spans="1:8" x14ac:dyDescent="0.25">
      <c r="C201" s="2" t="s">
        <v>52</v>
      </c>
      <c r="D201" s="2"/>
      <c r="E201" s="6"/>
      <c r="F201" s="21">
        <f>SUMIF($E$206:$E$214,C201,H208:H222)</f>
        <v>0</v>
      </c>
      <c r="G201" s="13">
        <f t="shared" si="5"/>
        <v>0</v>
      </c>
      <c r="H201" s="2"/>
    </row>
    <row r="202" spans="1:8" x14ac:dyDescent="0.25">
      <c r="C202" s="2" t="s">
        <v>53</v>
      </c>
      <c r="D202" s="2"/>
      <c r="E202" s="6"/>
      <c r="F202" s="21">
        <f ca="1">SUMIF($E$206:$E$214,C202,H216:H223)</f>
        <v>0</v>
      </c>
      <c r="G202" s="13">
        <f t="shared" ca="1" si="5"/>
        <v>0</v>
      </c>
      <c r="H202" s="2"/>
    </row>
    <row r="203" spans="1:8" x14ac:dyDescent="0.25">
      <c r="C203" s="2" t="s">
        <v>54</v>
      </c>
      <c r="D203" s="2"/>
      <c r="E203" s="6"/>
      <c r="F203" s="21">
        <f ca="1">SUMIF($E$206:$E$214,C203,H217:H224)</f>
        <v>0</v>
      </c>
      <c r="G203" s="13">
        <f t="shared" ca="1" si="5"/>
        <v>0</v>
      </c>
      <c r="H203" s="2"/>
    </row>
    <row r="206" spans="1:8" x14ac:dyDescent="0.25">
      <c r="E206" s="2" t="s">
        <v>45</v>
      </c>
      <c r="F206" s="63" t="s">
        <v>150</v>
      </c>
      <c r="G206" s="2">
        <f>SUMIF($H$7:$H$89,F206,$E$7:$E$157)</f>
        <v>0</v>
      </c>
      <c r="H206" s="2">
        <f>SUMIF($H$7:$H$89,F206,$F$7:$F$89)</f>
        <v>0</v>
      </c>
    </row>
    <row r="207" spans="1:8" x14ac:dyDescent="0.25">
      <c r="E207" s="2" t="s">
        <v>47</v>
      </c>
      <c r="F207" s="63" t="s">
        <v>151</v>
      </c>
      <c r="G207" s="2">
        <f t="shared" ref="G207:G215" si="6">SUMIF($H$7:$H$89,F207,$E$7:$E$157)</f>
        <v>0</v>
      </c>
      <c r="H207" s="2">
        <f t="shared" ref="H207:H215" si="7">SUMIF($H$7:$H$89,F207,$F$7:$F$89)</f>
        <v>0</v>
      </c>
    </row>
    <row r="208" spans="1:8" x14ac:dyDescent="0.25">
      <c r="E208" s="2" t="s">
        <v>45</v>
      </c>
      <c r="F208" s="2" t="s">
        <v>153</v>
      </c>
      <c r="G208" s="2">
        <f t="shared" si="6"/>
        <v>0</v>
      </c>
      <c r="H208" s="2">
        <f t="shared" si="7"/>
        <v>0</v>
      </c>
    </row>
    <row r="209" spans="5:8" x14ac:dyDescent="0.25">
      <c r="E209" s="2" t="s">
        <v>45</v>
      </c>
      <c r="F209" s="63" t="s">
        <v>222</v>
      </c>
      <c r="G209" s="2">
        <f t="shared" si="6"/>
        <v>0</v>
      </c>
      <c r="H209" s="2">
        <f t="shared" si="7"/>
        <v>0</v>
      </c>
    </row>
    <row r="210" spans="5:8" x14ac:dyDescent="0.25">
      <c r="E210" s="2" t="s">
        <v>48</v>
      </c>
      <c r="F210" s="2" t="s">
        <v>155</v>
      </c>
      <c r="G210" s="2">
        <f t="shared" si="6"/>
        <v>0</v>
      </c>
      <c r="H210" s="2">
        <f t="shared" si="7"/>
        <v>0</v>
      </c>
    </row>
    <row r="211" spans="5:8" x14ac:dyDescent="0.25">
      <c r="E211" s="2" t="s">
        <v>45</v>
      </c>
      <c r="F211" s="63" t="s">
        <v>154</v>
      </c>
      <c r="G211" s="2">
        <f t="shared" si="6"/>
        <v>0</v>
      </c>
      <c r="H211" s="2">
        <f t="shared" si="7"/>
        <v>0</v>
      </c>
    </row>
    <row r="212" spans="5:8" x14ac:dyDescent="0.25">
      <c r="E212" s="2" t="s">
        <v>47</v>
      </c>
      <c r="F212" s="63" t="s">
        <v>152</v>
      </c>
      <c r="G212" s="2">
        <f t="shared" si="6"/>
        <v>0</v>
      </c>
      <c r="H212" s="2">
        <f t="shared" si="7"/>
        <v>0</v>
      </c>
    </row>
    <row r="213" spans="5:8" x14ac:dyDescent="0.25">
      <c r="E213" s="2" t="s">
        <v>45</v>
      </c>
      <c r="F213" s="63" t="s">
        <v>149</v>
      </c>
      <c r="G213" s="2">
        <f t="shared" si="6"/>
        <v>0</v>
      </c>
      <c r="H213" s="2">
        <f t="shared" si="7"/>
        <v>0</v>
      </c>
    </row>
    <row r="214" spans="5:8" x14ac:dyDescent="0.25">
      <c r="E214" s="2" t="s">
        <v>48</v>
      </c>
      <c r="F214" s="2" t="s">
        <v>323</v>
      </c>
      <c r="G214" s="2">
        <f t="shared" si="6"/>
        <v>0</v>
      </c>
      <c r="H214" s="2">
        <f t="shared" si="7"/>
        <v>0</v>
      </c>
    </row>
    <row r="215" spans="5:8" x14ac:dyDescent="0.25">
      <c r="E215" s="2" t="s">
        <v>48</v>
      </c>
      <c r="F215" s="63" t="s">
        <v>156</v>
      </c>
      <c r="G215" s="2">
        <f t="shared" si="6"/>
        <v>0</v>
      </c>
      <c r="H215" s="2">
        <f t="shared" si="7"/>
        <v>0</v>
      </c>
    </row>
    <row r="216" spans="5:8" x14ac:dyDescent="0.25">
      <c r="G216">
        <f>SUM(G206:G215)</f>
        <v>0</v>
      </c>
      <c r="H216">
        <f>SUM(H206:H215)</f>
        <v>0</v>
      </c>
    </row>
    <row r="219" spans="5:8" x14ac:dyDescent="0.25">
      <c r="E219" s="64"/>
    </row>
    <row r="220" spans="5:8" x14ac:dyDescent="0.25">
      <c r="E220" s="64"/>
    </row>
    <row r="221" spans="5:8" x14ac:dyDescent="0.25">
      <c r="E221" s="65"/>
    </row>
    <row r="222" spans="5:8" x14ac:dyDescent="0.25">
      <c r="E222" s="65"/>
    </row>
    <row r="223" spans="5:8" x14ac:dyDescent="0.25">
      <c r="E223" s="65"/>
    </row>
    <row r="224" spans="5:8" x14ac:dyDescent="0.25">
      <c r="E224" s="65"/>
    </row>
    <row r="225" spans="5:5" x14ac:dyDescent="0.25">
      <c r="E225" s="65"/>
    </row>
    <row r="226" spans="5:5" x14ac:dyDescent="0.25">
      <c r="E226" s="65"/>
    </row>
    <row r="227" spans="5:5" x14ac:dyDescent="0.25">
      <c r="E227" s="65"/>
    </row>
    <row r="228" spans="5:5" x14ac:dyDescent="0.25">
      <c r="E228"/>
    </row>
    <row r="229" spans="5:5" x14ac:dyDescent="0.25">
      <c r="E229" s="64"/>
    </row>
    <row r="230" spans="5:5" x14ac:dyDescent="0.25">
      <c r="E230" s="64"/>
    </row>
  </sheetData>
  <pageMargins left="0.7" right="0.7" top="0.75" bottom="0.75" header="0.3" footer="0.3"/>
  <pageSetup scale="39" orientation="portrait" horizontalDpi="4294967295" verticalDpi="4294967295" r:id="rId1"/>
  <rowBreaks count="1" manualBreakCount="1">
    <brk id="189" min="1" max="6" man="1"/>
  </rowBreaks>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9F7E9-B3B2-4C87-8756-133D055C4B14}">
  <dimension ref="C1:C9"/>
  <sheetViews>
    <sheetView workbookViewId="0">
      <selection activeCell="H14" sqref="H14"/>
    </sheetView>
  </sheetViews>
  <sheetFormatPr defaultRowHeight="15" x14ac:dyDescent="0.25"/>
  <sheetData>
    <row r="1" spans="3:3" x14ac:dyDescent="0.25">
      <c r="C1" s="15" t="s">
        <v>150</v>
      </c>
    </row>
    <row r="2" spans="3:3" x14ac:dyDescent="0.25">
      <c r="C2" s="15" t="s">
        <v>149</v>
      </c>
    </row>
    <row r="3" spans="3:3" x14ac:dyDescent="0.25">
      <c r="C3" s="15" t="s">
        <v>156</v>
      </c>
    </row>
    <row r="4" spans="3:3" x14ac:dyDescent="0.25">
      <c r="C4" s="15" t="s">
        <v>154</v>
      </c>
    </row>
    <row r="5" spans="3:3" x14ac:dyDescent="0.25">
      <c r="C5" s="15" t="s">
        <v>155</v>
      </c>
    </row>
    <row r="6" spans="3:3" x14ac:dyDescent="0.25">
      <c r="C6" s="15" t="s">
        <v>153</v>
      </c>
    </row>
    <row r="7" spans="3:3" x14ac:dyDescent="0.25">
      <c r="C7" s="15" t="s">
        <v>222</v>
      </c>
    </row>
    <row r="8" spans="3:3" x14ac:dyDescent="0.25">
      <c r="C8" s="15" t="s">
        <v>151</v>
      </c>
    </row>
    <row r="9" spans="3:3" x14ac:dyDescent="0.25">
      <c r="C9" s="15"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Tax Saver</vt:lpstr>
      <vt:lpstr>A-TIER I</vt:lpstr>
      <vt:lpstr>G-TIER II</vt:lpstr>
      <vt:lpstr>G-TIER I</vt:lpstr>
      <vt:lpstr>C-TIER I </vt:lpstr>
      <vt:lpstr>C-TIER II</vt:lpstr>
      <vt:lpstr>E-TIER I</vt:lpstr>
      <vt:lpstr>E-TIER II</vt:lpstr>
      <vt:lpstr>Sheet1</vt:lpstr>
      <vt:lpstr>Sheet6</vt:lpstr>
      <vt:lpstr>Sheet5</vt:lpstr>
      <vt:lpstr>Crisil data </vt:lpstr>
      <vt:lpstr>Sheet4</vt:lpstr>
      <vt:lpstr>Disclaimer</vt:lpstr>
      <vt:lpstr>Sheet2</vt:lpstr>
      <vt:lpstr>'A-TIER I'!Print_Area</vt:lpstr>
      <vt:lpstr>'C-TIER I '!Print_Area</vt:lpstr>
      <vt:lpstr>'C-TIER II'!Print_Area</vt:lpstr>
      <vt:lpstr>'E-TIER I'!Print_Area</vt:lpstr>
      <vt:lpstr>'E-TIER II'!Print_Area</vt:lpstr>
      <vt:lpstr>'G-TIER I'!Print_Area</vt:lpstr>
      <vt:lpstr>'G-TIER II'!Print_Area</vt:lpstr>
      <vt:lpstr>'Tax Saver'!Print_Area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INOS006791</dc:creator>
  <cp:lastModifiedBy>Jaibind Sahu</cp:lastModifiedBy>
  <cp:lastPrinted>2021-12-08T05:36:47Z</cp:lastPrinted>
  <dcterms:created xsi:type="dcterms:W3CDTF">2017-10-09T10:01:59Z</dcterms:created>
  <dcterms:modified xsi:type="dcterms:W3CDTF">2022-10-13T11:51:46Z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