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DEB697B9-4355-4C41-840E-B0A1C9C32A7E}" xr6:coauthVersionLast="47" xr6:coauthVersionMax="47" xr10:uidLastSave="{00000000-0000-0000-0000-000000000000}"/>
  <bookViews>
    <workbookView xWindow="-120" yWindow="-120" windowWidth="20730" windowHeight="11160" xr2:uid="{310BB88F-79B6-40DB-94A7-4479FB3FD6A7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G198" i="1" s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H199" i="1" s="1"/>
  <c r="F188" i="1" s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C59" i="1"/>
  <c r="D59" i="1"/>
  <c r="E59" i="1"/>
  <c r="F59" i="1"/>
  <c r="H59" i="1"/>
  <c r="C60" i="1"/>
  <c r="D60" i="1"/>
  <c r="E60" i="1"/>
  <c r="F60" i="1"/>
  <c r="H198" i="1" s="1"/>
  <c r="H60" i="1"/>
  <c r="C61" i="1"/>
  <c r="D61" i="1"/>
  <c r="E61" i="1"/>
  <c r="F61" i="1"/>
  <c r="H61" i="1"/>
  <c r="C62" i="1"/>
  <c r="D62" i="1"/>
  <c r="E62" i="1"/>
  <c r="F62" i="1"/>
  <c r="H62" i="1"/>
  <c r="F157" i="1"/>
  <c r="F158" i="1"/>
  <c r="F162" i="1"/>
  <c r="F166" i="1"/>
  <c r="F184" i="1"/>
  <c r="F185" i="1"/>
  <c r="F187" i="1"/>
  <c r="F190" i="1"/>
  <c r="F191" i="1"/>
  <c r="F192" i="1"/>
  <c r="F193" i="1"/>
  <c r="F194" i="1"/>
  <c r="F195" i="1"/>
  <c r="G199" i="1"/>
  <c r="H200" i="1"/>
  <c r="G201" i="1"/>
  <c r="H202" i="1"/>
  <c r="G203" i="1"/>
  <c r="H204" i="1"/>
  <c r="G205" i="1"/>
  <c r="H206" i="1"/>
  <c r="G207" i="1"/>
  <c r="G206" i="1" l="1"/>
  <c r="G204" i="1"/>
  <c r="G202" i="1"/>
  <c r="G200" i="1"/>
  <c r="G208" i="1" s="1"/>
  <c r="F168" i="1"/>
  <c r="H207" i="1"/>
  <c r="F189" i="1" s="1"/>
  <c r="H205" i="1"/>
  <c r="H203" i="1"/>
  <c r="H201" i="1"/>
  <c r="H208" i="1" s="1"/>
  <c r="F170" i="1" l="1"/>
  <c r="F186" i="1"/>
  <c r="G189" i="1"/>
  <c r="G157" i="1" l="1"/>
  <c r="G162" i="1"/>
  <c r="G184" i="1"/>
  <c r="G190" i="1"/>
  <c r="G192" i="1"/>
  <c r="G194" i="1"/>
  <c r="G38" i="1"/>
  <c r="G44" i="1"/>
  <c r="G54" i="1"/>
  <c r="G60" i="1"/>
  <c r="G42" i="1"/>
  <c r="G50" i="1"/>
  <c r="G58" i="1"/>
  <c r="G40" i="1"/>
  <c r="G48" i="1"/>
  <c r="G5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46" i="1"/>
  <c r="G52" i="1"/>
  <c r="G62" i="1"/>
  <c r="G187" i="1"/>
  <c r="G57" i="1"/>
  <c r="G41" i="1"/>
  <c r="G25" i="1"/>
  <c r="G9" i="1"/>
  <c r="G166" i="1"/>
  <c r="G47" i="1"/>
  <c r="G31" i="1"/>
  <c r="G15" i="1"/>
  <c r="G195" i="1"/>
  <c r="G185" i="1"/>
  <c r="G53" i="1"/>
  <c r="G37" i="1"/>
  <c r="G21" i="1"/>
  <c r="G188" i="1"/>
  <c r="G59" i="1"/>
  <c r="G43" i="1"/>
  <c r="G27" i="1"/>
  <c r="G11" i="1"/>
  <c r="G191" i="1"/>
  <c r="G158" i="1"/>
  <c r="G49" i="1"/>
  <c r="G33" i="1"/>
  <c r="G17" i="1"/>
  <c r="G55" i="1"/>
  <c r="G39" i="1"/>
  <c r="G23" i="1"/>
  <c r="G7" i="1"/>
  <c r="G193" i="1"/>
  <c r="G61" i="1"/>
  <c r="G45" i="1"/>
  <c r="G29" i="1"/>
  <c r="G13" i="1"/>
  <c r="G51" i="1"/>
  <c r="G35" i="1"/>
  <c r="G19" i="1"/>
  <c r="G186" i="1"/>
  <c r="F181" i="1"/>
  <c r="G168" i="1"/>
</calcChain>
</file>

<file path=xl/sharedStrings.xml><?xml version="1.0" encoding="utf-8"?>
<sst xmlns="http://schemas.openxmlformats.org/spreadsheetml/2006/main" count="137" uniqueCount="117">
  <si>
    <t>CRISIL AA</t>
  </si>
  <si>
    <t>AA / Equivalent</t>
  </si>
  <si>
    <t>CRISIL AA+</t>
  </si>
  <si>
    <t>CRISIL AAA</t>
  </si>
  <si>
    <t>AAA / Equivalent</t>
  </si>
  <si>
    <t>IND AA+</t>
  </si>
  <si>
    <t>AA+ / Equivalent</t>
  </si>
  <si>
    <t>IND AAA</t>
  </si>
  <si>
    <t>CARE AA</t>
  </si>
  <si>
    <t>CARE AAA(CE)</t>
  </si>
  <si>
    <t>CARE AAA</t>
  </si>
  <si>
    <t>[ICRA]AA+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</si>
  <si>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</si>
  <si>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</si>
  <si>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</si>
  <si>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</si>
  <si>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</si>
  <si>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</si>
  <si>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</si>
  <si>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</si>
  <si>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</si>
  <si>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</si>
  <si>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</si>
  <si>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</si>
  <si>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</si>
  <si>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</si>
  <si>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</si>
  <si>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</si>
  <si>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</si>
  <si>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</si>
  <si>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</si>
  <si>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</si>
  <si>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</si>
  <si>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</si>
  <si>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</si>
  <si>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</si>
  <si>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</si>
  <si>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</si>
  <si>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</si>
  <si>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</si>
  <si>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</si>
  <si>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</si>
  <si>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</si>
  <si>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</si>
  <si>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</si>
  <si>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</si>
  <si>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</si>
  <si>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</si>
  <si>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</si>
  <si>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</si>
  <si>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</si>
  <si>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</si>
  <si>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INE001A07SB7</t>
  </si>
  <si>
    <t>INE514E08EE3</t>
  </si>
  <si>
    <t>INE031A08624</t>
  </si>
  <si>
    <t>INE296A07RA7</t>
  </si>
  <si>
    <t>INE062A08231</t>
  </si>
  <si>
    <t>INE134E08JR1</t>
  </si>
  <si>
    <t>INE206D08162</t>
  </si>
  <si>
    <t>INE848E07AW7</t>
  </si>
  <si>
    <t>INE752E07OB6</t>
  </si>
  <si>
    <t>INE134E08KV1</t>
  </si>
  <si>
    <t>INE053F07CS5</t>
  </si>
  <si>
    <t>INE906B08039</t>
  </si>
  <si>
    <t>INE261F08832</t>
  </si>
  <si>
    <t>INE115A07JS8</t>
  </si>
  <si>
    <t>INE296A07RO8</t>
  </si>
  <si>
    <t>INE001A07SW3</t>
  </si>
  <si>
    <t>INE296A07RN0</t>
  </si>
  <si>
    <t>INE115A07OF5</t>
  </si>
  <si>
    <t>INE848E07476</t>
  </si>
  <si>
    <t>INE094A08093</t>
  </si>
  <si>
    <t>INE848E07369</t>
  </si>
  <si>
    <t>INE090A08UE8</t>
  </si>
  <si>
    <t>INE733E07HC8</t>
  </si>
  <si>
    <t>INE094A08044</t>
  </si>
  <si>
    <t>INE537P07489</t>
  </si>
  <si>
    <t>INE261F08BM7</t>
  </si>
  <si>
    <t>INE115A07PP1</t>
  </si>
  <si>
    <t>INE733E07KA6</t>
  </si>
  <si>
    <t>INE053F09GR4</t>
  </si>
  <si>
    <t>INE774D08MK5</t>
  </si>
  <si>
    <t>INE752E07KY6</t>
  </si>
  <si>
    <t>INE752E07KX8</t>
  </si>
  <si>
    <t>INE134E08CY2</t>
  </si>
  <si>
    <t>INE020B08AQ9</t>
  </si>
  <si>
    <t>INE514E08AV5</t>
  </si>
  <si>
    <t>INE238A08351</t>
  </si>
  <si>
    <t>INE514E08EL8</t>
  </si>
  <si>
    <t>INE261F08AD8</t>
  </si>
  <si>
    <t>INE053F07AB5</t>
  </si>
  <si>
    <t>INE134E08JP5</t>
  </si>
  <si>
    <t>INE906B07FT4</t>
  </si>
  <si>
    <t>INE733E07JB6</t>
  </si>
  <si>
    <t>INE235P07894</t>
  </si>
  <si>
    <t>INE121A08OA2</t>
  </si>
  <si>
    <t>INE115A07DT9</t>
  </si>
  <si>
    <t>INE523E08NH8</t>
  </si>
  <si>
    <t>INE115A07DS1</t>
  </si>
  <si>
    <t>INE535H08660</t>
  </si>
  <si>
    <t>INE062A08165</t>
  </si>
  <si>
    <t>INE002A08534</t>
  </si>
  <si>
    <t>INE261F08AO5</t>
  </si>
  <si>
    <t>INE001A07RT1</t>
  </si>
  <si>
    <t>INE261F08AV0</t>
  </si>
  <si>
    <t>INE752E07OC4</t>
  </si>
  <si>
    <t>INE053F07BT5</t>
  </si>
  <si>
    <t>INE733E07KL3</t>
  </si>
  <si>
    <t>Quantity</t>
  </si>
  <si>
    <t xml:space="preserve">Industry </t>
  </si>
  <si>
    <t>Name of the Instrument</t>
  </si>
  <si>
    <t>ISIN No.</t>
  </si>
  <si>
    <t>MONTH</t>
  </si>
  <si>
    <t>Scheme C TIER II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</si>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</sst>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1" quotePrefix="1" applyFont="1" applyBorder="1"/>
    <xf numFmtId="0" fontId="0" fillId="0" borderId="1" xfId="0" applyBorder="1"/>
    <xf numFmtId="43" fontId="0" fillId="0" borderId="2" xfId="1" quotePrefix="1" applyFont="1" applyBorder="1"/>
    <xf numFmtId="10" fontId="0" fillId="0" borderId="3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43" fontId="6" fillId="0" borderId="1" xfId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4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43" fontId="0" fillId="0" borderId="4" xfId="1" quotePrefix="1" applyFont="1" applyFill="1" applyBorder="1"/>
    <xf numFmtId="10" fontId="0" fillId="0" borderId="1" xfId="2" applyNumberFormat="1" applyFont="1" applyFill="1" applyBorder="1"/>
    <xf numFmtId="164" fontId="0" fillId="0" borderId="1" xfId="1" applyNumberFormat="1" applyFont="1" applyBorder="1"/>
    <xf numFmtId="0" fontId="0" fillId="0" borderId="5" xfId="0" applyBorder="1" applyAlignment="1">
      <alignment vertical="top"/>
    </xf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3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3402A9-F692-43B0-967F-26DA717DC52F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5BCBAFB8-3A18-4A57-9594-C59A9D1A920E}" name="ISIN No." dataDxfId="6"/>
    <tableColumn id="2" xr3:uid="{55ADAE8A-DB35-4E59-BFE8-7826160B2B16}" name="Name of the Instrument" dataDxfId="5">
      <calculatedColumnFormula>VLOOKUP(Table134567623[[#This Row],[ISIN No.]],'[1]Crisil data '!E:F,2,0)</calculatedColumnFormula>
    </tableColumn>
    <tableColumn id="3" xr3:uid="{B98C4220-00EE-4BAB-AA44-4E9BDC77A661}" name="Industry " dataDxfId="4">
      <calculatedColumnFormula>VLOOKUP(Table134567623[[#This Row],[ISIN No.]],'[1]Crisil data '!E:I,5,0)</calculatedColumnFormula>
    </tableColumn>
    <tableColumn id="4" xr3:uid="{EDAF289D-2076-48AD-A523-3E6275B2CAED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284A8253-51B1-484A-932A-56C604360658}" name="Market Value" dataDxfId="2">
      <calculatedColumnFormula>SUMIFS('[1]Crisil data '!M:M,'[1]Crisil data '!AI:AI,$D$3,'[1]Crisil data '!E:E,Table134567623[[#This Row],[ISIN No.]])</calculatedColumnFormula>
    </tableColumn>
    <tableColumn id="6" xr3:uid="{2D1B81E0-6557-47CD-92B1-77B4A188E198}" name="% of Portfolio" dataDxfId="1" dataCellStyle="Percent">
      <calculatedColumnFormula>+F7/$F$170</calculatedColumnFormula>
    </tableColumn>
    <tableColumn id="7" xr3:uid="{7DAE3DE0-F529-4E47-AFA6-ABC3F4DCC91D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F62F-AD4E-41EB-93C3-7650B167AF71}">
  <dimension ref="A2:H222"/>
  <sheetViews>
    <sheetView showGridLines="0" tabSelected="1" view="pageBreakPreview" topLeftCell="A170" zoomScale="86" zoomScaleNormal="100" zoomScaleSheetLayoutView="86" workbookViewId="0">
      <selection activeCell="F172" sqref="F17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13.285156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6" t="s">
        <v>116</v>
      </c>
      <c r="D2" s="47" t="s">
        <v>115</v>
      </c>
    </row>
    <row r="3" spans="1:8" x14ac:dyDescent="0.25">
      <c r="B3" s="46" t="s">
        <v>114</v>
      </c>
      <c r="D3" t="s">
        <v>113</v>
      </c>
    </row>
    <row r="4" spans="1:8" x14ac:dyDescent="0.25">
      <c r="B4" s="46" t="s">
        <v>112</v>
      </c>
      <c r="D4" s="45" t="e">
        <f>+#REF!</f>
        <v>#REF!</v>
      </c>
    </row>
    <row r="6" spans="1:8" x14ac:dyDescent="0.25">
      <c r="B6" s="44" t="s">
        <v>111</v>
      </c>
      <c r="C6" s="42" t="s">
        <v>110</v>
      </c>
      <c r="D6" s="42" t="s">
        <v>109</v>
      </c>
      <c r="E6" s="43" t="s">
        <v>108</v>
      </c>
      <c r="F6" s="42" t="s">
        <v>26</v>
      </c>
      <c r="G6" s="42" t="s">
        <v>25</v>
      </c>
      <c r="H6" s="41" t="s">
        <v>24</v>
      </c>
    </row>
    <row r="7" spans="1:8" x14ac:dyDescent="0.25">
      <c r="A7" s="11"/>
      <c r="B7" s="4" t="s">
        <v>107</v>
      </c>
      <c r="C7" s="4" t="str">
        <f>VLOOKUP(Table134567623[[#This Row],[ISIN No.]],'[1]Crisil data '!E:F,2,0)</f>
        <v>7.32% NTPC 17 Jul 2029</v>
      </c>
      <c r="D7" s="4" t="str">
        <f>VLOOKUP(Table134567623[[#This Row],[ISIN No.]],'[1]Crisil data '!E:I,5,0)</f>
        <v>Electric power generation by coal based thermal power plants</v>
      </c>
      <c r="E7" s="39">
        <f>SUMIFS('[1]Crisil data '!L:L,'[1]Crisil data '!AI:AI,$D$3,'[1]Crisil data '!E:E,Table134567623[[#This Row],[ISIN No.]])</f>
        <v>1</v>
      </c>
      <c r="F7" s="4">
        <f>SUMIFS('[1]Crisil data '!M:M,'[1]Crisil data '!AI:AI,$D$3,'[1]Crisil data '!E:E,Table134567623[[#This Row],[ISIN No.]])</f>
        <v>1038161</v>
      </c>
      <c r="G7" s="38">
        <f>+F7/$F$170</f>
        <v>1.1777924582432894E-2</v>
      </c>
      <c r="H7" s="37" t="str">
        <f>IFERROR(VLOOKUP(Table134567623[[#This Row],[ISIN No.]],'[1]Crisil data '!E:AJ,32,0),0)</f>
        <v>[ICRA]AAA</v>
      </c>
    </row>
    <row r="8" spans="1:8" x14ac:dyDescent="0.25">
      <c r="A8" s="11"/>
      <c r="B8" s="4" t="s">
        <v>106</v>
      </c>
      <c r="C8" s="4" t="str">
        <f>VLOOKUP(Table134567623[[#This Row],[ISIN No.]],'[1]Crisil data '!E:F,2,0)</f>
        <v>7.54% IRFC 29 Jul 2034</v>
      </c>
      <c r="D8" s="4" t="str">
        <f>VLOOKUP(Table134567623[[#This Row],[ISIN No.]],'[1]Crisil data '!E:I,5,0)</f>
        <v>Other credit granting</v>
      </c>
      <c r="E8" s="39">
        <f>SUMIFS('[1]Crisil data '!L:L,'[1]Crisil data '!AI:AI,$D$3,'[1]Crisil data '!E:E,Table134567623[[#This Row],[ISIN No.]])</f>
        <v>1</v>
      </c>
      <c r="F8" s="4">
        <f>SUMIFS('[1]Crisil data '!M:M,'[1]Crisil data '!AI:AI,$D$3,'[1]Crisil data '!E:E,Table134567623[[#This Row],[ISIN No.]])</f>
        <v>1043042</v>
      </c>
      <c r="G8" s="38">
        <f>+F8/$F$170</f>
        <v>1.1833299471189895E-2</v>
      </c>
      <c r="H8" s="37" t="str">
        <f>IFERROR(VLOOKUP(Table134567623[[#This Row],[ISIN No.]],'[1]Crisil data '!E:AJ,32,0),0)</f>
        <v>[ICRA]AAA</v>
      </c>
    </row>
    <row r="9" spans="1:8" x14ac:dyDescent="0.25">
      <c r="A9" s="11"/>
      <c r="B9" s="4" t="s">
        <v>105</v>
      </c>
      <c r="C9" s="4" t="str">
        <f>VLOOKUP(Table134567623[[#This Row],[ISIN No.]],'[1]Crisil data '!E:F,2,0)</f>
        <v>7.36% PGC 17Oct 2026</v>
      </c>
      <c r="D9" s="4" t="str">
        <f>VLOOKUP(Table134567623[[#This Row],[ISIN No.]],'[1]Crisil data '!E:I,5,0)</f>
        <v>Transmission of electric energy</v>
      </c>
      <c r="E9" s="39">
        <f>SUMIFS('[1]Crisil data '!L:L,'[1]Crisil data '!AI:AI,$D$3,'[1]Crisil data '!E:E,Table134567623[[#This Row],[ISIN No.]])</f>
        <v>2</v>
      </c>
      <c r="F9" s="4">
        <f>SUMIFS('[1]Crisil data '!M:M,'[1]Crisil data '!AI:AI,$D$3,'[1]Crisil data '!E:E,Table134567623[[#This Row],[ISIN No.]])</f>
        <v>2113970</v>
      </c>
      <c r="G9" s="38">
        <f>+F9/$F$170</f>
        <v>2.3982965291053763E-2</v>
      </c>
      <c r="H9" s="37" t="str">
        <f>IFERROR(VLOOKUP(Table134567623[[#This Row],[ISIN No.]],'[1]Crisil data '!E:AJ,32,0),0)</f>
        <v>[ICRA]AAA</v>
      </c>
    </row>
    <row r="10" spans="1:8" x14ac:dyDescent="0.25">
      <c r="A10" s="11"/>
      <c r="B10" s="4" t="s">
        <v>104</v>
      </c>
      <c r="C10" s="4" t="str">
        <f>VLOOKUP(Table134567623[[#This Row],[ISIN No.]],'[1]Crisil data '!E:F,2,0)</f>
        <v>8.22% Nabard 13 Dec 2028 (GOI Service)</v>
      </c>
      <c r="D10" s="4" t="str">
        <f>VLOOKUP(Table134567623[[#This Row],[ISIN No.]],'[1]Crisil data '!E:I,5,0)</f>
        <v>Other monetary intermediation services n.e.c.</v>
      </c>
      <c r="E10" s="39">
        <f>SUMIFS('[1]Crisil data '!L:L,'[1]Crisil data '!AI:AI,$D$3,'[1]Crisil data '!E:E,Table134567623[[#This Row],[ISIN No.]])</f>
        <v>1</v>
      </c>
      <c r="F10" s="4">
        <f>SUMIFS('[1]Crisil data '!M:M,'[1]Crisil data '!AI:AI,$D$3,'[1]Crisil data '!E:E,Table134567623[[#This Row],[ISIN No.]])</f>
        <v>1102023</v>
      </c>
      <c r="G10" s="38">
        <f>+F10/$F$170</f>
        <v>1.2502438236561039E-2</v>
      </c>
      <c r="H10" s="37" t="str">
        <f>IFERROR(VLOOKUP(Table134567623[[#This Row],[ISIN No.]],'[1]Crisil data '!E:AJ,32,0),0)</f>
        <v>CRISIL AAA</v>
      </c>
    </row>
    <row r="11" spans="1:8" x14ac:dyDescent="0.25">
      <c r="A11" s="11"/>
      <c r="B11" s="4" t="s">
        <v>103</v>
      </c>
      <c r="C11" s="4" t="str">
        <f>VLOOKUP(Table134567623[[#This Row],[ISIN No.]],'[1]Crisil data '!E:F,2,0)</f>
        <v>8.55% HDFC Ltd 27 Mar 2029</v>
      </c>
      <c r="D11" s="4" t="str">
        <f>VLOOKUP(Table134567623[[#This Row],[ISIN No.]],'[1]Crisil data '!E:I,5,0)</f>
        <v>Activities of specialized institutions granting credit for house purchases</v>
      </c>
      <c r="E11" s="39">
        <f>SUMIFS('[1]Crisil data '!L:L,'[1]Crisil data '!AI:AI,$D$3,'[1]Crisil data '!E:E,Table134567623[[#This Row],[ISIN No.]])</f>
        <v>2</v>
      </c>
      <c r="F11" s="4">
        <f>SUMIFS('[1]Crisil data '!M:M,'[1]Crisil data '!AI:AI,$D$3,'[1]Crisil data '!E:E,Table134567623[[#This Row],[ISIN No.]])</f>
        <v>2164508</v>
      </c>
      <c r="G11" s="38">
        <f>+F11/$F$170</f>
        <v>2.4556318318712279E-2</v>
      </c>
      <c r="H11" s="37" t="str">
        <f>IFERROR(VLOOKUP(Table134567623[[#This Row],[ISIN No.]],'[1]Crisil data '!E:AJ,32,0),0)</f>
        <v>[ICRA]AAA</v>
      </c>
    </row>
    <row r="12" spans="1:8" x14ac:dyDescent="0.25">
      <c r="A12" s="11"/>
      <c r="B12" s="4" t="s">
        <v>102</v>
      </c>
      <c r="C12" s="4" t="str">
        <f>VLOOKUP(Table134567623[[#This Row],[ISIN No.]],'[1]Crisil data '!E:F,2,0)</f>
        <v>8.47% NABARD GOI 31 Aug 2033</v>
      </c>
      <c r="D12" s="4" t="str">
        <f>VLOOKUP(Table134567623[[#This Row],[ISIN No.]],'[1]Crisil data '!E:I,5,0)</f>
        <v>Other monetary intermediation services n.e.c.</v>
      </c>
      <c r="E12" s="39">
        <f>SUMIFS('[1]Crisil data '!L:L,'[1]Crisil data '!AI:AI,$D$3,'[1]Crisil data '!E:E,Table134567623[[#This Row],[ISIN No.]])</f>
        <v>1</v>
      </c>
      <c r="F12" s="4">
        <f>SUMIFS('[1]Crisil data '!M:M,'[1]Crisil data '!AI:AI,$D$3,'[1]Crisil data '!E:E,Table134567623[[#This Row],[ISIN No.]])</f>
        <v>1131638</v>
      </c>
      <c r="G12" s="38">
        <f>+F12/$F$170</f>
        <v>1.283842007031202E-2</v>
      </c>
      <c r="H12" s="37" t="str">
        <f>IFERROR(VLOOKUP(Table134567623[[#This Row],[ISIN No.]],'[1]Crisil data '!E:AJ,32,0),0)</f>
        <v>CRISIL AAA</v>
      </c>
    </row>
    <row r="13" spans="1:8" x14ac:dyDescent="0.25">
      <c r="A13" s="11"/>
      <c r="B13" s="4" t="s">
        <v>101</v>
      </c>
      <c r="C13" s="4" t="str">
        <f>VLOOKUP(Table134567623[[#This Row],[ISIN No.]],'[1]Crisil data '!E:F,2,0)</f>
        <v>9.05% Reliance Industries 17 Oct 2028</v>
      </c>
      <c r="D13" s="4" t="str">
        <f>VLOOKUP(Table134567623[[#This Row],[ISIN No.]],'[1]Crisil data '!E:I,5,0)</f>
        <v>Manufacture of other petroleum n.e.c.</v>
      </c>
      <c r="E13" s="39">
        <f>SUMIFS('[1]Crisil data '!L:L,'[1]Crisil data '!AI:AI,$D$3,'[1]Crisil data '!E:E,Table134567623[[#This Row],[ISIN No.]])</f>
        <v>2</v>
      </c>
      <c r="F13" s="4">
        <f>SUMIFS('[1]Crisil data '!M:M,'[1]Crisil data '!AI:AI,$D$3,'[1]Crisil data '!E:E,Table134567623[[#This Row],[ISIN No.]])</f>
        <v>2254710</v>
      </c>
      <c r="G13" s="38">
        <f>+F13/$F$170</f>
        <v>2.557965896932872E-2</v>
      </c>
      <c r="H13" s="37" t="str">
        <f>IFERROR(VLOOKUP(Table134567623[[#This Row],[ISIN No.]],'[1]Crisil data '!E:AJ,32,0),0)</f>
        <v>[ICRA]AAA</v>
      </c>
    </row>
    <row r="14" spans="1:8" x14ac:dyDescent="0.25">
      <c r="A14" s="11"/>
      <c r="B14" s="4" t="s">
        <v>100</v>
      </c>
      <c r="C14" s="4" t="str">
        <f>VLOOKUP(Table134567623[[#This Row],[ISIN No.]],'[1]Crisil data '!E:F,2,0)</f>
        <v>8.90% SBI Tier II  2 Nov 2028 Call 2 Nov 2023</v>
      </c>
      <c r="D14" s="4" t="str">
        <f>VLOOKUP(Table134567623[[#This Row],[ISIN No.]],'[1]Crisil data '!E:I,5,0)</f>
        <v>Monetary intermediation of commercial banks, saving banks. postal savings</v>
      </c>
      <c r="E14" s="39">
        <f>SUMIFS('[1]Crisil data '!L:L,'[1]Crisil data '!AI:AI,$D$3,'[1]Crisil data '!E:E,Table134567623[[#This Row],[ISIN No.]])</f>
        <v>2</v>
      </c>
      <c r="F14" s="4">
        <f>SUMIFS('[1]Crisil data '!M:M,'[1]Crisil data '!AI:AI,$D$3,'[1]Crisil data '!E:E,Table134567623[[#This Row],[ISIN No.]])</f>
        <v>2135576</v>
      </c>
      <c r="G14" s="38">
        <f>+F14/$F$170</f>
        <v>2.4228085112091201E-2</v>
      </c>
      <c r="H14" s="37" t="str">
        <f>IFERROR(VLOOKUP(Table134567623[[#This Row],[ISIN No.]],'[1]Crisil data '!E:AJ,32,0),0)</f>
        <v>CRISIL AAA</v>
      </c>
    </row>
    <row r="15" spans="1:8" x14ac:dyDescent="0.25">
      <c r="A15" s="11"/>
      <c r="B15" s="4" t="s">
        <v>99</v>
      </c>
      <c r="C15" s="4" t="str">
        <f>VLOOKUP(Table134567623[[#This Row],[ISIN No.]],'[1]Crisil data '!E:F,2,0)</f>
        <v>9.30% Fullerton India Credit 25 Apr 2023</v>
      </c>
      <c r="D15" s="4" t="str">
        <f>VLOOKUP(Table134567623[[#This Row],[ISIN No.]],'[1]Crisil data '!E:I,5,0)</f>
        <v>Other credit granting</v>
      </c>
      <c r="E15" s="39">
        <f>SUMIFS('[1]Crisil data '!L:L,'[1]Crisil data '!AI:AI,$D$3,'[1]Crisil data '!E:E,Table134567623[[#This Row],[ISIN No.]])</f>
        <v>1</v>
      </c>
      <c r="F15" s="4">
        <f>SUMIFS('[1]Crisil data '!M:M,'[1]Crisil data '!AI:AI,$D$3,'[1]Crisil data '!E:E,Table134567623[[#This Row],[ISIN No.]])</f>
        <v>1024482</v>
      </c>
      <c r="G15" s="38">
        <f>+F15/$F$170</f>
        <v>1.1622736485053875E-2</v>
      </c>
      <c r="H15" s="37" t="str">
        <f>IFERROR(VLOOKUP(Table134567623[[#This Row],[ISIN No.]],'[1]Crisil data '!E:AJ,32,0),0)</f>
        <v>IND AA+</v>
      </c>
    </row>
    <row r="16" spans="1:8" x14ac:dyDescent="0.25">
      <c r="A16" s="11"/>
      <c r="B16" s="4" t="s">
        <v>98</v>
      </c>
      <c r="C16" s="4" t="str">
        <f>VLOOKUP(Table134567623[[#This Row],[ISIN No.]],'[1]Crisil data '!E:F,2,0)</f>
        <v>9.00% LIC Housing 9 Apr 2023</v>
      </c>
      <c r="D16" s="4" t="str">
        <f>VLOOKUP(Table134567623[[#This Row],[ISIN No.]],'[1]Crisil data '!E:I,5,0)</f>
        <v>Activities of specialized institutions granting credit for house purchases</v>
      </c>
      <c r="E16" s="39">
        <f>SUMIFS('[1]Crisil data '!L:L,'[1]Crisil data '!AI:AI,$D$3,'[1]Crisil data '!E:E,Table134567623[[#This Row],[ISIN No.]])</f>
        <v>1</v>
      </c>
      <c r="F16" s="4">
        <f>SUMIFS('[1]Crisil data '!M:M,'[1]Crisil data '!AI:AI,$D$3,'[1]Crisil data '!E:E,Table134567623[[#This Row],[ISIN No.]])</f>
        <v>1041403</v>
      </c>
      <c r="G16" s="38">
        <f>+F16/$F$170</f>
        <v>1.1814705035075835E-2</v>
      </c>
      <c r="H16" s="37" t="str">
        <f>IFERROR(VLOOKUP(Table134567623[[#This Row],[ISIN No.]],'[1]Crisil data '!E:AJ,32,0),0)</f>
        <v>CRISIL AAA</v>
      </c>
    </row>
    <row r="17" spans="1:8" x14ac:dyDescent="0.25">
      <c r="A17" s="11"/>
      <c r="B17" s="4" t="s">
        <v>97</v>
      </c>
      <c r="C17" s="4" t="str">
        <f>VLOOKUP(Table134567623[[#This Row],[ISIN No.]],'[1]Crisil data '!E:F,2,0)</f>
        <v>9.80% L&amp;T Finance 21  Dec 2022</v>
      </c>
      <c r="D17" s="4" t="str">
        <f>VLOOKUP(Table134567623[[#This Row],[ISIN No.]],'[1]Crisil data '!E:I,5,0)</f>
        <v>Other credit granting</v>
      </c>
      <c r="E17" s="39">
        <f>SUMIFS('[1]Crisil data '!L:L,'[1]Crisil data '!AI:AI,$D$3,'[1]Crisil data '!E:E,Table134567623[[#This Row],[ISIN No.]])</f>
        <v>1</v>
      </c>
      <c r="F17" s="4">
        <f>SUMIFS('[1]Crisil data '!M:M,'[1]Crisil data '!AI:AI,$D$3,'[1]Crisil data '!E:E,Table134567623[[#This Row],[ISIN No.]])</f>
        <v>1039827</v>
      </c>
      <c r="G17" s="38">
        <f>+F17/$F$170</f>
        <v>1.1796825333235837E-2</v>
      </c>
      <c r="H17" s="37" t="str">
        <f>IFERROR(VLOOKUP(Table134567623[[#This Row],[ISIN No.]],'[1]Crisil data '!E:AJ,32,0),0)</f>
        <v>[ICRA]AAA</v>
      </c>
    </row>
    <row r="18" spans="1:8" x14ac:dyDescent="0.25">
      <c r="A18" s="11"/>
      <c r="B18" s="4" t="s">
        <v>96</v>
      </c>
      <c r="C18" s="4" t="str">
        <f>VLOOKUP(Table134567623[[#This Row],[ISIN No.]],'[1]Crisil data '!E:F,2,0)</f>
        <v>8.89% LIC Housing 25 Apr 2023</v>
      </c>
      <c r="D18" s="4" t="str">
        <f>VLOOKUP(Table134567623[[#This Row],[ISIN No.]],'[1]Crisil data '!E:I,5,0)</f>
        <v>Activities of specialized institutions granting credit for house purchases</v>
      </c>
      <c r="E18" s="39">
        <f>SUMIFS('[1]Crisil data '!L:L,'[1]Crisil data '!AI:AI,$D$3,'[1]Crisil data '!E:E,Table134567623[[#This Row],[ISIN No.]])</f>
        <v>1</v>
      </c>
      <c r="F18" s="4">
        <f>SUMIFS('[1]Crisil data '!M:M,'[1]Crisil data '!AI:AI,$D$3,'[1]Crisil data '!E:E,Table134567623[[#This Row],[ISIN No.]])</f>
        <v>1041308</v>
      </c>
      <c r="G18" s="38">
        <f>+F18/$F$170</f>
        <v>1.1813627261170506E-2</v>
      </c>
      <c r="H18" s="37" t="str">
        <f>IFERROR(VLOOKUP(Table134567623[[#This Row],[ISIN No.]],'[1]Crisil data '!E:AJ,32,0),0)</f>
        <v>CRISIL AAA</v>
      </c>
    </row>
    <row r="19" spans="1:8" x14ac:dyDescent="0.25">
      <c r="A19" s="11"/>
      <c r="B19" s="4" t="s">
        <v>95</v>
      </c>
      <c r="C19" s="4" t="str">
        <f>VLOOKUP(Table134567623[[#This Row],[ISIN No.]],'[1]Crisil data '!E:F,2,0)</f>
        <v>9.08% Cholamandalam Investment &amp; Finance co. Ltd 23.11.2023</v>
      </c>
      <c r="D19" s="4" t="str">
        <f>VLOOKUP(Table134567623[[#This Row],[ISIN No.]],'[1]Crisil data '!E:I,5,0)</f>
        <v>Other credit granting</v>
      </c>
      <c r="E19" s="39">
        <f>SUMIFS('[1]Crisil data '!L:L,'[1]Crisil data '!AI:AI,$D$3,'[1]Crisil data '!E:E,Table134567623[[#This Row],[ISIN No.]])</f>
        <v>1</v>
      </c>
      <c r="F19" s="4">
        <f>SUMIFS('[1]Crisil data '!M:M,'[1]Crisil data '!AI:AI,$D$3,'[1]Crisil data '!E:E,Table134567623[[#This Row],[ISIN No.]])</f>
        <v>1031200</v>
      </c>
      <c r="G19" s="38">
        <f>+F19/$F$170</f>
        <v>1.1698952117643411E-2</v>
      </c>
      <c r="H19" s="37" t="str">
        <f>IFERROR(VLOOKUP(Table134567623[[#This Row],[ISIN No.]],'[1]Crisil data '!E:AJ,32,0),0)</f>
        <v>[ICRA]AA+</v>
      </c>
    </row>
    <row r="20" spans="1:8" x14ac:dyDescent="0.25">
      <c r="A20" s="11"/>
      <c r="B20" s="4" t="s">
        <v>94</v>
      </c>
      <c r="C20" s="4" t="str">
        <f>VLOOKUP(Table134567623[[#This Row],[ISIN No.]],'[1]Crisil data '!E:F,2,0)</f>
        <v>9.30% L&amp;T INFRA DEBT FUND 5 July 2024</v>
      </c>
      <c r="D20" s="4" t="str">
        <f>VLOOKUP(Table134567623[[#This Row],[ISIN No.]],'[1]Crisil data '!E:I,5,0)</f>
        <v>Other credit granting</v>
      </c>
      <c r="E20" s="39">
        <f>SUMIFS('[1]Crisil data '!L:L,'[1]Crisil data '!AI:AI,$D$3,'[1]Crisil data '!E:E,Table134567623[[#This Row],[ISIN No.]])</f>
        <v>1</v>
      </c>
      <c r="F20" s="4">
        <f>SUMIFS('[1]Crisil data '!M:M,'[1]Crisil data '!AI:AI,$D$3,'[1]Crisil data '!E:E,Table134567623[[#This Row],[ISIN No.]])</f>
        <v>1065969</v>
      </c>
      <c r="G20" s="38">
        <f>+F20/$F$170</f>
        <v>1.2093406022005652E-2</v>
      </c>
      <c r="H20" s="37" t="str">
        <f>IFERROR(VLOOKUP(Table134567623[[#This Row],[ISIN No.]],'[1]Crisil data '!E:AJ,32,0),0)</f>
        <v>[ICRA]AAA</v>
      </c>
    </row>
    <row r="21" spans="1:8" x14ac:dyDescent="0.25">
      <c r="A21" s="11"/>
      <c r="B21" s="4" t="s">
        <v>93</v>
      </c>
      <c r="C21" s="4" t="str">
        <f>VLOOKUP(Table134567623[[#This Row],[ISIN No.]],'[1]Crisil data '!E:F,2,0)</f>
        <v>8.84% NTPC 4 Oct 2022</v>
      </c>
      <c r="D21" s="4" t="str">
        <f>VLOOKUP(Table134567623[[#This Row],[ISIN No.]],'[1]Crisil data '!E:I,5,0)</f>
        <v>Electric power generation by coal based thermal power plants</v>
      </c>
      <c r="E21" s="39">
        <f>SUMIFS('[1]Crisil data '!L:L,'[1]Crisil data '!AI:AI,$D$3,'[1]Crisil data '!E:E,Table134567623[[#This Row],[ISIN No.]])</f>
        <v>1</v>
      </c>
      <c r="F21" s="4">
        <f>SUMIFS('[1]Crisil data '!M:M,'[1]Crisil data '!AI:AI,$D$3,'[1]Crisil data '!E:E,Table134567623[[#This Row],[ISIN No.]])</f>
        <v>1031028</v>
      </c>
      <c r="G21" s="38">
        <f>+F21/$F$170</f>
        <v>1.1697000779625341E-2</v>
      </c>
      <c r="H21" s="37" t="str">
        <f>IFERROR(VLOOKUP(Table134567623[[#This Row],[ISIN No.]],'[1]Crisil data '!E:AJ,32,0),0)</f>
        <v>[ICRA]AAA</v>
      </c>
    </row>
    <row r="22" spans="1:8" x14ac:dyDescent="0.25">
      <c r="A22" s="11"/>
      <c r="B22" s="4" t="s">
        <v>92</v>
      </c>
      <c r="C22" s="4" t="str">
        <f>VLOOKUP(Table134567623[[#This Row],[ISIN No.]],'[1]Crisil data '!E:F,2,0)</f>
        <v>7.27 % NHAI 06.06.2022</v>
      </c>
      <c r="D22" s="4" t="str">
        <f>VLOOKUP(Table134567623[[#This Row],[ISIN No.]],'[1]Crisil data '!E:I,5,0)</f>
        <v>Construction and maintenance of motorways, streets, roads, other vehicular ways</v>
      </c>
      <c r="E22" s="39">
        <f>SUMIFS('[1]Crisil data '!L:L,'[1]Crisil data '!AI:AI,$D$3,'[1]Crisil data '!E:E,Table134567623[[#This Row],[ISIN No.]])</f>
        <v>1</v>
      </c>
      <c r="F22" s="4">
        <f>SUMIFS('[1]Crisil data '!M:M,'[1]Crisil data '!AI:AI,$D$3,'[1]Crisil data '!E:E,Table134567623[[#This Row],[ISIN No.]])</f>
        <v>1012377</v>
      </c>
      <c r="G22" s="38">
        <f>+F22/$F$170</f>
        <v>1.1485405399537902E-2</v>
      </c>
      <c r="H22" s="37" t="str">
        <f>IFERROR(VLOOKUP(Table134567623[[#This Row],[ISIN No.]],'[1]Crisil data '!E:AJ,32,0),0)</f>
        <v>[ICRA]AAA</v>
      </c>
    </row>
    <row r="23" spans="1:8" x14ac:dyDescent="0.25">
      <c r="A23" s="11"/>
      <c r="B23" s="4" t="s">
        <v>91</v>
      </c>
      <c r="C23" s="4" t="str">
        <f>VLOOKUP(Table134567623[[#This Row],[ISIN No.]],'[1]Crisil data '!E:F,2,0)</f>
        <v>7.85% PFC 03.04.2028.</v>
      </c>
      <c r="D23" s="4" t="str">
        <f>VLOOKUP(Table134567623[[#This Row],[ISIN No.]],'[1]Crisil data '!E:I,5,0)</f>
        <v>Other credit granting</v>
      </c>
      <c r="E23" s="39">
        <f>SUMIFS('[1]Crisil data '!L:L,'[1]Crisil data '!AI:AI,$D$3,'[1]Crisil data '!E:E,Table134567623[[#This Row],[ISIN No.]])</f>
        <v>1</v>
      </c>
      <c r="F23" s="4">
        <f>SUMIFS('[1]Crisil data '!M:M,'[1]Crisil data '!AI:AI,$D$3,'[1]Crisil data '!E:E,Table134567623[[#This Row],[ISIN No.]])</f>
        <v>1058349</v>
      </c>
      <c r="G23" s="38">
        <f>+F23/$F$170</f>
        <v>1.2006957209809722E-2</v>
      </c>
      <c r="H23" s="37" t="str">
        <f>IFERROR(VLOOKUP(Table134567623[[#This Row],[ISIN No.]],'[1]Crisil data '!E:AJ,32,0),0)</f>
        <v>[ICRA]AAA</v>
      </c>
    </row>
    <row r="24" spans="1:8" x14ac:dyDescent="0.25">
      <c r="A24" s="11"/>
      <c r="B24" s="4" t="s">
        <v>90</v>
      </c>
      <c r="C24" s="4" t="str">
        <f>VLOOKUP(Table134567623[[#This Row],[ISIN No.]],'[1]Crisil data '!E:F,2,0)</f>
        <v>7.27% IRFC 15.06.2027</v>
      </c>
      <c r="D24" s="4" t="str">
        <f>VLOOKUP(Table134567623[[#This Row],[ISIN No.]],'[1]Crisil data '!E:I,5,0)</f>
        <v>Other credit granting</v>
      </c>
      <c r="E24" s="39">
        <f>SUMIFS('[1]Crisil data '!L:L,'[1]Crisil data '!AI:AI,$D$3,'[1]Crisil data '!E:E,Table134567623[[#This Row],[ISIN No.]])</f>
        <v>1</v>
      </c>
      <c r="F24" s="4">
        <f>SUMIFS('[1]Crisil data '!M:M,'[1]Crisil data '!AI:AI,$D$3,'[1]Crisil data '!E:E,Table134567623[[#This Row],[ISIN No.]])</f>
        <v>1049423</v>
      </c>
      <c r="G24" s="38">
        <f>+F24/$F$170</f>
        <v>1.1905691842662627E-2</v>
      </c>
      <c r="H24" s="37" t="str">
        <f>IFERROR(VLOOKUP(Table134567623[[#This Row],[ISIN No.]],'[1]Crisil data '!E:AJ,32,0),0)</f>
        <v>[ICRA]AAA</v>
      </c>
    </row>
    <row r="25" spans="1:8" x14ac:dyDescent="0.25">
      <c r="A25" s="11"/>
      <c r="B25" s="4" t="s">
        <v>89</v>
      </c>
      <c r="C25" s="4" t="str">
        <f>VLOOKUP(Table134567623[[#This Row],[ISIN No.]],'[1]Crisil data '!E:F,2,0)</f>
        <v>8.20% NABARD 09.03.2028 (GOI Service)</v>
      </c>
      <c r="D25" s="4" t="str">
        <f>VLOOKUP(Table134567623[[#This Row],[ISIN No.]],'[1]Crisil data '!E:I,5,0)</f>
        <v>Other monetary intermediation services n.e.c.</v>
      </c>
      <c r="E25" s="39">
        <f>SUMIFS('[1]Crisil data '!L:L,'[1]Crisil data '!AI:AI,$D$3,'[1]Crisil data '!E:E,Table134567623[[#This Row],[ISIN No.]])</f>
        <v>1</v>
      </c>
      <c r="F25" s="4">
        <f>SUMIFS('[1]Crisil data '!M:M,'[1]Crisil data '!AI:AI,$D$3,'[1]Crisil data '!E:E,Table134567623[[#This Row],[ISIN No.]])</f>
        <v>1091765</v>
      </c>
      <c r="G25" s="38">
        <f>+F25/$F$170</f>
        <v>1.2386061344762372E-2</v>
      </c>
      <c r="H25" s="37" t="str">
        <f>IFERROR(VLOOKUP(Table134567623[[#This Row],[ISIN No.]],'[1]Crisil data '!E:AJ,32,0),0)</f>
        <v>CRISIL AAA</v>
      </c>
    </row>
    <row r="26" spans="1:8" x14ac:dyDescent="0.25">
      <c r="A26" s="11"/>
      <c r="B26" s="4" t="s">
        <v>88</v>
      </c>
      <c r="C26" s="4" t="str">
        <f>VLOOKUP(Table134567623[[#This Row],[ISIN No.]],'[1]Crisil data '!E:F,2,0)</f>
        <v>8.15 % EXIM 05.03.2025</v>
      </c>
      <c r="D26" s="4" t="str">
        <f>VLOOKUP(Table134567623[[#This Row],[ISIN No.]],'[1]Crisil data '!E:I,5,0)</f>
        <v>Other monetary intermediation services n.e.c.</v>
      </c>
      <c r="E26" s="39">
        <f>SUMIFS('[1]Crisil data '!L:L,'[1]Crisil data '!AI:AI,$D$3,'[1]Crisil data '!E:E,Table134567623[[#This Row],[ISIN No.]])</f>
        <v>1</v>
      </c>
      <c r="F26" s="4">
        <f>SUMIFS('[1]Crisil data '!M:M,'[1]Crisil data '!AI:AI,$D$3,'[1]Crisil data '!E:E,Table134567623[[#This Row],[ISIN No.]])</f>
        <v>1075255</v>
      </c>
      <c r="G26" s="38">
        <f>+F26/$F$170</f>
        <v>1.2198755585004524E-2</v>
      </c>
      <c r="H26" s="37" t="str">
        <f>IFERROR(VLOOKUP(Table134567623[[#This Row],[ISIN No.]],'[1]Crisil data '!E:AJ,32,0),0)</f>
        <v>[ICRA]AAA</v>
      </c>
    </row>
    <row r="27" spans="1:8" x14ac:dyDescent="0.25">
      <c r="A27" s="11"/>
      <c r="B27" s="4" t="s">
        <v>87</v>
      </c>
      <c r="C27" s="4" t="str">
        <f>VLOOKUP(Table134567623[[#This Row],[ISIN No.]],'[1]Crisil data '!E:F,2,0)</f>
        <v>8.85 % AXIS BANK 05.12.2024</v>
      </c>
      <c r="D27" s="4" t="str">
        <f>VLOOKUP(Table134567623[[#This Row],[ISIN No.]],'[1]Crisil data '!E:I,5,0)</f>
        <v>Monetary intermediation of commercial banks, saving banks. postal savings</v>
      </c>
      <c r="E27" s="39">
        <f>SUMIFS('[1]Crisil data '!L:L,'[1]Crisil data '!AI:AI,$D$3,'[1]Crisil data '!E:E,Table134567623[[#This Row],[ISIN No.]])</f>
        <v>3</v>
      </c>
      <c r="F27" s="4">
        <f>SUMIFS('[1]Crisil data '!M:M,'[1]Crisil data '!AI:AI,$D$3,'[1]Crisil data '!E:E,Table134567623[[#This Row],[ISIN No.]])</f>
        <v>3231153</v>
      </c>
      <c r="G27" s="38">
        <f>+F27/$F$170</f>
        <v>3.6657393552928491E-2</v>
      </c>
      <c r="H27" s="37" t="str">
        <f>IFERROR(VLOOKUP(Table134567623[[#This Row],[ISIN No.]],'[1]Crisil data '!E:AJ,32,0),0)</f>
        <v>[ICRA]AAA</v>
      </c>
    </row>
    <row r="28" spans="1:8" x14ac:dyDescent="0.25">
      <c r="A28" s="11"/>
      <c r="B28" s="4" t="s">
        <v>86</v>
      </c>
      <c r="C28" s="4" t="str">
        <f>VLOOKUP(Table134567623[[#This Row],[ISIN No.]],'[1]Crisil data '!E:F,2,0)</f>
        <v>9.25 % EXIM 18.04.2022</v>
      </c>
      <c r="D28" s="4" t="str">
        <f>VLOOKUP(Table134567623[[#This Row],[ISIN No.]],'[1]Crisil data '!E:I,5,0)</f>
        <v>Other monetary intermediation services n.e.c.</v>
      </c>
      <c r="E28" s="39">
        <f>SUMIFS('[1]Crisil data '!L:L,'[1]Crisil data '!AI:AI,$D$3,'[1]Crisil data '!E:E,Table134567623[[#This Row],[ISIN No.]])</f>
        <v>1</v>
      </c>
      <c r="F28" s="4">
        <f>SUMIFS('[1]Crisil data '!M:M,'[1]Crisil data '!AI:AI,$D$3,'[1]Crisil data '!E:E,Table134567623[[#This Row],[ISIN No.]])</f>
        <v>1014360</v>
      </c>
      <c r="G28" s="38">
        <f>+F28/$F$170</f>
        <v>1.1507902511688102E-2</v>
      </c>
      <c r="H28" s="37" t="str">
        <f>IFERROR(VLOOKUP(Table134567623[[#This Row],[ISIN No.]],'[1]Crisil data '!E:AJ,32,0),0)</f>
        <v>[ICRA]AAA</v>
      </c>
    </row>
    <row r="29" spans="1:8" x14ac:dyDescent="0.25">
      <c r="A29" s="11"/>
      <c r="B29" s="4" t="s">
        <v>85</v>
      </c>
      <c r="C29" s="4" t="str">
        <f>VLOOKUP(Table134567623[[#This Row],[ISIN No.]],'[1]Crisil data '!E:F,2,0)</f>
        <v>7.70% REC 10.12.2027</v>
      </c>
      <c r="D29" s="4" t="str">
        <f>VLOOKUP(Table134567623[[#This Row],[ISIN No.]],'[1]Crisil data '!E:I,5,0)</f>
        <v>Other credit granting</v>
      </c>
      <c r="E29" s="39">
        <f>SUMIFS('[1]Crisil data '!L:L,'[1]Crisil data '!AI:AI,$D$3,'[1]Crisil data '!E:E,Table134567623[[#This Row],[ISIN No.]])</f>
        <v>1</v>
      </c>
      <c r="F29" s="4">
        <f>SUMIFS('[1]Crisil data '!M:M,'[1]Crisil data '!AI:AI,$D$3,'[1]Crisil data '!E:E,Table134567623[[#This Row],[ISIN No.]])</f>
        <v>1064289</v>
      </c>
      <c r="G29" s="38">
        <f>+F29/$F$170</f>
        <v>1.207434644136403E-2</v>
      </c>
      <c r="H29" s="37" t="str">
        <f>IFERROR(VLOOKUP(Table134567623[[#This Row],[ISIN No.]],'[1]Crisil data '!E:AJ,32,0),0)</f>
        <v>[ICRA]AAA</v>
      </c>
    </row>
    <row r="30" spans="1:8" x14ac:dyDescent="0.25">
      <c r="A30" s="11"/>
      <c r="B30" s="4" t="s">
        <v>84</v>
      </c>
      <c r="C30" s="4" t="str">
        <f>VLOOKUP(Table134567623[[#This Row],[ISIN No.]],'[1]Crisil data '!E:F,2,0)</f>
        <v>8.70% PFC 14.05.2025</v>
      </c>
      <c r="D30" s="4" t="str">
        <f>VLOOKUP(Table134567623[[#This Row],[ISIN No.]],'[1]Crisil data '!E:I,5,0)</f>
        <v>Other credit granting</v>
      </c>
      <c r="E30" s="39">
        <f>SUMIFS('[1]Crisil data '!L:L,'[1]Crisil data '!AI:AI,$D$3,'[1]Crisil data '!E:E,Table134567623[[#This Row],[ISIN No.]])</f>
        <v>2</v>
      </c>
      <c r="F30" s="4">
        <f>SUMIFS('[1]Crisil data '!M:M,'[1]Crisil data '!AI:AI,$D$3,'[1]Crisil data '!E:E,Table134567623[[#This Row],[ISIN No.]])</f>
        <v>2166590</v>
      </c>
      <c r="G30" s="38">
        <f>+F30/$F$170</f>
        <v>2.4579938584721718E-2</v>
      </c>
      <c r="H30" s="37" t="str">
        <f>IFERROR(VLOOKUP(Table134567623[[#This Row],[ISIN No.]],'[1]Crisil data '!E:AJ,32,0),0)</f>
        <v>[ICRA]AAA</v>
      </c>
    </row>
    <row r="31" spans="1:8" x14ac:dyDescent="0.25">
      <c r="A31" s="11"/>
      <c r="B31" s="4" t="s">
        <v>83</v>
      </c>
      <c r="C31" s="4" t="str">
        <f>VLOOKUP(Table134567623[[#This Row],[ISIN No.]],'[1]Crisil data '!E:F,2,0)</f>
        <v>7.93% PGC 20.05.2026</v>
      </c>
      <c r="D31" s="4" t="str">
        <f>VLOOKUP(Table134567623[[#This Row],[ISIN No.]],'[1]Crisil data '!E:I,5,0)</f>
        <v>Transmission of electric energy</v>
      </c>
      <c r="E31" s="39">
        <f>SUMIFS('[1]Crisil data '!L:L,'[1]Crisil data '!AI:AI,$D$3,'[1]Crisil data '!E:E,Table134567623[[#This Row],[ISIN No.]])</f>
        <v>1</v>
      </c>
      <c r="F31" s="4">
        <f>SUMIFS('[1]Crisil data '!M:M,'[1]Crisil data '!AI:AI,$D$3,'[1]Crisil data '!E:E,Table134567623[[#This Row],[ISIN No.]])</f>
        <v>1073895</v>
      </c>
      <c r="G31" s="38">
        <f>+F31/$F$170</f>
        <v>1.2183326400675593E-2</v>
      </c>
      <c r="H31" s="37" t="str">
        <f>IFERROR(VLOOKUP(Table134567623[[#This Row],[ISIN No.]],'[1]Crisil data '!E:AJ,32,0),0)</f>
        <v>[ICRA]AAA</v>
      </c>
    </row>
    <row r="32" spans="1:8" x14ac:dyDescent="0.25">
      <c r="A32" s="11"/>
      <c r="B32" s="4" t="s">
        <v>82</v>
      </c>
      <c r="C32" s="4" t="str">
        <f>VLOOKUP(Table134567623[[#This Row],[ISIN No.]],'[1]Crisil data '!E:F,2,0)</f>
        <v>7.93% POWER GRID CORP MD 20.05.2027</v>
      </c>
      <c r="D32" s="4" t="str">
        <f>VLOOKUP(Table134567623[[#This Row],[ISIN No.]],'[1]Crisil data '!E:I,5,0)</f>
        <v>Transmission of electric energy</v>
      </c>
      <c r="E32" s="39">
        <f>SUMIFS('[1]Crisil data '!L:L,'[1]Crisil data '!AI:AI,$D$3,'[1]Crisil data '!E:E,Table134567623[[#This Row],[ISIN No.]])</f>
        <v>2</v>
      </c>
      <c r="F32" s="4">
        <f>SUMIFS('[1]Crisil data '!M:M,'[1]Crisil data '!AI:AI,$D$3,'[1]Crisil data '!E:E,Table134567623[[#This Row],[ISIN No.]])</f>
        <v>2157884</v>
      </c>
      <c r="G32" s="38">
        <f>+F32/$F$170</f>
        <v>2.44811691150396E-2</v>
      </c>
      <c r="H32" s="37" t="str">
        <f>IFERROR(VLOOKUP(Table134567623[[#This Row],[ISIN No.]],'[1]Crisil data '!E:AJ,32,0),0)</f>
        <v>[ICRA]AAA</v>
      </c>
    </row>
    <row r="33" spans="1:8" x14ac:dyDescent="0.25">
      <c r="A33" s="11"/>
      <c r="B33" s="4" t="s">
        <v>81</v>
      </c>
      <c r="C33" s="4" t="str">
        <f>VLOOKUP(Table134567623[[#This Row],[ISIN No.]],'[1]Crisil data '!E:F,2,0)</f>
        <v>8%Mahindra Financial Sevices LTD NCD MD 24/07/2027</v>
      </c>
      <c r="D33" s="4" t="str">
        <f>VLOOKUP(Table134567623[[#This Row],[ISIN No.]],'[1]Crisil data '!E:I,5,0)</f>
        <v>Other financial service activities, except insurance and pension funding activities</v>
      </c>
      <c r="E33" s="39">
        <f>SUMIFS('[1]Crisil data '!L:L,'[1]Crisil data '!AI:AI,$D$3,'[1]Crisil data '!E:E,Table134567623[[#This Row],[ISIN No.]])</f>
        <v>900</v>
      </c>
      <c r="F33" s="4">
        <f>SUMIFS('[1]Crisil data '!M:M,'[1]Crisil data '!AI:AI,$D$3,'[1]Crisil data '!E:E,Table134567623[[#This Row],[ISIN No.]])</f>
        <v>921767.4</v>
      </c>
      <c r="G33" s="38">
        <f>+F33/$F$170</f>
        <v>1.0457440531618175E-2</v>
      </c>
      <c r="H33" s="37" t="str">
        <f>IFERROR(VLOOKUP(Table134567623[[#This Row],[ISIN No.]],'[1]Crisil data '!E:AJ,32,0),0)</f>
        <v>IND AAA</v>
      </c>
    </row>
    <row r="34" spans="1:8" x14ac:dyDescent="0.25">
      <c r="A34" s="11"/>
      <c r="B34" s="4" t="s">
        <v>80</v>
      </c>
      <c r="C34" s="4" t="str">
        <f>VLOOKUP(Table134567623[[#This Row],[ISIN No.]],'[1]Crisil data '!E:F,2,0)</f>
        <v>8.80% IRFC BOND 03/02/2030</v>
      </c>
      <c r="D34" s="4" t="str">
        <f>VLOOKUP(Table134567623[[#This Row],[ISIN No.]],'[1]Crisil data '!E:I,5,0)</f>
        <v>Other credit granting</v>
      </c>
      <c r="E34" s="39">
        <f>SUMIFS('[1]Crisil data '!L:L,'[1]Crisil data '!AI:AI,$D$3,'[1]Crisil data '!E:E,Table134567623[[#This Row],[ISIN No.]])</f>
        <v>1</v>
      </c>
      <c r="F34" s="4">
        <f>SUMIFS('[1]Crisil data '!M:M,'[1]Crisil data '!AI:AI,$D$3,'[1]Crisil data '!E:E,Table134567623[[#This Row],[ISIN No.]])</f>
        <v>1130261</v>
      </c>
      <c r="G34" s="38">
        <f>+F34/$F$170</f>
        <v>1.2822798021178975E-2</v>
      </c>
      <c r="H34" s="37" t="str">
        <f>IFERROR(VLOOKUP(Table134567623[[#This Row],[ISIN No.]],'[1]Crisil data '!E:AJ,32,0),0)</f>
        <v>[ICRA]AAA</v>
      </c>
    </row>
    <row r="35" spans="1:8" x14ac:dyDescent="0.25">
      <c r="A35" s="11"/>
      <c r="B35" s="4" t="s">
        <v>79</v>
      </c>
      <c r="C35" s="4" t="str">
        <f>VLOOKUP(Table134567623[[#This Row],[ISIN No.]],'[1]Crisil data '!E:F,2,0)</f>
        <v>8.05% NTPC 5 May 2026</v>
      </c>
      <c r="D35" s="4" t="str">
        <f>VLOOKUP(Table134567623[[#This Row],[ISIN No.]],'[1]Crisil data '!E:I,5,0)</f>
        <v>Electric power generation by coal based thermal power plants</v>
      </c>
      <c r="E35" s="39">
        <f>SUMIFS('[1]Crisil data '!L:L,'[1]Crisil data '!AI:AI,$D$3,'[1]Crisil data '!E:E,Table134567623[[#This Row],[ISIN No.]])</f>
        <v>3</v>
      </c>
      <c r="F35" s="4">
        <f>SUMIFS('[1]Crisil data '!M:M,'[1]Crisil data '!AI:AI,$D$3,'[1]Crisil data '!E:E,Table134567623[[#This Row],[ISIN No.]])</f>
        <v>3240399</v>
      </c>
      <c r="G35" s="38">
        <f>+F35/$F$170</f>
        <v>3.6762289316388273E-2</v>
      </c>
      <c r="H35" s="37" t="str">
        <f>IFERROR(VLOOKUP(Table134567623[[#This Row],[ISIN No.]],'[1]Crisil data '!E:AJ,32,0),0)</f>
        <v>[ICRA]AAA</v>
      </c>
    </row>
    <row r="36" spans="1:8" x14ac:dyDescent="0.25">
      <c r="A36" s="11"/>
      <c r="B36" s="4" t="s">
        <v>78</v>
      </c>
      <c r="C36" s="4" t="str">
        <f>VLOOKUP(Table134567623[[#This Row],[ISIN No.]],'[1]Crisil data '!E:F,2,0)</f>
        <v>7.13% LIC Housing Finance 28-Nov-2031</v>
      </c>
      <c r="D36" s="4" t="str">
        <f>VLOOKUP(Table134567623[[#This Row],[ISIN No.]],'[1]Crisil data '!E:I,5,0)</f>
        <v>Activities of specialized institutions granting credit for house purchases</v>
      </c>
      <c r="E36" s="39">
        <f>SUMIFS('[1]Crisil data '!L:L,'[1]Crisil data '!AI:AI,$D$3,'[1]Crisil data '!E:E,Table134567623[[#This Row],[ISIN No.]])</f>
        <v>1</v>
      </c>
      <c r="F36" s="4">
        <f>SUMIFS('[1]Crisil data '!M:M,'[1]Crisil data '!AI:AI,$D$3,'[1]Crisil data '!E:E,Table134567623[[#This Row],[ISIN No.]])</f>
        <v>992218</v>
      </c>
      <c r="G36" s="38">
        <f>+F36/$F$170</f>
        <v>1.1256701776826911E-2</v>
      </c>
      <c r="H36" s="37" t="str">
        <f>IFERROR(VLOOKUP(Table134567623[[#This Row],[ISIN No.]],'[1]Crisil data '!E:AJ,32,0),0)</f>
        <v>CRISIL AAA</v>
      </c>
    </row>
    <row r="37" spans="1:8" x14ac:dyDescent="0.25">
      <c r="A37" s="11"/>
      <c r="B37" s="4" t="s">
        <v>77</v>
      </c>
      <c r="C37" s="4" t="str">
        <f>VLOOKUP(Table134567623[[#This Row],[ISIN No.]],'[1]Crisil data '!E:F,2,0)</f>
        <v>7.41% NABARD(Non GOI) 18-July-2029</v>
      </c>
      <c r="D37" s="4" t="str">
        <f>VLOOKUP(Table134567623[[#This Row],[ISIN No.]],'[1]Crisil data '!E:I,5,0)</f>
        <v>Other monetary intermediation services n.e.c.</v>
      </c>
      <c r="E37" s="39">
        <f>SUMIFS('[1]Crisil data '!L:L,'[1]Crisil data '!AI:AI,$D$3,'[1]Crisil data '!E:E,Table134567623[[#This Row],[ISIN No.]])</f>
        <v>1</v>
      </c>
      <c r="F37" s="4">
        <f>SUMIFS('[1]Crisil data '!M:M,'[1]Crisil data '!AI:AI,$D$3,'[1]Crisil data '!E:E,Table134567623[[#This Row],[ISIN No.]])</f>
        <v>1036254</v>
      </c>
      <c r="G37" s="38">
        <f>+F37/$F$170</f>
        <v>1.1756289689406958E-2</v>
      </c>
      <c r="H37" s="37" t="str">
        <f>IFERROR(VLOOKUP(Table134567623[[#This Row],[ISIN No.]],'[1]Crisil data '!E:AJ,32,0),0)</f>
        <v>CRISIL AAA</v>
      </c>
    </row>
    <row r="38" spans="1:8" x14ac:dyDescent="0.25">
      <c r="A38" s="11"/>
      <c r="B38" s="4" t="s">
        <v>76</v>
      </c>
      <c r="C38" s="4" t="str">
        <f>VLOOKUP(Table134567623[[#This Row],[ISIN No.]],'[1]Crisil data '!E:F,2,0)</f>
        <v>8.40% India Infradebt 20.11.2024</v>
      </c>
      <c r="D38" s="4" t="str">
        <f>VLOOKUP(Table134567623[[#This Row],[ISIN No.]],'[1]Crisil data '!E:I,5,0)</f>
        <v>Other monetary intermediation services n.e.c.</v>
      </c>
      <c r="E38" s="39">
        <f>SUMIFS('[1]Crisil data '!L:L,'[1]Crisil data '!AI:AI,$D$3,'[1]Crisil data '!E:E,Table134567623[[#This Row],[ISIN No.]])</f>
        <v>2</v>
      </c>
      <c r="F38" s="4">
        <f>SUMIFS('[1]Crisil data '!M:M,'[1]Crisil data '!AI:AI,$D$3,'[1]Crisil data '!E:E,Table134567623[[#This Row],[ISIN No.]])</f>
        <v>2091832</v>
      </c>
      <c r="G38" s="38">
        <f>+F38/$F$170</f>
        <v>2.3731809936146483E-2</v>
      </c>
      <c r="H38" s="37" t="str">
        <f>IFERROR(VLOOKUP(Table134567623[[#This Row],[ISIN No.]],'[1]Crisil data '!E:AJ,32,0),0)</f>
        <v>[ICRA]AAA</v>
      </c>
    </row>
    <row r="39" spans="1:8" x14ac:dyDescent="0.25">
      <c r="A39" s="11"/>
      <c r="B39" s="4" t="s">
        <v>75</v>
      </c>
      <c r="C39" s="4" t="str">
        <f>VLOOKUP(Table134567623[[#This Row],[ISIN No.]],'[1]Crisil data '!E:F,2,0)</f>
        <v>6.80% HPCL(Hindustan Petroleum Corporation Limited) 15.12.20</v>
      </c>
      <c r="D39" s="4" t="str">
        <f>VLOOKUP(Table134567623[[#This Row],[ISIN No.]],'[1]Crisil data '!E:I,5,0)</f>
        <v>Production of liquid and gaseous fuels, illuminating oils, lubricating</v>
      </c>
      <c r="E39" s="39">
        <f>SUMIFS('[1]Crisil data '!L:L,'[1]Crisil data '!AI:AI,$D$3,'[1]Crisil data '!E:E,Table134567623[[#This Row],[ISIN No.]])</f>
        <v>3</v>
      </c>
      <c r="F39" s="4">
        <f>SUMIFS('[1]Crisil data '!M:M,'[1]Crisil data '!AI:AI,$D$3,'[1]Crisil data '!E:E,Table134567623[[#This Row],[ISIN No.]])</f>
        <v>3059883</v>
      </c>
      <c r="G39" s="38">
        <f>+F39/$F$170</f>
        <v>3.4714337376445956E-2</v>
      </c>
      <c r="H39" s="37" t="str">
        <f>IFERROR(VLOOKUP(Table134567623[[#This Row],[ISIN No.]],'[1]Crisil data '!E:AJ,32,0),0)</f>
        <v>[ICRA]AAA</v>
      </c>
    </row>
    <row r="40" spans="1:8" x14ac:dyDescent="0.25">
      <c r="A40" s="11"/>
      <c r="B40" s="4" t="s">
        <v>74</v>
      </c>
      <c r="C40" s="4" t="str">
        <f>VLOOKUP(Table134567623[[#This Row],[ISIN No.]],'[1]Crisil data '!E:F,2,0)</f>
        <v>9.00 % NTPC 25.01.2027</v>
      </c>
      <c r="D40" s="4" t="str">
        <f>VLOOKUP(Table134567623[[#This Row],[ISIN No.]],'[1]Crisil data '!E:I,5,0)</f>
        <v>Electric power generation by coal based thermal power plants</v>
      </c>
      <c r="E40" s="39">
        <f>SUMIFS('[1]Crisil data '!L:L,'[1]Crisil data '!AI:AI,$D$3,'[1]Crisil data '!E:E,Table134567623[[#This Row],[ISIN No.]])</f>
        <v>3</v>
      </c>
      <c r="F40" s="4">
        <f>SUMIFS('[1]Crisil data '!M:M,'[1]Crisil data '!AI:AI,$D$3,'[1]Crisil data '!E:E,Table134567623[[#This Row],[ISIN No.]])</f>
        <v>674097</v>
      </c>
      <c r="G40" s="38">
        <f>+F40/$F$170</f>
        <v>7.6476226974855222E-3</v>
      </c>
      <c r="H40" s="37" t="str">
        <f>IFERROR(VLOOKUP(Table134567623[[#This Row],[ISIN No.]],'[1]Crisil data '!E:AJ,32,0),0)</f>
        <v>[ICRA]AAA</v>
      </c>
    </row>
    <row r="41" spans="1:8" x14ac:dyDescent="0.25">
      <c r="A41" s="11"/>
      <c r="B41" s="4" t="s">
        <v>73</v>
      </c>
      <c r="C41" s="4" t="str">
        <f>VLOOKUP(Table134567623[[#This Row],[ISIN No.]],'[1]Crisil data '!E:F,2,0)</f>
        <v>6.45%ICICI Bank (Infrastructure Bond) 15.06.2028</v>
      </c>
      <c r="D41" s="4" t="str">
        <f>VLOOKUP(Table134567623[[#This Row],[ISIN No.]],'[1]Crisil data '!E:I,5,0)</f>
        <v>Monetary intermediation of commercial banks, saving banks. postal savings</v>
      </c>
      <c r="E41" s="39">
        <f>SUMIFS('[1]Crisil data '!L:L,'[1]Crisil data '!AI:AI,$D$3,'[1]Crisil data '!E:E,Table134567623[[#This Row],[ISIN No.]])</f>
        <v>1</v>
      </c>
      <c r="F41" s="4">
        <f>SUMIFS('[1]Crisil data '!M:M,'[1]Crisil data '!AI:AI,$D$3,'[1]Crisil data '!E:E,Table134567623[[#This Row],[ISIN No.]])</f>
        <v>980665</v>
      </c>
      <c r="G41" s="38">
        <f>+F41/$F$170</f>
        <v>1.1125633124950325E-2</v>
      </c>
      <c r="H41" s="37" t="str">
        <f>IFERROR(VLOOKUP(Table134567623[[#This Row],[ISIN No.]],'[1]Crisil data '!E:AJ,32,0),0)</f>
        <v>[ICRA]AAA</v>
      </c>
    </row>
    <row r="42" spans="1:8" x14ac:dyDescent="0.25">
      <c r="A42" s="11"/>
      <c r="B42" s="4" t="s">
        <v>72</v>
      </c>
      <c r="C42" s="4" t="str">
        <f>VLOOKUP(Table134567623[[#This Row],[ISIN No.]],'[1]Crisil data '!E:F,2,0)</f>
        <v>8.85% NHPC 11.02.2025</v>
      </c>
      <c r="D42" s="4" t="str">
        <f>VLOOKUP(Table134567623[[#This Row],[ISIN No.]],'[1]Crisil data '!E:I,5,0)</f>
        <v>Electric power generation by hydroelectric power plants</v>
      </c>
      <c r="E42" s="39">
        <f>SUMIFS('[1]Crisil data '!L:L,'[1]Crisil data '!AI:AI,$D$3,'[1]Crisil data '!E:E,Table134567623[[#This Row],[ISIN No.]])</f>
        <v>9</v>
      </c>
      <c r="F42" s="4">
        <f>SUMIFS('[1]Crisil data '!M:M,'[1]Crisil data '!AI:AI,$D$3,'[1]Crisil data '!E:E,Table134567623[[#This Row],[ISIN No.]])</f>
        <v>983927.7</v>
      </c>
      <c r="G42" s="38">
        <f>+F42/$F$170</f>
        <v>1.1162648418854742E-2</v>
      </c>
      <c r="H42" s="37" t="str">
        <f>IFERROR(VLOOKUP(Table134567623[[#This Row],[ISIN No.]],'[1]Crisil data '!E:AJ,32,0),0)</f>
        <v>[ICRA]AAA</v>
      </c>
    </row>
    <row r="43" spans="1:8" x14ac:dyDescent="0.25">
      <c r="A43" s="11"/>
      <c r="B43" s="4" t="s">
        <v>71</v>
      </c>
      <c r="C43" s="4" t="str">
        <f>VLOOKUP(Table134567623[[#This Row],[ISIN No.]],'[1]Crisil data '!E:F,2,0)</f>
        <v>6.63% HPCL(Hindustan Petroleum Corporation Ltd)11.04.2031</v>
      </c>
      <c r="D43" s="4" t="str">
        <f>VLOOKUP(Table134567623[[#This Row],[ISIN No.]],'[1]Crisil data '!E:I,5,0)</f>
        <v>Production of liquid and gaseous fuels, illuminating oils, lubricating</v>
      </c>
      <c r="E43" s="39">
        <f>SUMIFS('[1]Crisil data '!L:L,'[1]Crisil data '!AI:AI,$D$3,'[1]Crisil data '!E:E,Table134567623[[#This Row],[ISIN No.]])</f>
        <v>1</v>
      </c>
      <c r="F43" s="4">
        <f>SUMIFS('[1]Crisil data '!M:M,'[1]Crisil data '!AI:AI,$D$3,'[1]Crisil data '!E:E,Table134567623[[#This Row],[ISIN No.]])</f>
        <v>990171</v>
      </c>
      <c r="G43" s="38">
        <f>+F43/$F$170</f>
        <v>1.1233478585414172E-2</v>
      </c>
      <c r="H43" s="37" t="str">
        <f>IFERROR(VLOOKUP(Table134567623[[#This Row],[ISIN No.]],'[1]Crisil data '!E:AJ,32,0),0)</f>
        <v>[ICRA]AAA</v>
      </c>
    </row>
    <row r="44" spans="1:8" ht="13.5" customHeight="1" x14ac:dyDescent="0.25">
      <c r="A44" s="11"/>
      <c r="B44" s="4" t="s">
        <v>70</v>
      </c>
      <c r="C44" s="4" t="str">
        <f>VLOOKUP(Table134567623[[#This Row],[ISIN No.]],'[1]Crisil data '!E:F,2,0)</f>
        <v>8.78% NHPC 11-Sept-2027</v>
      </c>
      <c r="D44" s="4" t="str">
        <f>VLOOKUP(Table134567623[[#This Row],[ISIN No.]],'[1]Crisil data '!E:I,5,0)</f>
        <v>Electric power generation by hydroelectric power plants</v>
      </c>
      <c r="E44" s="39">
        <f>SUMIFS('[1]Crisil data '!L:L,'[1]Crisil data '!AI:AI,$D$3,'[1]Crisil data '!E:E,Table134567623[[#This Row],[ISIN No.]])</f>
        <v>30</v>
      </c>
      <c r="F44" s="4">
        <f>SUMIFS('[1]Crisil data '!M:M,'[1]Crisil data '!AI:AI,$D$3,'[1]Crisil data '!E:E,Table134567623[[#This Row],[ISIN No.]])</f>
        <v>3335199</v>
      </c>
      <c r="G44" s="38">
        <f>+F44/$F$170</f>
        <v>3.7837794224022676E-2</v>
      </c>
      <c r="H44" s="37" t="str">
        <f>IFERROR(VLOOKUP(Table134567623[[#This Row],[ISIN No.]],'[1]Crisil data '!E:AJ,32,0),0)</f>
        <v>[ICRA]AAA</v>
      </c>
    </row>
    <row r="45" spans="1:8" x14ac:dyDescent="0.25">
      <c r="A45" s="11"/>
      <c r="B45" s="4" t="s">
        <v>69</v>
      </c>
      <c r="C45" s="4" t="str">
        <f>VLOOKUP(Table134567623[[#This Row],[ISIN No.]],'[1]Crisil data '!E:F,2,0)</f>
        <v>7.99% LIC Housing 12 July 2029 Put Option (12July2021)</v>
      </c>
      <c r="D45" s="4" t="str">
        <f>VLOOKUP(Table134567623[[#This Row],[ISIN No.]],'[1]Crisil data '!E:I,5,0)</f>
        <v>Activities of specialized institutions granting credit for house purchases</v>
      </c>
      <c r="E45" s="39">
        <f>SUMIFS('[1]Crisil data '!L:L,'[1]Crisil data '!AI:AI,$D$3,'[1]Crisil data '!E:E,Table134567623[[#This Row],[ISIN No.]])</f>
        <v>2</v>
      </c>
      <c r="F45" s="4">
        <f>SUMIFS('[1]Crisil data '!M:M,'[1]Crisil data '!AI:AI,$D$3,'[1]Crisil data '!E:E,Table134567623[[#This Row],[ISIN No.]])</f>
        <v>2091524</v>
      </c>
      <c r="G45" s="38">
        <f>+F45/$F$170</f>
        <v>2.3728315679695518E-2</v>
      </c>
      <c r="H45" s="37" t="str">
        <f>IFERROR(VLOOKUP(Table134567623[[#This Row],[ISIN No.]],'[1]Crisil data '!E:AJ,32,0),0)</f>
        <v>CRISIL AAA</v>
      </c>
    </row>
    <row r="46" spans="1:8" x14ac:dyDescent="0.25">
      <c r="A46" s="11"/>
      <c r="B46" s="4" t="s">
        <v>68</v>
      </c>
      <c r="C46" s="4" t="str">
        <f>VLOOKUP(Table134567623[[#This Row],[ISIN No.]],'[1]Crisil data '!E:F,2,0)</f>
        <v>6.92% Bajaj Finance 24-Dec-2030</v>
      </c>
      <c r="D46" s="4" t="str">
        <f>VLOOKUP(Table134567623[[#This Row],[ISIN No.]],'[1]Crisil data '!E:I,5,0)</f>
        <v>Other credit granting</v>
      </c>
      <c r="E46" s="39">
        <f>SUMIFS('[1]Crisil data '!L:L,'[1]Crisil data '!AI:AI,$D$3,'[1]Crisil data '!E:E,Table134567623[[#This Row],[ISIN No.]])</f>
        <v>2</v>
      </c>
      <c r="F46" s="4">
        <f>SUMIFS('[1]Crisil data '!M:M,'[1]Crisil data '!AI:AI,$D$3,'[1]Crisil data '!E:E,Table134567623[[#This Row],[ISIN No.]])</f>
        <v>1967614</v>
      </c>
      <c r="G46" s="38">
        <f>+F46/$F$170</f>
        <v>2.2322558157491099E-2</v>
      </c>
      <c r="H46" s="37" t="str">
        <f>IFERROR(VLOOKUP(Table134567623[[#This Row],[ISIN No.]],'[1]Crisil data '!E:AJ,32,0),0)</f>
        <v>[ICRA]AAA</v>
      </c>
    </row>
    <row r="47" spans="1:8" x14ac:dyDescent="0.25">
      <c r="A47" s="11"/>
      <c r="B47" s="4" t="s">
        <v>67</v>
      </c>
      <c r="C47" s="4" t="str">
        <f>VLOOKUP(Table134567623[[#This Row],[ISIN No.]],'[1]Crisil data '!E:F,2,0)</f>
        <v>6.83% HDFC 2031 08-Jan-2031</v>
      </c>
      <c r="D47" s="4" t="str">
        <f>VLOOKUP(Table134567623[[#This Row],[ISIN No.]],'[1]Crisil data '!E:I,5,0)</f>
        <v>Activities of specialized institutions granting credit for house purchases</v>
      </c>
      <c r="E47" s="39">
        <f>SUMIFS('[1]Crisil data '!L:L,'[1]Crisil data '!AI:AI,$D$3,'[1]Crisil data '!E:E,Table134567623[[#This Row],[ISIN No.]])</f>
        <v>2</v>
      </c>
      <c r="F47" s="4">
        <f>SUMIFS('[1]Crisil data '!M:M,'[1]Crisil data '!AI:AI,$D$3,'[1]Crisil data '!E:E,Table134567623[[#This Row],[ISIN No.]])</f>
        <v>1958414</v>
      </c>
      <c r="G47" s="38">
        <f>+F47/$F$170</f>
        <v>2.2218184263501264E-2</v>
      </c>
      <c r="H47" s="37" t="str">
        <f>IFERROR(VLOOKUP(Table134567623[[#This Row],[ISIN No.]],'[1]Crisil data '!E:AJ,32,0),0)</f>
        <v>[ICRA]AAA</v>
      </c>
    </row>
    <row r="48" spans="1:8" x14ac:dyDescent="0.25">
      <c r="A48" s="11"/>
      <c r="B48" s="4" t="s">
        <v>66</v>
      </c>
      <c r="C48" s="4" t="str">
        <f>VLOOKUP(Table134567623[[#This Row],[ISIN No.]],'[1]Crisil data '!E:F,2,0)</f>
        <v>6% Bajaj Finance 24-Dec-2025</v>
      </c>
      <c r="D48" s="4" t="str">
        <f>VLOOKUP(Table134567623[[#This Row],[ISIN No.]],'[1]Crisil data '!E:I,5,0)</f>
        <v>Other credit granting</v>
      </c>
      <c r="E48" s="39">
        <f>SUMIFS('[1]Crisil data '!L:L,'[1]Crisil data '!AI:AI,$D$3,'[1]Crisil data '!E:E,Table134567623[[#This Row],[ISIN No.]])</f>
        <v>1</v>
      </c>
      <c r="F48" s="4">
        <f>SUMIFS('[1]Crisil data '!M:M,'[1]Crisil data '!AI:AI,$D$3,'[1]Crisil data '!E:E,Table134567623[[#This Row],[ISIN No.]])</f>
        <v>989007</v>
      </c>
      <c r="G48" s="38">
        <f>+F48/$F$170</f>
        <v>1.1220273018826762E-2</v>
      </c>
      <c r="H48" s="37" t="str">
        <f>IFERROR(VLOOKUP(Table134567623[[#This Row],[ISIN No.]],'[1]Crisil data '!E:AJ,32,0),0)</f>
        <v>CRISIL AAA</v>
      </c>
    </row>
    <row r="49" spans="1:8" x14ac:dyDescent="0.25">
      <c r="A49" s="11"/>
      <c r="B49" s="4" t="s">
        <v>65</v>
      </c>
      <c r="C49" s="4" t="str">
        <f>VLOOKUP(Table134567623[[#This Row],[ISIN No.]],'[1]Crisil data '!E:F,2,0)</f>
        <v>8.48% LIC Housing 29 Jun 2026</v>
      </c>
      <c r="D49" s="4" t="str">
        <f>VLOOKUP(Table134567623[[#This Row],[ISIN No.]],'[1]Crisil data '!E:I,5,0)</f>
        <v>Activities of specialized institutions granting credit for house purchases</v>
      </c>
      <c r="E49" s="39">
        <f>SUMIFS('[1]Crisil data '!L:L,'[1]Crisil data '!AI:AI,$D$3,'[1]Crisil data '!E:E,Table134567623[[#This Row],[ISIN No.]])</f>
        <v>2</v>
      </c>
      <c r="F49" s="4">
        <f>SUMIFS('[1]Crisil data '!M:M,'[1]Crisil data '!AI:AI,$D$3,'[1]Crisil data '!E:E,Table134567623[[#This Row],[ISIN No.]])</f>
        <v>2148728</v>
      </c>
      <c r="G49" s="38">
        <f>+F49/$F$170</f>
        <v>2.4377294400542756E-2</v>
      </c>
      <c r="H49" s="37" t="str">
        <f>IFERROR(VLOOKUP(Table134567623[[#This Row],[ISIN No.]],'[1]Crisil data '!E:AJ,32,0),0)</f>
        <v>CRISIL AAA</v>
      </c>
    </row>
    <row r="50" spans="1:8" x14ac:dyDescent="0.25">
      <c r="A50" s="11"/>
      <c r="B50" s="4" t="s">
        <v>64</v>
      </c>
      <c r="C50" s="4" t="str">
        <f>VLOOKUP(Table134567623[[#This Row],[ISIN No.]],'[1]Crisil data '!E:F,2,0)</f>
        <v>7.69% Nabard 31-Mar-2032</v>
      </c>
      <c r="D50" s="4" t="str">
        <f>VLOOKUP(Table134567623[[#This Row],[ISIN No.]],'[1]Crisil data '!E:I,5,0)</f>
        <v>Other monetary intermediation services n.e.c.</v>
      </c>
      <c r="E50" s="39">
        <f>SUMIFS('[1]Crisil data '!L:L,'[1]Crisil data '!AI:AI,$D$3,'[1]Crisil data '!E:E,Table134567623[[#This Row],[ISIN No.]])</f>
        <v>1</v>
      </c>
      <c r="F50" s="4">
        <f>SUMIFS('[1]Crisil data '!M:M,'[1]Crisil data '!AI:AI,$D$3,'[1]Crisil data '!E:E,Table134567623[[#This Row],[ISIN No.]])</f>
        <v>1057708</v>
      </c>
      <c r="G50" s="38">
        <f>+F50/$F$170</f>
        <v>1.1999685072195865E-2</v>
      </c>
      <c r="H50" s="37" t="str">
        <f>IFERROR(VLOOKUP(Table134567623[[#This Row],[ISIN No.]],'[1]Crisil data '!E:AJ,32,0),0)</f>
        <v>CRISIL AAA</v>
      </c>
    </row>
    <row r="51" spans="1:8" x14ac:dyDescent="0.25">
      <c r="A51" s="11"/>
      <c r="B51" s="4" t="s">
        <v>63</v>
      </c>
      <c r="C51" s="4" t="str">
        <f>VLOOKUP(Table134567623[[#This Row],[ISIN No.]],'[1]Crisil data '!E:F,2,0)</f>
        <v>7.04% NHAI 21-09-2033</v>
      </c>
      <c r="D51" s="4" t="str">
        <f>VLOOKUP(Table134567623[[#This Row],[ISIN No.]],'[1]Crisil data '!E:I,5,0)</f>
        <v>Construction and maintenance of motorways, streets, roads, other vehicular ways</v>
      </c>
      <c r="E51" s="39">
        <f>SUMIFS('[1]Crisil data '!L:L,'[1]Crisil data '!AI:AI,$D$3,'[1]Crisil data '!E:E,Table134567623[[#This Row],[ISIN No.]])</f>
        <v>1</v>
      </c>
      <c r="F51" s="4">
        <f>SUMIFS('[1]Crisil data '!M:M,'[1]Crisil data '!AI:AI,$D$3,'[1]Crisil data '!E:E,Table134567623[[#This Row],[ISIN No.]])</f>
        <v>1000302</v>
      </c>
      <c r="G51" s="38">
        <f>+F51/$F$170</f>
        <v>1.134841466367624E-2</v>
      </c>
      <c r="H51" s="37" t="str">
        <f>IFERROR(VLOOKUP(Table134567623[[#This Row],[ISIN No.]],'[1]Crisil data '!E:AJ,32,0),0)</f>
        <v>[ICRA]AAA</v>
      </c>
    </row>
    <row r="52" spans="1:8" x14ac:dyDescent="0.25">
      <c r="A52" s="11"/>
      <c r="B52" s="4" t="s">
        <v>62</v>
      </c>
      <c r="C52" s="4" t="str">
        <f>VLOOKUP(Table134567623[[#This Row],[ISIN No.]],'[1]Crisil data '!E:F,2,0)</f>
        <v>6.85% IRFC 29-Oct-2040</v>
      </c>
      <c r="D52" s="4" t="str">
        <f>VLOOKUP(Table134567623[[#This Row],[ISIN No.]],'[1]Crisil data '!E:I,5,0)</f>
        <v>Other credit granting</v>
      </c>
      <c r="E52" s="39">
        <f>SUMIFS('[1]Crisil data '!L:L,'[1]Crisil data '!AI:AI,$D$3,'[1]Crisil data '!E:E,Table134567623[[#This Row],[ISIN No.]])</f>
        <v>1</v>
      </c>
      <c r="F52" s="4">
        <f>SUMIFS('[1]Crisil data '!M:M,'[1]Crisil data '!AI:AI,$D$3,'[1]Crisil data '!E:E,Table134567623[[#This Row],[ISIN No.]])</f>
        <v>979134</v>
      </c>
      <c r="G52" s="38">
        <f>+F52/$F$170</f>
        <v>1.1108263947591799E-2</v>
      </c>
      <c r="H52" s="37" t="str">
        <f>IFERROR(VLOOKUP(Table134567623[[#This Row],[ISIN No.]],'[1]Crisil data '!E:AJ,32,0),0)</f>
        <v>[ICRA]AAA</v>
      </c>
    </row>
    <row r="53" spans="1:8" x14ac:dyDescent="0.25">
      <c r="A53" s="11"/>
      <c r="B53" s="4" t="s">
        <v>61</v>
      </c>
      <c r="C53" s="4" t="str">
        <f>VLOOKUP(Table134567623[[#This Row],[ISIN No.]],'[1]Crisil data '!E:F,2,0)</f>
        <v>7.75% Power Finance Corporation 11-Jun-2030</v>
      </c>
      <c r="D53" s="4" t="str">
        <f>VLOOKUP(Table134567623[[#This Row],[ISIN No.]],'[1]Crisil data '!E:I,5,0)</f>
        <v>Other credit granting</v>
      </c>
      <c r="E53" s="39">
        <f>SUMIFS('[1]Crisil data '!L:L,'[1]Crisil data '!AI:AI,$D$3,'[1]Crisil data '!E:E,Table134567623[[#This Row],[ISIN No.]])</f>
        <v>1</v>
      </c>
      <c r="F53" s="4">
        <f>SUMIFS('[1]Crisil data '!M:M,'[1]Crisil data '!AI:AI,$D$3,'[1]Crisil data '!E:E,Table134567623[[#This Row],[ISIN No.]])</f>
        <v>1044689</v>
      </c>
      <c r="G53" s="38">
        <f>+F53/$F$170</f>
        <v>1.185198466721177E-2</v>
      </c>
      <c r="H53" s="37" t="str">
        <f>IFERROR(VLOOKUP(Table134567623[[#This Row],[ISIN No.]],'[1]Crisil data '!E:AJ,32,0),0)</f>
        <v>[ICRA]AAA</v>
      </c>
    </row>
    <row r="54" spans="1:8" x14ac:dyDescent="0.25">
      <c r="A54" s="11"/>
      <c r="B54" s="4" t="s">
        <v>60</v>
      </c>
      <c r="C54" s="4" t="str">
        <f>VLOOKUP(Table134567623[[#This Row],[ISIN No.]],'[1]Crisil data '!E:F,2,0)</f>
        <v>7.55% Power Grid Corporation 21-Sept-2031</v>
      </c>
      <c r="D54" s="4" t="str">
        <f>VLOOKUP(Table134567623[[#This Row],[ISIN No.]],'[1]Crisil data '!E:I,5,0)</f>
        <v>Transmission of electric energy</v>
      </c>
      <c r="E54" s="39">
        <f>SUMIFS('[1]Crisil data '!L:L,'[1]Crisil data '!AI:AI,$D$3,'[1]Crisil data '!E:E,Table134567623[[#This Row],[ISIN No.]])</f>
        <v>1</v>
      </c>
      <c r="F54" s="4">
        <f>SUMIFS('[1]Crisil data '!M:M,'[1]Crisil data '!AI:AI,$D$3,'[1]Crisil data '!E:E,Table134567623[[#This Row],[ISIN No.]])</f>
        <v>1049448</v>
      </c>
      <c r="G54" s="38">
        <f>+F54/$F$170</f>
        <v>1.1905975467374557E-2</v>
      </c>
      <c r="H54" s="37" t="str">
        <f>IFERROR(VLOOKUP(Table134567623[[#This Row],[ISIN No.]],'[1]Crisil data '!E:AJ,32,0),0)</f>
        <v>[ICRA]AAA</v>
      </c>
    </row>
    <row r="55" spans="1:8" x14ac:dyDescent="0.25">
      <c r="A55" s="11"/>
      <c r="B55" s="4" t="s">
        <v>59</v>
      </c>
      <c r="C55" s="4" t="str">
        <f>VLOOKUP(Table134567623[[#This Row],[ISIN No.]],'[1]Crisil data '!E:F,2,0)</f>
        <v>7.38%NHPC 03.01.2029</v>
      </c>
      <c r="D55" s="4" t="str">
        <f>VLOOKUP(Table134567623[[#This Row],[ISIN No.]],'[1]Crisil data '!E:I,5,0)</f>
        <v>Electric power generation by hydroelectric power plants</v>
      </c>
      <c r="E55" s="39">
        <f>SUMIFS('[1]Crisil data '!L:L,'[1]Crisil data '!AI:AI,$D$3,'[1]Crisil data '!E:E,Table134567623[[#This Row],[ISIN No.]])</f>
        <v>10</v>
      </c>
      <c r="F55" s="4">
        <f>SUMIFS('[1]Crisil data '!M:M,'[1]Crisil data '!AI:AI,$D$3,'[1]Crisil data '!E:E,Table134567623[[#This Row],[ISIN No.]])</f>
        <v>2070742</v>
      </c>
      <c r="G55" s="38">
        <f>+F55/$F$170</f>
        <v>2.3492544129163257E-2</v>
      </c>
      <c r="H55" s="37" t="str">
        <f>IFERROR(VLOOKUP(Table134567623[[#This Row],[ISIN No.]],'[1]Crisil data '!E:AJ,32,0),0)</f>
        <v>[ICRA]AAA</v>
      </c>
    </row>
    <row r="56" spans="1:8" x14ac:dyDescent="0.25">
      <c r="A56" s="11"/>
      <c r="B56" s="4" t="s">
        <v>58</v>
      </c>
      <c r="C56" s="4" t="str">
        <f>VLOOKUP(Table134567623[[#This Row],[ISIN No.]],'[1]Crisil data '!E:F,2,0)</f>
        <v>9.18% Nuclear Power Corporation of India Limited 23-Jan-2029</v>
      </c>
      <c r="D56" s="4" t="str">
        <f>VLOOKUP(Table134567623[[#This Row],[ISIN No.]],'[1]Crisil data '!E:I,5,0)</f>
        <v>Transmission of electric energy</v>
      </c>
      <c r="E56" s="39">
        <f>SUMIFS('[1]Crisil data '!L:L,'[1]Crisil data '!AI:AI,$D$3,'[1]Crisil data '!E:E,Table134567623[[#This Row],[ISIN No.]])</f>
        <v>2</v>
      </c>
      <c r="F56" s="4">
        <f>SUMIFS('[1]Crisil data '!M:M,'[1]Crisil data '!AI:AI,$D$3,'[1]Crisil data '!E:E,Table134567623[[#This Row],[ISIN No.]])</f>
        <v>2284244</v>
      </c>
      <c r="G56" s="38">
        <f>+F56/$F$170</f>
        <v>2.591472185901305E-2</v>
      </c>
      <c r="H56" s="37" t="str">
        <f>IFERROR(VLOOKUP(Table134567623[[#This Row],[ISIN No.]],'[1]Crisil data '!E:AJ,32,0),0)</f>
        <v>CRISIL AAA</v>
      </c>
    </row>
    <row r="57" spans="1:8" x14ac:dyDescent="0.25">
      <c r="A57" s="11"/>
      <c r="B57" s="4" t="s">
        <v>57</v>
      </c>
      <c r="C57" s="4" t="str">
        <f>VLOOKUP(Table134567623[[#This Row],[ISIN No.]],'[1]Crisil data '!E:F,2,0)</f>
        <v>8.67%PFC 19-Nov-2028</v>
      </c>
      <c r="D57" s="4" t="str">
        <f>VLOOKUP(Table134567623[[#This Row],[ISIN No.]],'[1]Crisil data '!E:I,5,0)</f>
        <v>Other credit granting</v>
      </c>
      <c r="E57" s="39">
        <f>SUMIFS('[1]Crisil data '!L:L,'[1]Crisil data '!AI:AI,$D$3,'[1]Crisil data '!E:E,Table134567623[[#This Row],[ISIN No.]])</f>
        <v>1</v>
      </c>
      <c r="F57" s="4">
        <f>SUMIFS('[1]Crisil data '!M:M,'[1]Crisil data '!AI:AI,$D$3,'[1]Crisil data '!E:E,Table134567623[[#This Row],[ISIN No.]])</f>
        <v>1107740</v>
      </c>
      <c r="G57" s="38">
        <f>+F57/$F$170</f>
        <v>1.2567297535684942E-2</v>
      </c>
      <c r="H57" s="37" t="str">
        <f>IFERROR(VLOOKUP(Table134567623[[#This Row],[ISIN No.]],'[1]Crisil data '!E:AJ,32,0),0)</f>
        <v>[ICRA]AAA</v>
      </c>
    </row>
    <row r="58" spans="1:8" x14ac:dyDescent="0.25">
      <c r="A58" s="11"/>
      <c r="B58" s="4" t="s">
        <v>56</v>
      </c>
      <c r="C58" s="4" t="str">
        <f>VLOOKUP(Table134567623[[#This Row],[ISIN No.]],'[1]Crisil data '!E:F,2,0)</f>
        <v>6.80% SBI BasellI Tier II 21 Aug 2035 Call 21 Aug 2030</v>
      </c>
      <c r="D58" s="4" t="str">
        <f>VLOOKUP(Table134567623[[#This Row],[ISIN No.]],'[1]Crisil data '!E:I,5,0)</f>
        <v>Monetary intermediation of commercial banks, saving banks. postal savings</v>
      </c>
      <c r="E58" s="39">
        <f>SUMIFS('[1]Crisil data '!L:L,'[1]Crisil data '!AI:AI,$D$3,'[1]Crisil data '!E:E,Table134567623[[#This Row],[ISIN No.]])</f>
        <v>1</v>
      </c>
      <c r="F58" s="4">
        <f>SUMIFS('[1]Crisil data '!M:M,'[1]Crisil data '!AI:AI,$D$3,'[1]Crisil data '!E:E,Table134567623[[#This Row],[ISIN No.]])</f>
        <v>998341</v>
      </c>
      <c r="G58" s="38">
        <f>+F58/$F$170</f>
        <v>1.1326167141272537E-2</v>
      </c>
      <c r="H58" s="37" t="str">
        <f>IFERROR(VLOOKUP(Table134567623[[#This Row],[ISIN No.]],'[1]Crisil data '!E:AJ,32,0),0)</f>
        <v>CRISIL AAA</v>
      </c>
    </row>
    <row r="59" spans="1:8" x14ac:dyDescent="0.25">
      <c r="A59" s="11"/>
      <c r="B59" s="4" t="s">
        <v>55</v>
      </c>
      <c r="C59" s="4" t="str">
        <f>VLOOKUP(Table134567623[[#This Row],[ISIN No.]],'[1]Crisil data '!E:F,2,0)</f>
        <v>7.90% Bajaj Finance 10-Jan-2030</v>
      </c>
      <c r="D59" s="4" t="str">
        <f>VLOOKUP(Table134567623[[#This Row],[ISIN No.]],'[1]Crisil data '!E:I,5,0)</f>
        <v>Other credit granting</v>
      </c>
      <c r="E59" s="39">
        <f>SUMIFS('[1]Crisil data '!L:L,'[1]Crisil data '!AI:AI,$D$3,'[1]Crisil data '!E:E,Table134567623[[#This Row],[ISIN No.]])</f>
        <v>2</v>
      </c>
      <c r="F59" s="4">
        <f>SUMIFS('[1]Crisil data '!M:M,'[1]Crisil data '!AI:AI,$D$3,'[1]Crisil data '!E:E,Table134567623[[#This Row],[ISIN No.]])</f>
        <v>2086580</v>
      </c>
      <c r="G59" s="38">
        <f>+F59/$F$170</f>
        <v>2.3672226056664455E-2</v>
      </c>
      <c r="H59" s="37" t="str">
        <f>IFERROR(VLOOKUP(Table134567623[[#This Row],[ISIN No.]],'[1]Crisil data '!E:AJ,32,0),0)</f>
        <v>CRISIL AAA</v>
      </c>
    </row>
    <row r="60" spans="1:8" x14ac:dyDescent="0.25">
      <c r="A60" s="11"/>
      <c r="B60" s="4" t="s">
        <v>54</v>
      </c>
      <c r="C60" s="4" t="str">
        <f>VLOOKUP(Table134567623[[#This Row],[ISIN No.]],'[1]Crisil data '!E:F,2,0)</f>
        <v>8.52% HUDCO 28 Nov 2028 (GOI Service)</v>
      </c>
      <c r="D60" s="4" t="str">
        <f>VLOOKUP(Table134567623[[#This Row],[ISIN No.]],'[1]Crisil data '!E:I,5,0)</f>
        <v>Activities of specialized institutions granting credit for house purchases</v>
      </c>
      <c r="E60" s="39">
        <f>SUMIFS('[1]Crisil data '!L:L,'[1]Crisil data '!AI:AI,$D$3,'[1]Crisil data '!E:E,Table134567623[[#This Row],[ISIN No.]])</f>
        <v>1</v>
      </c>
      <c r="F60" s="4">
        <f>SUMIFS('[1]Crisil data '!M:M,'[1]Crisil data '!AI:AI,$D$3,'[1]Crisil data '!E:E,Table134567623[[#This Row],[ISIN No.]])</f>
        <v>1116904</v>
      </c>
      <c r="G60" s="38">
        <f>+F60/$F$170</f>
        <v>1.2671263010089601E-2</v>
      </c>
      <c r="H60" s="37" t="str">
        <f>IFERROR(VLOOKUP(Table134567623[[#This Row],[ISIN No.]],'[1]Crisil data '!E:AJ,32,0),0)</f>
        <v>[ICRA]AAA</v>
      </c>
    </row>
    <row r="61" spans="1:8" x14ac:dyDescent="0.25">
      <c r="A61" s="11"/>
      <c r="B61" s="4" t="s">
        <v>53</v>
      </c>
      <c r="C61" s="4" t="str">
        <f>VLOOKUP(Table134567623[[#This Row],[ISIN No.]],'[1]Crisil data '!E:F,2,0)</f>
        <v>8.83% EXIM 03-NOV-2029</v>
      </c>
      <c r="D61" s="4" t="str">
        <f>VLOOKUP(Table134567623[[#This Row],[ISIN No.]],'[1]Crisil data '!E:I,5,0)</f>
        <v>Other monetary intermediation services n.e.c.</v>
      </c>
      <c r="E61" s="39">
        <f>SUMIFS('[1]Crisil data '!L:L,'[1]Crisil data '!AI:AI,$D$3,'[1]Crisil data '!E:E,Table134567623[[#This Row],[ISIN No.]])</f>
        <v>1</v>
      </c>
      <c r="F61" s="4">
        <f>SUMIFS('[1]Crisil data '!M:M,'[1]Crisil data '!AI:AI,$D$3,'[1]Crisil data '!E:E,Table134567623[[#This Row],[ISIN No.]])</f>
        <v>1125015</v>
      </c>
      <c r="G61" s="38">
        <f>+F61/$F$170</f>
        <v>1.2763282211627813E-2</v>
      </c>
      <c r="H61" s="37" t="str">
        <f>IFERROR(VLOOKUP(Table134567623[[#This Row],[ISIN No.]],'[1]Crisil data '!E:AJ,32,0),0)</f>
        <v>[ICRA]AAA</v>
      </c>
    </row>
    <row r="62" spans="1:8" x14ac:dyDescent="0.25">
      <c r="A62" s="11"/>
      <c r="B62" s="4" t="s">
        <v>52</v>
      </c>
      <c r="C62" s="4" t="str">
        <f>VLOOKUP(Table134567623[[#This Row],[ISIN No.]],'[1]Crisil data '!E:F,2,0)</f>
        <v>8.05% HDFC Ltd 22 Oct 2029</v>
      </c>
      <c r="D62" s="4" t="str">
        <f>VLOOKUP(Table134567623[[#This Row],[ISIN No.]],'[1]Crisil data '!E:I,5,0)</f>
        <v>Activities of specialized institutions granting credit for house purchases</v>
      </c>
      <c r="E62" s="39">
        <f>SUMIFS('[1]Crisil data '!L:L,'[1]Crisil data '!AI:AI,$D$3,'[1]Crisil data '!E:E,Table134567623[[#This Row],[ISIN No.]])</f>
        <v>1</v>
      </c>
      <c r="F62" s="4">
        <f>SUMIFS('[1]Crisil data '!M:M,'[1]Crisil data '!AI:AI,$D$3,'[1]Crisil data '!E:E,Table134567623[[#This Row],[ISIN No.]])</f>
        <v>1058074</v>
      </c>
      <c r="G62" s="38">
        <f>+F62/$F$170</f>
        <v>1.2003837337978504E-2</v>
      </c>
      <c r="H62" s="37" t="str">
        <f>IFERROR(VLOOKUP(Table134567623[[#This Row],[ISIN No.]],'[1]Crisil data '!E:AJ,32,0),0)</f>
        <v>[ICRA]AAA</v>
      </c>
    </row>
    <row r="63" spans="1:8" hidden="1" outlineLevel="1" x14ac:dyDescent="0.25">
      <c r="A63" s="11"/>
      <c r="B63" s="4"/>
      <c r="C63" s="4"/>
      <c r="D63" s="4"/>
      <c r="E63" s="39"/>
      <c r="F63" s="4"/>
      <c r="G63" s="38"/>
      <c r="H63" s="37"/>
    </row>
    <row r="64" spans="1:8" hidden="1" outlineLevel="1" x14ac:dyDescent="0.25">
      <c r="A64" s="11"/>
      <c r="B64" s="4"/>
      <c r="C64" s="4"/>
      <c r="D64" s="4"/>
      <c r="E64" s="39"/>
      <c r="F64" s="4"/>
      <c r="G64" s="38"/>
      <c r="H64" s="37"/>
    </row>
    <row r="65" spans="1:8" hidden="1" outlineLevel="1" x14ac:dyDescent="0.25">
      <c r="A65" s="11"/>
      <c r="B65" s="4"/>
      <c r="C65" s="4"/>
      <c r="D65" s="4"/>
      <c r="E65" s="39"/>
      <c r="F65" s="4"/>
      <c r="G65" s="38"/>
      <c r="H65" s="37"/>
    </row>
    <row r="66" spans="1:8" hidden="1" outlineLevel="1" x14ac:dyDescent="0.25">
      <c r="A66" s="11"/>
      <c r="B66" s="4"/>
      <c r="C66" s="4"/>
      <c r="D66" s="4"/>
      <c r="E66" s="39"/>
      <c r="F66" s="4"/>
      <c r="G66" s="38"/>
      <c r="H66" s="37"/>
    </row>
    <row r="67" spans="1:8" hidden="1" outlineLevel="1" x14ac:dyDescent="0.25">
      <c r="A67" s="11"/>
      <c r="B67" s="4"/>
      <c r="C67" s="4"/>
      <c r="D67" s="4"/>
      <c r="E67" s="39"/>
      <c r="F67" s="4"/>
      <c r="G67" s="38"/>
      <c r="H67" s="37"/>
    </row>
    <row r="68" spans="1:8" hidden="1" outlineLevel="1" x14ac:dyDescent="0.25">
      <c r="A68" s="11"/>
      <c r="B68" s="4"/>
      <c r="C68" s="4"/>
      <c r="D68" s="4"/>
      <c r="E68" s="39"/>
      <c r="F68" s="4"/>
      <c r="G68" s="38"/>
      <c r="H68" s="37"/>
    </row>
    <row r="69" spans="1:8" hidden="1" outlineLevel="1" x14ac:dyDescent="0.25">
      <c r="A69" s="11"/>
      <c r="B69" s="4"/>
      <c r="C69" s="4"/>
      <c r="D69" s="4"/>
      <c r="E69" s="39"/>
      <c r="F69" s="4"/>
      <c r="G69" s="38"/>
      <c r="H69" s="37"/>
    </row>
    <row r="70" spans="1:8" hidden="1" outlineLevel="1" x14ac:dyDescent="0.25">
      <c r="A70" s="11"/>
      <c r="B70" s="4"/>
      <c r="C70" s="4"/>
      <c r="D70" s="4"/>
      <c r="E70" s="39"/>
      <c r="F70" s="4"/>
      <c r="G70" s="38"/>
      <c r="H70" s="37"/>
    </row>
    <row r="71" spans="1:8" hidden="1" outlineLevel="1" x14ac:dyDescent="0.25">
      <c r="A71" s="11"/>
      <c r="B71" s="4"/>
      <c r="C71" s="4"/>
      <c r="D71" s="4"/>
      <c r="E71" s="39"/>
      <c r="F71" s="4"/>
      <c r="G71" s="38"/>
      <c r="H71" s="37"/>
    </row>
    <row r="72" spans="1:8" hidden="1" outlineLevel="1" x14ac:dyDescent="0.25">
      <c r="A72" s="11"/>
      <c r="B72" s="4"/>
      <c r="C72" s="4"/>
      <c r="D72" s="4"/>
      <c r="E72" s="39"/>
      <c r="F72" s="4"/>
      <c r="G72" s="38"/>
      <c r="H72" s="37"/>
    </row>
    <row r="73" spans="1:8" hidden="1" outlineLevel="1" x14ac:dyDescent="0.25">
      <c r="A73" s="11"/>
      <c r="B73" s="4"/>
      <c r="C73" s="4"/>
      <c r="D73" s="4"/>
      <c r="E73" s="39"/>
      <c r="F73" s="4"/>
      <c r="G73" s="38"/>
      <c r="H73" s="37"/>
    </row>
    <row r="74" spans="1:8" hidden="1" outlineLevel="1" x14ac:dyDescent="0.25">
      <c r="A74" s="11"/>
      <c r="B74" s="4"/>
      <c r="C74" s="4"/>
      <c r="D74" s="4"/>
      <c r="E74" s="39"/>
      <c r="F74" s="4"/>
      <c r="G74" s="38"/>
      <c r="H74" s="37"/>
    </row>
    <row r="75" spans="1:8" hidden="1" outlineLevel="1" x14ac:dyDescent="0.25">
      <c r="A75" s="11"/>
      <c r="B75" s="4"/>
      <c r="C75" s="4"/>
      <c r="D75" s="4"/>
      <c r="E75" s="39"/>
      <c r="F75" s="4"/>
      <c r="G75" s="38"/>
      <c r="H75" s="37"/>
    </row>
    <row r="76" spans="1:8" hidden="1" outlineLevel="1" x14ac:dyDescent="0.25">
      <c r="A76" s="11"/>
      <c r="B76" s="4"/>
      <c r="C76" s="4"/>
      <c r="D76" s="4"/>
      <c r="E76" s="39"/>
      <c r="F76" s="4"/>
      <c r="G76" s="38"/>
      <c r="H76" s="37"/>
    </row>
    <row r="77" spans="1:8" hidden="1" outlineLevel="1" x14ac:dyDescent="0.25">
      <c r="A77" s="11"/>
      <c r="B77" s="4"/>
      <c r="C77" s="4"/>
      <c r="D77" s="4"/>
      <c r="E77" s="39"/>
      <c r="F77" s="4"/>
      <c r="G77" s="38"/>
      <c r="H77" s="37"/>
    </row>
    <row r="78" spans="1:8" hidden="1" outlineLevel="1" x14ac:dyDescent="0.25">
      <c r="A78" s="11"/>
      <c r="B78" s="4"/>
      <c r="C78" s="4"/>
      <c r="D78" s="4"/>
      <c r="E78" s="39"/>
      <c r="F78" s="4"/>
      <c r="G78" s="38"/>
      <c r="H78" s="37"/>
    </row>
    <row r="79" spans="1:8" hidden="1" outlineLevel="1" x14ac:dyDescent="0.25">
      <c r="A79" s="11"/>
      <c r="B79" s="4"/>
      <c r="C79" s="4"/>
      <c r="D79" s="4"/>
      <c r="E79" s="39"/>
      <c r="F79" s="4"/>
      <c r="G79" s="38"/>
      <c r="H79" s="37"/>
    </row>
    <row r="80" spans="1:8" hidden="1" outlineLevel="1" x14ac:dyDescent="0.25">
      <c r="A80" s="11"/>
      <c r="B80" s="4"/>
      <c r="C80" s="4"/>
      <c r="D80" s="4"/>
      <c r="E80" s="39"/>
      <c r="F80" s="4"/>
      <c r="G80" s="38"/>
      <c r="H80" s="37"/>
    </row>
    <row r="81" spans="1:8" hidden="1" outlineLevel="1" x14ac:dyDescent="0.25">
      <c r="A81" s="11"/>
      <c r="B81" s="4"/>
      <c r="C81" s="4"/>
      <c r="D81" s="4"/>
      <c r="E81" s="39"/>
      <c r="F81" s="4"/>
      <c r="G81" s="38"/>
      <c r="H81" s="37"/>
    </row>
    <row r="82" spans="1:8" hidden="1" outlineLevel="1" x14ac:dyDescent="0.25">
      <c r="A82" s="11"/>
      <c r="B82" s="4"/>
      <c r="C82" s="4"/>
      <c r="D82" s="4"/>
      <c r="E82" s="39"/>
      <c r="F82" s="4"/>
      <c r="G82" s="38"/>
      <c r="H82" s="37"/>
    </row>
    <row r="83" spans="1:8" hidden="1" outlineLevel="1" x14ac:dyDescent="0.25">
      <c r="A83" s="11"/>
      <c r="B83" s="4"/>
      <c r="C83" s="4"/>
      <c r="D83" s="4"/>
      <c r="E83" s="39"/>
      <c r="F83" s="4"/>
      <c r="G83" s="38"/>
      <c r="H83" s="37"/>
    </row>
    <row r="84" spans="1:8" hidden="1" outlineLevel="1" x14ac:dyDescent="0.25">
      <c r="A84" s="11"/>
      <c r="B84" s="4"/>
      <c r="C84" s="4"/>
      <c r="D84" s="4"/>
      <c r="E84" s="39"/>
      <c r="F84" s="4"/>
      <c r="G84" s="38"/>
      <c r="H84" s="37"/>
    </row>
    <row r="85" spans="1:8" hidden="1" outlineLevel="1" x14ac:dyDescent="0.25">
      <c r="A85" s="11"/>
      <c r="B85" s="4"/>
      <c r="C85" s="4"/>
      <c r="D85" s="4"/>
      <c r="E85" s="39"/>
      <c r="F85" s="4"/>
      <c r="G85" s="38"/>
      <c r="H85" s="37"/>
    </row>
    <row r="86" spans="1:8" hidden="1" outlineLevel="1" x14ac:dyDescent="0.25">
      <c r="A86" s="11"/>
      <c r="B86" s="4"/>
      <c r="C86" s="4"/>
      <c r="D86" s="4"/>
      <c r="E86" s="39"/>
      <c r="F86" s="4"/>
      <c r="G86" s="38"/>
      <c r="H86" s="37"/>
    </row>
    <row r="87" spans="1:8" hidden="1" outlineLevel="1" x14ac:dyDescent="0.25">
      <c r="A87" s="11"/>
      <c r="B87" s="4"/>
      <c r="C87" s="4"/>
      <c r="D87" s="4"/>
      <c r="E87" s="39"/>
      <c r="F87" s="4"/>
      <c r="G87" s="38"/>
      <c r="H87" s="37"/>
    </row>
    <row r="88" spans="1:8" hidden="1" outlineLevel="1" x14ac:dyDescent="0.25">
      <c r="A88" s="11"/>
      <c r="B88" s="4"/>
      <c r="C88" s="4"/>
      <c r="D88" s="4"/>
      <c r="E88" s="39"/>
      <c r="F88" s="4"/>
      <c r="G88" s="38"/>
      <c r="H88" s="37"/>
    </row>
    <row r="89" spans="1:8" hidden="1" outlineLevel="1" x14ac:dyDescent="0.25">
      <c r="A89" s="11"/>
      <c r="B89" s="4"/>
      <c r="C89" s="4"/>
      <c r="D89" s="4"/>
      <c r="E89" s="39"/>
      <c r="F89" s="4"/>
      <c r="G89" s="38"/>
      <c r="H89" s="37"/>
    </row>
    <row r="90" spans="1:8" hidden="1" outlineLevel="1" x14ac:dyDescent="0.25">
      <c r="A90" s="11"/>
      <c r="B90" s="40"/>
      <c r="C90" s="4"/>
      <c r="D90" s="4"/>
      <c r="E90" s="39"/>
      <c r="F90" s="4"/>
      <c r="G90" s="38"/>
      <c r="H90" s="37"/>
    </row>
    <row r="91" spans="1:8" hidden="1" outlineLevel="1" x14ac:dyDescent="0.25">
      <c r="A91" s="11"/>
      <c r="B91" s="40"/>
      <c r="C91" s="4"/>
      <c r="D91" s="4"/>
      <c r="E91" s="39"/>
      <c r="F91" s="4"/>
      <c r="G91" s="38"/>
      <c r="H91" s="37"/>
    </row>
    <row r="92" spans="1:8" hidden="1" outlineLevel="1" x14ac:dyDescent="0.25">
      <c r="A92" s="11"/>
      <c r="B92" s="40"/>
      <c r="C92" s="4"/>
      <c r="D92" s="4"/>
      <c r="E92" s="39"/>
      <c r="F92" s="4"/>
      <c r="G92" s="38"/>
      <c r="H92" s="37"/>
    </row>
    <row r="93" spans="1:8" hidden="1" outlineLevel="1" x14ac:dyDescent="0.25">
      <c r="A93" s="11"/>
      <c r="B93" s="40"/>
      <c r="C93" s="4"/>
      <c r="D93" s="4"/>
      <c r="E93" s="39"/>
      <c r="F93" s="4"/>
      <c r="G93" s="38"/>
      <c r="H93" s="37"/>
    </row>
    <row r="94" spans="1:8" hidden="1" outlineLevel="1" x14ac:dyDescent="0.25">
      <c r="A94" s="11"/>
      <c r="B94" s="40"/>
      <c r="C94" s="4"/>
      <c r="D94" s="4"/>
      <c r="E94" s="39"/>
      <c r="F94" s="4"/>
      <c r="G94" s="38"/>
      <c r="H94" s="37"/>
    </row>
    <row r="95" spans="1:8" hidden="1" outlineLevel="1" x14ac:dyDescent="0.25">
      <c r="A95" s="11"/>
      <c r="B95" s="40"/>
      <c r="C95" s="4"/>
      <c r="D95" s="4"/>
      <c r="E95" s="39"/>
      <c r="F95" s="4"/>
      <c r="G95" s="38"/>
      <c r="H95" s="37"/>
    </row>
    <row r="96" spans="1:8" hidden="1" outlineLevel="1" x14ac:dyDescent="0.25">
      <c r="A96" s="11"/>
      <c r="B96" s="40"/>
      <c r="C96" s="4"/>
      <c r="D96" s="4"/>
      <c r="E96" s="39"/>
      <c r="F96" s="4"/>
      <c r="G96" s="38"/>
      <c r="H96" s="37"/>
    </row>
    <row r="97" spans="1:8" hidden="1" outlineLevel="1" x14ac:dyDescent="0.25">
      <c r="A97" s="11"/>
      <c r="B97" s="40"/>
      <c r="C97" s="4"/>
      <c r="D97" s="4"/>
      <c r="E97" s="39"/>
      <c r="F97" s="4"/>
      <c r="G97" s="38"/>
      <c r="H97" s="37"/>
    </row>
    <row r="98" spans="1:8" hidden="1" outlineLevel="1" x14ac:dyDescent="0.25">
      <c r="A98" s="11"/>
      <c r="B98" s="40"/>
      <c r="C98" s="4"/>
      <c r="D98" s="4"/>
      <c r="E98" s="39"/>
      <c r="F98" s="4"/>
      <c r="G98" s="38"/>
      <c r="H98" s="37"/>
    </row>
    <row r="99" spans="1:8" hidden="1" outlineLevel="1" x14ac:dyDescent="0.25">
      <c r="A99" s="11"/>
      <c r="B99" s="40"/>
      <c r="C99" s="4"/>
      <c r="D99" s="4"/>
      <c r="E99" s="39"/>
      <c r="F99" s="4"/>
      <c r="G99" s="38"/>
      <c r="H99" s="37"/>
    </row>
    <row r="100" spans="1:8" hidden="1" outlineLevel="1" x14ac:dyDescent="0.25">
      <c r="A100" s="11"/>
      <c r="B100" s="40"/>
      <c r="C100" s="4"/>
      <c r="D100" s="4"/>
      <c r="E100" s="39"/>
      <c r="F100" s="4"/>
      <c r="G100" s="38"/>
      <c r="H100" s="37"/>
    </row>
    <row r="101" spans="1:8" hidden="1" outlineLevel="1" x14ac:dyDescent="0.25">
      <c r="A101" s="11"/>
      <c r="B101" s="40"/>
      <c r="C101" s="4"/>
      <c r="D101" s="4"/>
      <c r="E101" s="39"/>
      <c r="F101" s="4"/>
      <c r="G101" s="38"/>
      <c r="H101" s="37"/>
    </row>
    <row r="102" spans="1:8" hidden="1" outlineLevel="1" x14ac:dyDescent="0.25">
      <c r="A102" s="11"/>
      <c r="B102" s="40"/>
      <c r="C102" s="4"/>
      <c r="D102" s="4"/>
      <c r="E102" s="39"/>
      <c r="F102" s="4"/>
      <c r="G102" s="38"/>
      <c r="H102" s="37"/>
    </row>
    <row r="103" spans="1:8" hidden="1" outlineLevel="1" x14ac:dyDescent="0.25">
      <c r="A103" s="11"/>
      <c r="B103" s="40"/>
      <c r="C103" s="4"/>
      <c r="D103" s="4"/>
      <c r="E103" s="39"/>
      <c r="F103" s="4"/>
      <c r="G103" s="38"/>
      <c r="H103" s="37"/>
    </row>
    <row r="104" spans="1:8" hidden="1" outlineLevel="1" x14ac:dyDescent="0.25">
      <c r="A104" s="11"/>
      <c r="B104" s="40"/>
      <c r="C104" s="4"/>
      <c r="D104" s="4"/>
      <c r="E104" s="39"/>
      <c r="F104" s="4"/>
      <c r="G104" s="38"/>
      <c r="H104" s="37"/>
    </row>
    <row r="105" spans="1:8" hidden="1" outlineLevel="1" x14ac:dyDescent="0.25">
      <c r="A105" s="11"/>
      <c r="B105" s="40"/>
      <c r="C105" s="4"/>
      <c r="D105" s="4"/>
      <c r="E105" s="39"/>
      <c r="F105" s="4"/>
      <c r="G105" s="38"/>
      <c r="H105" s="37"/>
    </row>
    <row r="106" spans="1:8" hidden="1" outlineLevel="1" x14ac:dyDescent="0.25">
      <c r="A106" s="11"/>
      <c r="B106" s="40"/>
      <c r="C106" s="4"/>
      <c r="D106" s="4"/>
      <c r="E106" s="39"/>
      <c r="F106" s="4"/>
      <c r="G106" s="38"/>
      <c r="H106" s="37"/>
    </row>
    <row r="107" spans="1:8" hidden="1" outlineLevel="1" x14ac:dyDescent="0.25">
      <c r="A107" s="11"/>
      <c r="B107" s="40"/>
      <c r="C107" s="4"/>
      <c r="D107" s="4"/>
      <c r="E107" s="39"/>
      <c r="F107" s="4"/>
      <c r="G107" s="38"/>
      <c r="H107" s="37"/>
    </row>
    <row r="108" spans="1:8" hidden="1" outlineLevel="1" x14ac:dyDescent="0.25">
      <c r="A108" s="11"/>
      <c r="B108" s="40"/>
      <c r="C108" s="4"/>
      <c r="D108" s="4"/>
      <c r="E108" s="39"/>
      <c r="F108" s="4"/>
      <c r="G108" s="38"/>
      <c r="H108" s="37"/>
    </row>
    <row r="109" spans="1:8" hidden="1" outlineLevel="1" x14ac:dyDescent="0.25">
      <c r="A109" s="11"/>
      <c r="B109" s="40"/>
      <c r="C109" s="4"/>
      <c r="D109" s="4"/>
      <c r="E109" s="39"/>
      <c r="F109" s="4"/>
      <c r="G109" s="38"/>
      <c r="H109" s="37"/>
    </row>
    <row r="110" spans="1:8" hidden="1" outlineLevel="1" x14ac:dyDescent="0.25">
      <c r="A110" s="11"/>
      <c r="B110" s="40"/>
      <c r="C110" s="4"/>
      <c r="D110" s="4"/>
      <c r="E110" s="39"/>
      <c r="F110" s="4"/>
      <c r="G110" s="38"/>
      <c r="H110" s="37"/>
    </row>
    <row r="111" spans="1:8" hidden="1" outlineLevel="1" x14ac:dyDescent="0.25">
      <c r="A111" s="11"/>
      <c r="B111" s="40"/>
      <c r="C111" s="4"/>
      <c r="D111" s="4"/>
      <c r="E111" s="39"/>
      <c r="F111" s="4"/>
      <c r="G111" s="38"/>
      <c r="H111" s="37"/>
    </row>
    <row r="112" spans="1:8" hidden="1" outlineLevel="1" x14ac:dyDescent="0.25">
      <c r="A112" s="11"/>
      <c r="B112" s="40"/>
      <c r="C112" s="4"/>
      <c r="D112" s="4"/>
      <c r="E112" s="39"/>
      <c r="F112" s="4"/>
      <c r="G112" s="38"/>
      <c r="H112" s="37"/>
    </row>
    <row r="113" spans="1:8" hidden="1" outlineLevel="1" x14ac:dyDescent="0.25">
      <c r="A113" s="11"/>
      <c r="B113" s="40"/>
      <c r="C113" s="4"/>
      <c r="D113" s="4"/>
      <c r="E113" s="39"/>
      <c r="F113" s="4"/>
      <c r="G113" s="38"/>
      <c r="H113" s="37"/>
    </row>
    <row r="114" spans="1:8" hidden="1" outlineLevel="1" x14ac:dyDescent="0.25">
      <c r="A114" s="11"/>
      <c r="B114" s="40"/>
      <c r="C114" s="4"/>
      <c r="D114" s="4"/>
      <c r="E114" s="39"/>
      <c r="F114" s="4"/>
      <c r="G114" s="38"/>
      <c r="H114" s="37"/>
    </row>
    <row r="115" spans="1:8" hidden="1" outlineLevel="1" x14ac:dyDescent="0.25">
      <c r="A115" s="11"/>
      <c r="B115" s="40"/>
      <c r="C115" s="4"/>
      <c r="D115" s="4"/>
      <c r="E115" s="39"/>
      <c r="F115" s="4"/>
      <c r="G115" s="38"/>
      <c r="H115" s="37"/>
    </row>
    <row r="116" spans="1:8" hidden="1" outlineLevel="1" x14ac:dyDescent="0.25">
      <c r="A116" s="11"/>
      <c r="B116" s="40"/>
      <c r="C116" s="4"/>
      <c r="D116" s="4"/>
      <c r="E116" s="39"/>
      <c r="F116" s="4"/>
      <c r="G116" s="38"/>
      <c r="H116" s="37"/>
    </row>
    <row r="117" spans="1:8" hidden="1" outlineLevel="1" x14ac:dyDescent="0.25">
      <c r="A117" s="11"/>
      <c r="B117" s="40"/>
      <c r="C117" s="4"/>
      <c r="D117" s="4"/>
      <c r="E117" s="39"/>
      <c r="F117" s="4"/>
      <c r="G117" s="38"/>
      <c r="H117" s="37"/>
    </row>
    <row r="118" spans="1:8" hidden="1" outlineLevel="1" x14ac:dyDescent="0.25">
      <c r="A118" s="11"/>
      <c r="B118" s="40"/>
      <c r="C118" s="4"/>
      <c r="D118" s="4"/>
      <c r="E118" s="39"/>
      <c r="F118" s="4"/>
      <c r="G118" s="38"/>
      <c r="H118" s="37"/>
    </row>
    <row r="119" spans="1:8" hidden="1" outlineLevel="1" x14ac:dyDescent="0.25">
      <c r="A119" s="11"/>
      <c r="B119" s="40"/>
      <c r="C119" s="4"/>
      <c r="D119" s="4"/>
      <c r="E119" s="39"/>
      <c r="F119" s="4"/>
      <c r="G119" s="38"/>
      <c r="H119" s="37"/>
    </row>
    <row r="120" spans="1:8" hidden="1" outlineLevel="1" x14ac:dyDescent="0.25">
      <c r="A120" s="11"/>
      <c r="B120" s="40"/>
      <c r="C120" s="4"/>
      <c r="D120" s="4"/>
      <c r="E120" s="39"/>
      <c r="F120" s="4"/>
      <c r="G120" s="38"/>
      <c r="H120" s="37"/>
    </row>
    <row r="121" spans="1:8" hidden="1" outlineLevel="1" x14ac:dyDescent="0.25">
      <c r="A121" s="11"/>
      <c r="B121" s="40"/>
      <c r="C121" s="4"/>
      <c r="D121" s="4"/>
      <c r="E121" s="39"/>
      <c r="F121" s="4"/>
      <c r="G121" s="38"/>
      <c r="H121" s="37"/>
    </row>
    <row r="122" spans="1:8" hidden="1" outlineLevel="1" x14ac:dyDescent="0.25">
      <c r="A122" s="11"/>
      <c r="B122" s="40"/>
      <c r="C122" s="4"/>
      <c r="D122" s="4"/>
      <c r="E122" s="39"/>
      <c r="F122" s="4"/>
      <c r="G122" s="38"/>
      <c r="H122" s="37"/>
    </row>
    <row r="123" spans="1:8" hidden="1" outlineLevel="1" x14ac:dyDescent="0.25">
      <c r="A123" s="11"/>
      <c r="B123" s="40"/>
      <c r="C123" s="4"/>
      <c r="D123" s="4"/>
      <c r="E123" s="39"/>
      <c r="F123" s="4"/>
      <c r="G123" s="38"/>
      <c r="H123" s="37"/>
    </row>
    <row r="124" spans="1:8" hidden="1" outlineLevel="1" x14ac:dyDescent="0.25">
      <c r="A124" s="11"/>
      <c r="B124" s="40"/>
      <c r="C124" s="4"/>
      <c r="D124" s="4"/>
      <c r="E124" s="39"/>
      <c r="F124" s="4"/>
      <c r="G124" s="38"/>
      <c r="H124" s="37"/>
    </row>
    <row r="125" spans="1:8" hidden="1" outlineLevel="1" x14ac:dyDescent="0.25">
      <c r="A125" s="11"/>
      <c r="B125" s="40"/>
      <c r="C125" s="4"/>
      <c r="D125" s="4"/>
      <c r="E125" s="39"/>
      <c r="F125" s="4"/>
      <c r="G125" s="38"/>
      <c r="H125" s="37"/>
    </row>
    <row r="126" spans="1:8" hidden="1" outlineLevel="1" x14ac:dyDescent="0.25">
      <c r="A126" s="11"/>
      <c r="B126" s="40"/>
      <c r="C126" s="4"/>
      <c r="D126" s="4"/>
      <c r="E126" s="39"/>
      <c r="F126" s="4"/>
      <c r="G126" s="38"/>
      <c r="H126" s="37"/>
    </row>
    <row r="127" spans="1:8" hidden="1" outlineLevel="1" x14ac:dyDescent="0.25">
      <c r="A127" s="11"/>
      <c r="B127" s="40"/>
      <c r="C127" s="4"/>
      <c r="D127" s="4"/>
      <c r="E127" s="39"/>
      <c r="F127" s="4"/>
      <c r="G127" s="38"/>
      <c r="H127" s="37"/>
    </row>
    <row r="128" spans="1:8" hidden="1" outlineLevel="1" x14ac:dyDescent="0.25">
      <c r="A128" s="11"/>
      <c r="B128" s="40"/>
      <c r="C128" s="4"/>
      <c r="D128" s="4"/>
      <c r="E128" s="39"/>
      <c r="F128" s="4"/>
      <c r="G128" s="38"/>
      <c r="H128" s="37"/>
    </row>
    <row r="129" spans="1:8" hidden="1" outlineLevel="1" x14ac:dyDescent="0.25">
      <c r="A129" s="11"/>
      <c r="B129" s="40"/>
      <c r="C129" s="4"/>
      <c r="D129" s="4"/>
      <c r="E129" s="39"/>
      <c r="F129" s="4"/>
      <c r="G129" s="38"/>
      <c r="H129" s="37"/>
    </row>
    <row r="130" spans="1:8" hidden="1" outlineLevel="1" x14ac:dyDescent="0.25">
      <c r="A130" s="11"/>
      <c r="B130" s="40"/>
      <c r="C130" s="4"/>
      <c r="D130" s="4"/>
      <c r="E130" s="39"/>
      <c r="F130" s="4"/>
      <c r="G130" s="38"/>
      <c r="H130" s="37"/>
    </row>
    <row r="131" spans="1:8" hidden="1" outlineLevel="1" x14ac:dyDescent="0.25">
      <c r="A131" s="11"/>
      <c r="B131" s="40"/>
      <c r="C131" s="4"/>
      <c r="D131" s="4"/>
      <c r="E131" s="39"/>
      <c r="F131" s="4"/>
      <c r="G131" s="38"/>
      <c r="H131" s="37"/>
    </row>
    <row r="132" spans="1:8" hidden="1" outlineLevel="1" x14ac:dyDescent="0.25">
      <c r="A132" s="11"/>
      <c r="B132" s="40"/>
      <c r="C132" s="4"/>
      <c r="D132" s="4"/>
      <c r="E132" s="39"/>
      <c r="F132" s="4"/>
      <c r="G132" s="38"/>
      <c r="H132" s="37"/>
    </row>
    <row r="133" spans="1:8" hidden="1" outlineLevel="1" x14ac:dyDescent="0.25">
      <c r="A133" s="11"/>
      <c r="B133" s="40"/>
      <c r="C133" s="4"/>
      <c r="D133" s="4"/>
      <c r="E133" s="39"/>
      <c r="F133" s="4"/>
      <c r="G133" s="38"/>
      <c r="H133" s="37"/>
    </row>
    <row r="134" spans="1:8" hidden="1" outlineLevel="1" x14ac:dyDescent="0.25">
      <c r="A134" s="11"/>
      <c r="B134" s="40"/>
      <c r="C134" s="4"/>
      <c r="D134" s="4"/>
      <c r="E134" s="39"/>
      <c r="F134" s="4"/>
      <c r="G134" s="38"/>
      <c r="H134" s="37"/>
    </row>
    <row r="135" spans="1:8" hidden="1" outlineLevel="1" x14ac:dyDescent="0.25">
      <c r="A135" s="11"/>
      <c r="B135" s="40"/>
      <c r="C135" s="4"/>
      <c r="D135" s="4"/>
      <c r="E135" s="39"/>
      <c r="F135" s="4"/>
      <c r="G135" s="38"/>
      <c r="H135" s="37"/>
    </row>
    <row r="136" spans="1:8" hidden="1" outlineLevel="1" x14ac:dyDescent="0.25">
      <c r="A136" s="11"/>
      <c r="B136" s="40"/>
      <c r="C136" s="4"/>
      <c r="D136" s="4"/>
      <c r="E136" s="39"/>
      <c r="F136" s="4"/>
      <c r="G136" s="38"/>
      <c r="H136" s="37"/>
    </row>
    <row r="137" spans="1:8" hidden="1" outlineLevel="1" x14ac:dyDescent="0.25">
      <c r="A137" s="11"/>
      <c r="B137" s="40"/>
      <c r="C137" s="4"/>
      <c r="D137" s="4"/>
      <c r="E137" s="39"/>
      <c r="F137" s="4"/>
      <c r="G137" s="38"/>
      <c r="H137" s="37"/>
    </row>
    <row r="138" spans="1:8" hidden="1" outlineLevel="1" x14ac:dyDescent="0.25">
      <c r="A138" s="11"/>
      <c r="B138" s="40"/>
      <c r="C138" s="4"/>
      <c r="D138" s="4"/>
      <c r="E138" s="39"/>
      <c r="F138" s="4"/>
      <c r="G138" s="38"/>
      <c r="H138" s="37"/>
    </row>
    <row r="139" spans="1:8" hidden="1" outlineLevel="1" x14ac:dyDescent="0.25">
      <c r="A139" s="11"/>
      <c r="B139" s="40"/>
      <c r="C139" s="4"/>
      <c r="D139" s="4"/>
      <c r="E139" s="39"/>
      <c r="F139" s="4"/>
      <c r="G139" s="38"/>
      <c r="H139" s="37"/>
    </row>
    <row r="140" spans="1:8" hidden="1" outlineLevel="1" x14ac:dyDescent="0.25">
      <c r="A140" s="11"/>
      <c r="B140" s="40"/>
      <c r="C140" s="4"/>
      <c r="D140" s="4"/>
      <c r="E140" s="39"/>
      <c r="F140" s="4"/>
      <c r="G140" s="38"/>
      <c r="H140" s="37"/>
    </row>
    <row r="141" spans="1:8" hidden="1" outlineLevel="1" x14ac:dyDescent="0.25">
      <c r="A141" s="11"/>
      <c r="B141" s="40"/>
      <c r="C141" s="4"/>
      <c r="D141" s="4"/>
      <c r="E141" s="39"/>
      <c r="F141" s="4"/>
      <c r="G141" s="38"/>
      <c r="H141" s="37"/>
    </row>
    <row r="142" spans="1:8" hidden="1" outlineLevel="1" x14ac:dyDescent="0.25">
      <c r="A142" s="11"/>
      <c r="B142" s="40"/>
      <c r="C142" s="4"/>
      <c r="D142" s="4"/>
      <c r="E142" s="39"/>
      <c r="F142" s="4"/>
      <c r="G142" s="38"/>
      <c r="H142" s="37"/>
    </row>
    <row r="143" spans="1:8" hidden="1" outlineLevel="1" x14ac:dyDescent="0.25">
      <c r="A143" s="11"/>
      <c r="B143" s="40"/>
      <c r="C143" s="4"/>
      <c r="D143" s="4"/>
      <c r="E143" s="39"/>
      <c r="F143" s="4"/>
      <c r="G143" s="38"/>
      <c r="H143" s="37"/>
    </row>
    <row r="144" spans="1:8" hidden="1" outlineLevel="2" x14ac:dyDescent="0.25">
      <c r="A144" s="11"/>
      <c r="B144" s="4"/>
      <c r="C144" s="4"/>
      <c r="D144" s="4"/>
      <c r="E144" s="39"/>
      <c r="F144" s="4"/>
      <c r="G144" s="38"/>
      <c r="H144" s="37"/>
    </row>
    <row r="145" spans="1:8" hidden="1" outlineLevel="2" x14ac:dyDescent="0.25">
      <c r="A145" s="11"/>
      <c r="B145" s="4"/>
      <c r="C145" s="4"/>
      <c r="D145" s="4"/>
      <c r="E145" s="39"/>
      <c r="F145" s="4"/>
      <c r="G145" s="38"/>
      <c r="H145" s="37"/>
    </row>
    <row r="146" spans="1:8" hidden="1" outlineLevel="2" x14ac:dyDescent="0.25">
      <c r="A146" s="11"/>
      <c r="B146" s="4"/>
      <c r="C146" s="4"/>
      <c r="D146" s="4"/>
      <c r="E146" s="39"/>
      <c r="F146" s="4"/>
      <c r="G146" s="38"/>
      <c r="H146" s="37"/>
    </row>
    <row r="147" spans="1:8" hidden="1" outlineLevel="2" x14ac:dyDescent="0.25">
      <c r="A147" s="11"/>
      <c r="B147" s="4"/>
      <c r="C147" s="4"/>
      <c r="D147" s="4"/>
      <c r="E147" s="39"/>
      <c r="F147" s="4"/>
      <c r="G147" s="38"/>
      <c r="H147" s="37"/>
    </row>
    <row r="148" spans="1:8" hidden="1" outlineLevel="2" x14ac:dyDescent="0.25">
      <c r="A148" s="11"/>
      <c r="B148" s="4"/>
      <c r="C148" s="4"/>
      <c r="D148" s="4"/>
      <c r="E148" s="39"/>
      <c r="F148" s="4"/>
      <c r="G148" s="38"/>
      <c r="H148" s="37"/>
    </row>
    <row r="149" spans="1:8" hidden="1" outlineLevel="2" x14ac:dyDescent="0.25">
      <c r="A149" s="11"/>
      <c r="B149" s="4"/>
      <c r="C149" s="4"/>
      <c r="D149" s="4"/>
      <c r="E149" s="39"/>
      <c r="F149" s="4"/>
      <c r="G149" s="38"/>
      <c r="H149" s="37"/>
    </row>
    <row r="150" spans="1:8" hidden="1" outlineLevel="2" x14ac:dyDescent="0.25">
      <c r="A150" s="11"/>
      <c r="B150" s="4"/>
      <c r="C150" s="4"/>
      <c r="D150" s="4"/>
      <c r="E150" s="39"/>
      <c r="F150" s="4"/>
      <c r="G150" s="38"/>
      <c r="H150" s="37"/>
    </row>
    <row r="151" spans="1:8" hidden="1" outlineLevel="2" x14ac:dyDescent="0.25">
      <c r="A151" s="11"/>
      <c r="B151" s="4"/>
      <c r="C151" s="4"/>
      <c r="D151" s="4"/>
      <c r="E151" s="39"/>
      <c r="F151" s="4"/>
      <c r="G151" s="38"/>
      <c r="H151" s="37"/>
    </row>
    <row r="152" spans="1:8" hidden="1" outlineLevel="2" x14ac:dyDescent="0.25">
      <c r="A152" s="11"/>
      <c r="B152" s="4"/>
      <c r="C152" s="4"/>
      <c r="D152" s="4"/>
      <c r="E152" s="39"/>
      <c r="F152" s="4"/>
      <c r="G152" s="38"/>
      <c r="H152" s="37"/>
    </row>
    <row r="153" spans="1:8" hidden="1" outlineLevel="2" x14ac:dyDescent="0.25">
      <c r="A153" s="11"/>
      <c r="B153" s="4"/>
      <c r="C153" s="4"/>
      <c r="D153" s="4"/>
      <c r="E153" s="39"/>
      <c r="F153" s="4"/>
      <c r="G153" s="38"/>
      <c r="H153" s="37"/>
    </row>
    <row r="154" spans="1:8" hidden="1" outlineLevel="2" x14ac:dyDescent="0.25">
      <c r="A154" s="11"/>
      <c r="B154" s="4"/>
      <c r="C154" s="4"/>
      <c r="D154" s="4"/>
      <c r="E154" s="39"/>
      <c r="F154" s="4"/>
      <c r="G154" s="38"/>
      <c r="H154" s="37"/>
    </row>
    <row r="155" spans="1:8" hidden="1" outlineLevel="2" x14ac:dyDescent="0.25">
      <c r="A155" s="11"/>
      <c r="B155" s="4"/>
      <c r="C155" s="4"/>
      <c r="D155" s="4"/>
      <c r="E155" s="39"/>
      <c r="F155" s="4"/>
      <c r="G155" s="38"/>
      <c r="H155" s="37"/>
    </row>
    <row r="156" spans="1:8" hidden="1" outlineLevel="2" x14ac:dyDescent="0.25">
      <c r="A156" s="11"/>
      <c r="B156" s="4"/>
      <c r="C156" s="4"/>
      <c r="D156" s="4"/>
      <c r="E156" s="39"/>
      <c r="F156" s="4"/>
      <c r="G156" s="38"/>
      <c r="H156" s="37"/>
    </row>
    <row r="157" spans="1:8" hidden="1" outlineLevel="1" x14ac:dyDescent="0.25">
      <c r="A157" s="11"/>
      <c r="B157" s="4"/>
      <c r="C157" s="9"/>
      <c r="D157" s="9"/>
      <c r="E157" s="36"/>
      <c r="F157" s="4">
        <f>SUMIFS('[1]Crisil data '!M:M,'[1]Crisil data '!AI:AI,$D$3,'[1]Crisil data '!E:E,Table134567623[[#This Row],[ISIN No.]])</f>
        <v>0</v>
      </c>
      <c r="G157" s="35">
        <f>+F157/$F$170</f>
        <v>0</v>
      </c>
      <c r="H157" s="34"/>
    </row>
    <row r="158" spans="1:8" collapsed="1" x14ac:dyDescent="0.25">
      <c r="B158" s="9"/>
      <c r="C158" s="9" t="s">
        <v>51</v>
      </c>
      <c r="D158" s="9"/>
      <c r="E158" s="31"/>
      <c r="F158" s="33">
        <f>SUM(F7:F157)</f>
        <v>81825067.099999994</v>
      </c>
      <c r="G158" s="28">
        <f>+F158/$F$170</f>
        <v>0.92830444339202789</v>
      </c>
      <c r="H158" s="32"/>
    </row>
    <row r="160" spans="1:8" x14ac:dyDescent="0.25">
      <c r="B160" s="10"/>
      <c r="C160" s="10" t="s">
        <v>50</v>
      </c>
      <c r="D160" s="10"/>
      <c r="E160" s="10"/>
      <c r="F160" s="10" t="s">
        <v>26</v>
      </c>
      <c r="G160" s="10" t="s">
        <v>25</v>
      </c>
      <c r="H160" s="10" t="s">
        <v>24</v>
      </c>
    </row>
    <row r="161" spans="1:8" x14ac:dyDescent="0.25">
      <c r="B161" s="27"/>
      <c r="C161" s="9" t="s">
        <v>49</v>
      </c>
      <c r="D161" s="4"/>
      <c r="E161" s="8"/>
      <c r="F161" s="29" t="s">
        <v>42</v>
      </c>
      <c r="G161" s="8">
        <v>0</v>
      </c>
      <c r="H161" s="4"/>
    </row>
    <row r="162" spans="1:8" x14ac:dyDescent="0.25">
      <c r="A162" s="4" t="s">
        <v>48</v>
      </c>
      <c r="B162" s="27" t="s">
        <v>47</v>
      </c>
      <c r="C162" s="9" t="s">
        <v>46</v>
      </c>
      <c r="D162" s="9"/>
      <c r="E162" s="31"/>
      <c r="F162" s="4">
        <f>SUMIFS('[1]Crisil data '!M:M,'[1]Crisil data '!AI:AI,'C-TIER II'!$D$3,'[1]Crisil data '!K:K,A162)</f>
        <v>3488453.5</v>
      </c>
      <c r="G162" s="28">
        <f>+F162/$F$170</f>
        <v>3.9576464760595002E-2</v>
      </c>
      <c r="H162" s="4"/>
    </row>
    <row r="163" spans="1:8" x14ac:dyDescent="0.25">
      <c r="B163" s="27"/>
      <c r="C163" s="9" t="s">
        <v>45</v>
      </c>
      <c r="D163" s="4"/>
      <c r="E163" s="8"/>
      <c r="F163" s="31" t="s">
        <v>42</v>
      </c>
      <c r="G163" s="8">
        <v>0</v>
      </c>
      <c r="H163" s="4"/>
    </row>
    <row r="164" spans="1:8" x14ac:dyDescent="0.25">
      <c r="B164" s="27"/>
      <c r="C164" s="9" t="s">
        <v>44</v>
      </c>
      <c r="D164" s="4"/>
      <c r="E164" s="8"/>
      <c r="F164" s="31" t="s">
        <v>42</v>
      </c>
      <c r="G164" s="8">
        <v>0</v>
      </c>
      <c r="H164" s="4"/>
    </row>
    <row r="165" spans="1:8" x14ac:dyDescent="0.25">
      <c r="B165" s="27"/>
      <c r="C165" s="9" t="s">
        <v>43</v>
      </c>
      <c r="D165" s="4"/>
      <c r="E165" s="8"/>
      <c r="F165" s="31" t="s">
        <v>42</v>
      </c>
      <c r="G165" s="8">
        <v>0</v>
      </c>
      <c r="H165" s="4"/>
    </row>
    <row r="166" spans="1:8" x14ac:dyDescent="0.25">
      <c r="A166" s="30" t="s">
        <v>41</v>
      </c>
      <c r="B166" s="4" t="s">
        <v>41</v>
      </c>
      <c r="C166" s="4" t="s">
        <v>40</v>
      </c>
      <c r="D166" s="4"/>
      <c r="E166" s="8"/>
      <c r="F166" s="4">
        <f>SUMIFS('[1]Crisil data '!M:M,'[1]Crisil data '!AI:AI,'C-TIER II'!$D$3,'[1]Crisil data '!K:K,A166)</f>
        <v>2831126</v>
      </c>
      <c r="G166" s="28">
        <f>+F166/$F$170</f>
        <v>3.211909184737715E-2</v>
      </c>
      <c r="H166" s="4"/>
    </row>
    <row r="167" spans="1:8" x14ac:dyDescent="0.25">
      <c r="B167" s="27"/>
      <c r="C167" s="4"/>
      <c r="D167" s="4"/>
      <c r="E167" s="8"/>
      <c r="F167" s="29"/>
      <c r="G167" s="28"/>
      <c r="H167" s="4"/>
    </row>
    <row r="168" spans="1:8" x14ac:dyDescent="0.25">
      <c r="B168" s="27"/>
      <c r="C168" s="4" t="s">
        <v>39</v>
      </c>
      <c r="D168" s="4"/>
      <c r="E168" s="8"/>
      <c r="F168" s="26">
        <f>SUM(F161:F167)</f>
        <v>6319579.5</v>
      </c>
      <c r="G168" s="28">
        <f>+F168/$F$170</f>
        <v>7.1695556607972152E-2</v>
      </c>
      <c r="H168" s="4"/>
    </row>
    <row r="169" spans="1:8" x14ac:dyDescent="0.25">
      <c r="B169" s="27"/>
      <c r="C169" s="4"/>
      <c r="D169" s="4"/>
      <c r="E169" s="8"/>
      <c r="F169" s="26"/>
      <c r="G169" s="25"/>
      <c r="H169" s="4"/>
    </row>
    <row r="170" spans="1:8" x14ac:dyDescent="0.25">
      <c r="B170" s="24"/>
      <c r="C170" s="23" t="s">
        <v>38</v>
      </c>
      <c r="D170" s="22"/>
      <c r="E170" s="21"/>
      <c r="F170" s="20">
        <f>+F168+F158</f>
        <v>88144646.599999994</v>
      </c>
      <c r="G170" s="19">
        <v>1</v>
      </c>
      <c r="H170" s="4"/>
    </row>
    <row r="172" spans="1:8" x14ac:dyDescent="0.25">
      <c r="C172" s="9" t="s">
        <v>37</v>
      </c>
      <c r="D172" s="15">
        <v>5.7128386706347634</v>
      </c>
      <c r="F172" s="1"/>
    </row>
    <row r="173" spans="1:8" x14ac:dyDescent="0.25">
      <c r="C173" s="9" t="s">
        <v>36</v>
      </c>
      <c r="D173" s="15">
        <v>4.1816754094210031</v>
      </c>
    </row>
    <row r="174" spans="1:8" x14ac:dyDescent="0.25">
      <c r="C174" s="9" t="s">
        <v>35</v>
      </c>
      <c r="D174" s="15">
        <v>6.3351688997953097</v>
      </c>
    </row>
    <row r="175" spans="1:8" x14ac:dyDescent="0.25">
      <c r="C175" s="9" t="s">
        <v>34</v>
      </c>
      <c r="D175" s="18">
        <v>14.7173</v>
      </c>
    </row>
    <row r="176" spans="1:8" x14ac:dyDescent="0.25">
      <c r="C176" s="9" t="s">
        <v>33</v>
      </c>
      <c r="D176" s="18">
        <v>14.6629</v>
      </c>
    </row>
    <row r="177" spans="1:8" x14ac:dyDescent="0.25">
      <c r="A177" s="17" t="s">
        <v>32</v>
      </c>
      <c r="C177" s="9" t="s">
        <v>31</v>
      </c>
      <c r="D177" s="16">
        <v>6.220422469999999</v>
      </c>
    </row>
    <row r="178" spans="1:8" x14ac:dyDescent="0.25">
      <c r="C178" s="9" t="s">
        <v>30</v>
      </c>
      <c r="D178" s="15">
        <v>0</v>
      </c>
    </row>
    <row r="179" spans="1:8" x14ac:dyDescent="0.25">
      <c r="C179" s="9" t="s">
        <v>29</v>
      </c>
      <c r="D179" s="15">
        <v>0</v>
      </c>
      <c r="F179" s="14"/>
      <c r="G179" s="13"/>
    </row>
    <row r="180" spans="1:8" x14ac:dyDescent="0.25">
      <c r="B180" s="12"/>
      <c r="C180" s="11"/>
    </row>
    <row r="181" spans="1:8" x14ac:dyDescent="0.25">
      <c r="F181" s="1">
        <f>+F158-SUM(F184:F189)</f>
        <v>0</v>
      </c>
    </row>
    <row r="182" spans="1:8" x14ac:dyDescent="0.25">
      <c r="C182" s="10" t="s">
        <v>28</v>
      </c>
      <c r="D182" s="10"/>
      <c r="E182" s="10"/>
      <c r="F182" s="10"/>
      <c r="G182" s="10"/>
      <c r="H182" s="10"/>
    </row>
    <row r="183" spans="1:8" x14ac:dyDescent="0.25">
      <c r="C183" s="10" t="s">
        <v>27</v>
      </c>
      <c r="D183" s="10"/>
      <c r="E183" s="10"/>
      <c r="F183" s="10" t="s">
        <v>26</v>
      </c>
      <c r="G183" s="10" t="s">
        <v>25</v>
      </c>
      <c r="H183" s="10" t="s">
        <v>24</v>
      </c>
    </row>
    <row r="184" spans="1:8" x14ac:dyDescent="0.25">
      <c r="A184" t="s">
        <v>23</v>
      </c>
      <c r="C184" s="9" t="s">
        <v>22</v>
      </c>
      <c r="D184" s="4"/>
      <c r="E184" s="8"/>
      <c r="F184" s="7">
        <f>SUMIF($E$198:$E$207,C184,$H$198:$H$207)</f>
        <v>0</v>
      </c>
      <c r="G184" s="6">
        <f>+F184/$F$170</f>
        <v>0</v>
      </c>
      <c r="H184" s="4"/>
    </row>
    <row r="185" spans="1:8" x14ac:dyDescent="0.25">
      <c r="A185" s="4" t="s">
        <v>21</v>
      </c>
      <c r="C185" s="4" t="s">
        <v>20</v>
      </c>
      <c r="D185" s="4"/>
      <c r="E185" s="8"/>
      <c r="F185" s="7">
        <f>SUMIF($E$198:$E$207,C185,$H$198:$H$207)</f>
        <v>0</v>
      </c>
      <c r="G185" s="6">
        <f>+F185/$F$170</f>
        <v>0</v>
      </c>
      <c r="H185" s="4"/>
    </row>
    <row r="186" spans="1:8" x14ac:dyDescent="0.25">
      <c r="C186" s="4" t="s">
        <v>4</v>
      </c>
      <c r="D186" s="4"/>
      <c r="E186" s="8"/>
      <c r="F186" s="7">
        <f>SUMIF($E$198:$E$207,C186,$H$198:$H$207)</f>
        <v>79769385.099999994</v>
      </c>
      <c r="G186" s="6">
        <f>+F186/$F$170</f>
        <v>0.90498275478933055</v>
      </c>
      <c r="H186" s="4"/>
    </row>
    <row r="187" spans="1:8" x14ac:dyDescent="0.25">
      <c r="C187" s="4" t="s">
        <v>19</v>
      </c>
      <c r="D187" s="4"/>
      <c r="E187" s="8"/>
      <c r="F187" s="7">
        <f>SUMIF($E$198:$E$207,C187,$H$198:$H$207)</f>
        <v>0</v>
      </c>
      <c r="G187" s="6">
        <f>+F187/$F$170</f>
        <v>0</v>
      </c>
      <c r="H187" s="4"/>
    </row>
    <row r="188" spans="1:8" x14ac:dyDescent="0.25">
      <c r="C188" s="4" t="s">
        <v>6</v>
      </c>
      <c r="D188" s="4"/>
      <c r="E188" s="8"/>
      <c r="F188" s="7">
        <f>SUMIF($E$198:$E$207,C188,$H$198:$H$207)</f>
        <v>2055682</v>
      </c>
      <c r="G188" s="6">
        <f>+F188/$F$170</f>
        <v>2.3321688602697288E-2</v>
      </c>
      <c r="H188" s="4"/>
    </row>
    <row r="189" spans="1:8" x14ac:dyDescent="0.25">
      <c r="C189" s="4" t="s">
        <v>1</v>
      </c>
      <c r="D189" s="4"/>
      <c r="E189" s="8"/>
      <c r="F189" s="7">
        <f>SUMIF($E$198:$E$207,C189,$H$198:$H$207)</f>
        <v>0</v>
      </c>
      <c r="G189" s="6">
        <f>+F189/$F$170</f>
        <v>0</v>
      </c>
      <c r="H189" s="4"/>
    </row>
    <row r="190" spans="1:8" x14ac:dyDescent="0.25">
      <c r="C190" s="4" t="s">
        <v>18</v>
      </c>
      <c r="D190" s="4"/>
      <c r="E190" s="8"/>
      <c r="F190" s="7">
        <f ca="1">SUMIF($E$198:$E$206,C190,H206:H211)</f>
        <v>0</v>
      </c>
      <c r="G190" s="6">
        <f ca="1">+F190/$F$170</f>
        <v>0</v>
      </c>
      <c r="H190" s="4"/>
    </row>
    <row r="191" spans="1:8" x14ac:dyDescent="0.25">
      <c r="C191" s="4" t="s">
        <v>17</v>
      </c>
      <c r="D191" s="4"/>
      <c r="E191" s="8"/>
      <c r="F191" s="7">
        <f ca="1">SUMIF($E$198:$E$206,C191,H208:H212)</f>
        <v>0</v>
      </c>
      <c r="G191" s="6">
        <f ca="1">+F191/$F$170</f>
        <v>0</v>
      </c>
      <c r="H191" s="4"/>
    </row>
    <row r="192" spans="1:8" x14ac:dyDescent="0.25">
      <c r="C192" s="4" t="s">
        <v>16</v>
      </c>
      <c r="D192" s="4"/>
      <c r="E192" s="8"/>
      <c r="F192" s="7">
        <f>SUMIF($E$198:$E$206,C192,H202:H213)</f>
        <v>0</v>
      </c>
      <c r="G192" s="6">
        <f>+F192/$F$170</f>
        <v>0</v>
      </c>
      <c r="H192" s="4"/>
    </row>
    <row r="193" spans="3:8" x14ac:dyDescent="0.25">
      <c r="C193" s="4" t="s">
        <v>15</v>
      </c>
      <c r="D193" s="4"/>
      <c r="E193" s="8"/>
      <c r="F193" s="7">
        <f>SUMIF($E$198:$E$206,C193,H200:H214)</f>
        <v>0</v>
      </c>
      <c r="G193" s="6">
        <f>+F193/$F$170</f>
        <v>0</v>
      </c>
      <c r="H193" s="4"/>
    </row>
    <row r="194" spans="3:8" x14ac:dyDescent="0.25">
      <c r="C194" s="4" t="s">
        <v>14</v>
      </c>
      <c r="D194" s="4"/>
      <c r="E194" s="8"/>
      <c r="F194" s="7">
        <f ca="1">SUMIF($E$198:$E$206,C194,H208:H215)</f>
        <v>0</v>
      </c>
      <c r="G194" s="6">
        <f ca="1">+F194/$F$170</f>
        <v>0</v>
      </c>
      <c r="H194" s="4"/>
    </row>
    <row r="195" spans="3:8" x14ac:dyDescent="0.25">
      <c r="C195" s="4" t="s">
        <v>13</v>
      </c>
      <c r="D195" s="4"/>
      <c r="E195" s="8"/>
      <c r="F195" s="7">
        <f ca="1">SUMIF($E$198:$E$206,C195,H209:H216)</f>
        <v>0</v>
      </c>
      <c r="G195" s="6">
        <f ca="1">+F195/$F$170</f>
        <v>0</v>
      </c>
      <c r="H195" s="4"/>
    </row>
    <row r="198" spans="3:8" x14ac:dyDescent="0.25">
      <c r="E198" s="4" t="s">
        <v>4</v>
      </c>
      <c r="F198" s="5" t="s">
        <v>12</v>
      </c>
      <c r="G198" s="4">
        <f>SUMIF($H$7:$H$89,F198,$E$7:$E$157)</f>
        <v>100</v>
      </c>
      <c r="H198" s="4">
        <f>SUMIF($H$7:$H$89,F198,$F$7:$F$89)</f>
        <v>57619300.700000003</v>
      </c>
    </row>
    <row r="199" spans="3:8" x14ac:dyDescent="0.25">
      <c r="E199" s="4" t="s">
        <v>6</v>
      </c>
      <c r="F199" s="5" t="s">
        <v>11</v>
      </c>
      <c r="G199" s="4">
        <f>SUMIF($H$7:$H$89,F199,$E$7:$E$157)</f>
        <v>1</v>
      </c>
      <c r="H199" s="4">
        <f>SUMIF($H$7:$H$89,F199,$F$7:$F$89)</f>
        <v>1031200</v>
      </c>
    </row>
    <row r="200" spans="3:8" x14ac:dyDescent="0.25">
      <c r="E200" s="4" t="s">
        <v>4</v>
      </c>
      <c r="F200" s="4" t="s">
        <v>10</v>
      </c>
      <c r="G200" s="4">
        <f>SUMIF($H$7:$H$89,F200,$E$7:$E$157)</f>
        <v>0</v>
      </c>
      <c r="H200" s="4">
        <f>SUMIF($H$7:$H$89,F200,$F$7:$F$89)</f>
        <v>0</v>
      </c>
    </row>
    <row r="201" spans="3:8" x14ac:dyDescent="0.25">
      <c r="E201" s="4" t="s">
        <v>4</v>
      </c>
      <c r="F201" s="5" t="s">
        <v>9</v>
      </c>
      <c r="G201" s="4">
        <f>SUMIF($H$7:$H$89,F201,$E$7:$E$157)</f>
        <v>0</v>
      </c>
      <c r="H201" s="4">
        <f>SUMIF($H$7:$H$89,F201,$F$7:$F$89)</f>
        <v>0</v>
      </c>
    </row>
    <row r="202" spans="3:8" x14ac:dyDescent="0.25">
      <c r="E202" s="4" t="s">
        <v>1</v>
      </c>
      <c r="F202" s="4" t="s">
        <v>8</v>
      </c>
      <c r="G202" s="4">
        <f>SUMIF($H$7:$H$89,F202,$E$7:$E$157)</f>
        <v>0</v>
      </c>
      <c r="H202" s="4">
        <f>SUMIF($H$7:$H$89,F202,$F$7:$F$89)</f>
        <v>0</v>
      </c>
    </row>
    <row r="203" spans="3:8" x14ac:dyDescent="0.25">
      <c r="E203" s="4" t="s">
        <v>4</v>
      </c>
      <c r="F203" s="5" t="s">
        <v>7</v>
      </c>
      <c r="G203" s="4">
        <f>SUMIF($H$7:$H$89,F203,$E$7:$E$157)</f>
        <v>900</v>
      </c>
      <c r="H203" s="4">
        <f>SUMIF($H$7:$H$89,F203,$F$7:$F$89)</f>
        <v>921767.4</v>
      </c>
    </row>
    <row r="204" spans="3:8" x14ac:dyDescent="0.25">
      <c r="E204" s="4" t="s">
        <v>6</v>
      </c>
      <c r="F204" s="5" t="s">
        <v>5</v>
      </c>
      <c r="G204" s="4">
        <f>SUMIF($H$7:$H$89,F204,$E$7:$E$157)</f>
        <v>1</v>
      </c>
      <c r="H204" s="4">
        <f>SUMIF($H$7:$H$89,F204,$F$7:$F$89)</f>
        <v>1024482</v>
      </c>
    </row>
    <row r="205" spans="3:8" x14ac:dyDescent="0.25">
      <c r="E205" s="4" t="s">
        <v>4</v>
      </c>
      <c r="F205" s="5" t="s">
        <v>3</v>
      </c>
      <c r="G205" s="4">
        <f>SUMIF($H$7:$H$89,F205,$E$7:$E$157)</f>
        <v>20</v>
      </c>
      <c r="H205" s="4">
        <f>SUMIF($H$7:$H$89,F205,$F$7:$F$89)</f>
        <v>21228317</v>
      </c>
    </row>
    <row r="206" spans="3:8" x14ac:dyDescent="0.25">
      <c r="E206" s="4" t="s">
        <v>1</v>
      </c>
      <c r="F206" s="4" t="s">
        <v>2</v>
      </c>
      <c r="G206" s="4">
        <f>SUMIF($H$7:$H$89,F206,$E$7:$E$157)</f>
        <v>0</v>
      </c>
      <c r="H206" s="4">
        <f>SUMIF($H$7:$H$89,F206,$F$7:$F$89)</f>
        <v>0</v>
      </c>
    </row>
    <row r="207" spans="3:8" x14ac:dyDescent="0.25">
      <c r="E207" s="4" t="s">
        <v>1</v>
      </c>
      <c r="F207" s="5" t="s">
        <v>0</v>
      </c>
      <c r="G207" s="4">
        <f>SUMIF($H$7:$H$89,F207,$E$7:$E$157)</f>
        <v>0</v>
      </c>
      <c r="H207" s="4">
        <f>SUMIF($H$7:$H$89,F207,$F$7:$F$89)</f>
        <v>0</v>
      </c>
    </row>
    <row r="208" spans="3:8" x14ac:dyDescent="0.25">
      <c r="G208">
        <f>SUM(G198:G207)</f>
        <v>1022</v>
      </c>
      <c r="H208">
        <f>SUM(H198:H207)</f>
        <v>81825067.099999994</v>
      </c>
    </row>
    <row r="211" spans="5:5" x14ac:dyDescent="0.25">
      <c r="E211" s="2"/>
    </row>
    <row r="212" spans="5:5" x14ac:dyDescent="0.25">
      <c r="E212" s="2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/>
    </row>
    <row r="221" spans="5:5" x14ac:dyDescent="0.25">
      <c r="E221" s="2"/>
    </row>
    <row r="222" spans="5:5" x14ac:dyDescent="0.25">
      <c r="E222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2022-01-08T11:12:51Z</dcterms:created>
  <dcterms:modified xsi:type="dcterms:W3CDTF">2022-01-08T11:13:01Z</dcterms:modified>
</cp:coreProperties>
</file>