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674381FA-7830-4399-9F11-690C15DFD9D8}" xr6:coauthVersionLast="47" xr6:coauthVersionMax="47" xr10:uidLastSave="{00000000-0000-0000-0000-000000000000}"/>
  <bookViews>
    <workbookView xWindow="-120" yWindow="-120" windowWidth="20730" windowHeight="11160" xr2:uid="{84A7B3AD-223D-46AB-992A-113FA6EC94B3}"/>
  </bookViews>
  <sheets>
    <sheet name="E-TIER I" sheetId="1" r:id="rId1"/>
  </sheets>
  <externalReferences>
    <externalReference r:id="rId2"/>
  </externalReferences>
  <definedNames>
    <definedName name="_xlnm._FilterDatabase" localSheetId="0" hidden="1">'E-TIER I'!$C$6:$H$74</definedName>
    <definedName name="_xlnm.Print_Area" localSheetId="0">'E-TIER I'!$B$1:$G$98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109" i="1"/>
  <c r="F106" i="1"/>
  <c r="D96" i="1"/>
  <c r="D95" i="1"/>
  <c r="C95" i="1"/>
  <c r="D94" i="1"/>
  <c r="C94" i="1"/>
  <c r="D93" i="1"/>
  <c r="D92" i="1"/>
  <c r="D91" i="1"/>
  <c r="F85" i="1"/>
  <c r="F84" i="1"/>
  <c r="F83" i="1"/>
  <c r="F79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O61" i="1" s="1"/>
  <c r="F7" i="1"/>
  <c r="F75" i="1" s="1"/>
  <c r="E7" i="1"/>
  <c r="D7" i="1"/>
  <c r="C7" i="1"/>
  <c r="D4" i="1"/>
  <c r="N53" i="1" l="1"/>
  <c r="N54" i="1"/>
  <c r="N55" i="1"/>
  <c r="N56" i="1"/>
  <c r="N57" i="1"/>
  <c r="N58" i="1"/>
  <c r="N59" i="1"/>
  <c r="N60" i="1"/>
  <c r="N61" i="1"/>
  <c r="F87" i="1"/>
  <c r="O53" i="1"/>
  <c r="O54" i="1"/>
  <c r="O55" i="1"/>
  <c r="O56" i="1"/>
  <c r="F107" i="1" s="1"/>
  <c r="O57" i="1"/>
  <c r="O58" i="1"/>
  <c r="O59" i="1"/>
  <c r="O60" i="1"/>
  <c r="F108" i="1" l="1"/>
  <c r="G108" i="1" s="1"/>
  <c r="F105" i="1"/>
  <c r="O62" i="1"/>
  <c r="F89" i="1"/>
  <c r="N62" i="1"/>
  <c r="F91" i="1" l="1"/>
  <c r="G52" i="1"/>
  <c r="G50" i="1"/>
  <c r="G48" i="1"/>
  <c r="G46" i="1"/>
  <c r="G44" i="1"/>
  <c r="G42" i="1"/>
  <c r="G40" i="1"/>
  <c r="G38" i="1"/>
  <c r="G36" i="1"/>
  <c r="G34" i="1"/>
  <c r="G32" i="1"/>
  <c r="G30" i="1"/>
  <c r="G71" i="1"/>
  <c r="G69" i="1"/>
  <c r="G67" i="1"/>
  <c r="G65" i="1"/>
  <c r="G63" i="1"/>
  <c r="G62" i="1"/>
  <c r="G61" i="1"/>
  <c r="G60" i="1"/>
  <c r="G59" i="1"/>
  <c r="G58" i="1"/>
  <c r="G57" i="1"/>
  <c r="G56" i="1"/>
  <c r="G55" i="1"/>
  <c r="G54" i="1"/>
  <c r="G53" i="1"/>
  <c r="G9" i="1"/>
  <c r="G25" i="1"/>
  <c r="G41" i="1"/>
  <c r="G10" i="1"/>
  <c r="G26" i="1"/>
  <c r="G19" i="1"/>
  <c r="G35" i="1"/>
  <c r="G51" i="1"/>
  <c r="G16" i="1"/>
  <c r="G64" i="1"/>
  <c r="G7" i="1"/>
  <c r="G13" i="1"/>
  <c r="G29" i="1"/>
  <c r="G45" i="1"/>
  <c r="G14" i="1"/>
  <c r="G66" i="1"/>
  <c r="G75" i="1"/>
  <c r="G23" i="1"/>
  <c r="G39" i="1"/>
  <c r="G83" i="1"/>
  <c r="G20" i="1"/>
  <c r="G68" i="1"/>
  <c r="G17" i="1"/>
  <c r="G33" i="1"/>
  <c r="G49" i="1"/>
  <c r="G18" i="1"/>
  <c r="G70" i="1"/>
  <c r="G11" i="1"/>
  <c r="G27" i="1"/>
  <c r="G43" i="1"/>
  <c r="G8" i="1"/>
  <c r="G24" i="1"/>
  <c r="G72" i="1"/>
  <c r="G21" i="1"/>
  <c r="G37" i="1"/>
  <c r="G85" i="1"/>
  <c r="G22" i="1"/>
  <c r="G79" i="1"/>
  <c r="G15" i="1"/>
  <c r="G31" i="1"/>
  <c r="G47" i="1"/>
  <c r="G12" i="1"/>
  <c r="G28" i="1"/>
  <c r="G84" i="1"/>
  <c r="G107" i="1"/>
  <c r="G87" i="1"/>
  <c r="G105" i="1"/>
  <c r="F100" i="1"/>
</calcChain>
</file>

<file path=xl/sharedStrings.xml><?xml version="1.0" encoding="utf-8"?>
<sst xmlns="http://schemas.openxmlformats.org/spreadsheetml/2006/main" count="145" uniqueCount="126">
  <si>
    <t>NAME OF PENSION FUND</t>
  </si>
  <si>
    <t>ADITYA BIRLA SUN LIFE PENSION MANAGEMENT LIMITED</t>
  </si>
  <si>
    <t>SCHEME NAME</t>
  </si>
  <si>
    <t>E-TIER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</si>
  <si>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</si>
  <si>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</si>
  <si>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</si>
  <si>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</si>
  <si>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</si>
  <si>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</si>
  <si>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</si>
  <si>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</si>
  <si>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INE095A01012</t>
  </si>
  <si>
    <t>INE030A01027</t>
  </si>
  <si>
    <t>INE021A01026</t>
  </si>
  <si>
    <t>INE239A01016</t>
  </si>
  <si>
    <t>INE238A01034</t>
  </si>
  <si>
    <t>INE467B01029</t>
  </si>
  <si>
    <t>INE481G01011</t>
  </si>
  <si>
    <t>INE089A01023</t>
  </si>
  <si>
    <t>INE280A01028</t>
  </si>
  <si>
    <t>INE296A01024</t>
  </si>
  <si>
    <t>INE029A01011</t>
  </si>
  <si>
    <t>INE111A01025</t>
  </si>
  <si>
    <t>INE917I01010</t>
  </si>
  <si>
    <t>INE797F01012</t>
  </si>
  <si>
    <t>INE123W01016</t>
  </si>
  <si>
    <t>IN9002A01032</t>
  </si>
  <si>
    <t>INE216A01030</t>
  </si>
  <si>
    <t>INE465A01025</t>
  </si>
  <si>
    <t>INE192A01025</t>
  </si>
  <si>
    <t>INE016A01026</t>
  </si>
  <si>
    <t>INE070A01015</t>
  </si>
  <si>
    <t>INE298A01020</t>
  </si>
  <si>
    <t>INE263A01024</t>
  </si>
  <si>
    <t>INE155A01022</t>
  </si>
  <si>
    <t>INE040A01034</t>
  </si>
  <si>
    <t>INE038A01020</t>
  </si>
  <si>
    <t>INE081A01012</t>
  </si>
  <si>
    <t>INE062A01020</t>
  </si>
  <si>
    <t>INE009A01021</t>
  </si>
  <si>
    <t>INE154A01025</t>
  </si>
  <si>
    <t>INE001A01036</t>
  </si>
  <si>
    <t>INE044A01036</t>
  </si>
  <si>
    <t>INE860A01027</t>
  </si>
  <si>
    <t>INE752E01010</t>
  </si>
  <si>
    <t>INE101A01026</t>
  </si>
  <si>
    <t>INE018A01030</t>
  </si>
  <si>
    <t>INE669C01036</t>
  </si>
  <si>
    <t>INE090A01021</t>
  </si>
  <si>
    <t>INE129A01019</t>
  </si>
  <si>
    <t>INE066A01021</t>
  </si>
  <si>
    <t>INE733E01010</t>
  </si>
  <si>
    <t>INE397D01024</t>
  </si>
  <si>
    <t>INE079A01024</t>
  </si>
  <si>
    <t>INE256A01028</t>
  </si>
  <si>
    <t>INE059A01026</t>
  </si>
  <si>
    <t>INE002A01018</t>
  </si>
  <si>
    <t>INE585B01010</t>
  </si>
  <si>
    <t>AAA / Equivalent</t>
  </si>
  <si>
    <t>[ICRA]AAA</t>
  </si>
  <si>
    <t>INE237A01028</t>
  </si>
  <si>
    <t>CARE AAA (CE)</t>
  </si>
  <si>
    <t>INE121A01024</t>
  </si>
  <si>
    <t>CRISIL AAA</t>
  </si>
  <si>
    <t>INE765G01017</t>
  </si>
  <si>
    <t>AA+ / Equivalent</t>
  </si>
  <si>
    <t>[ICRA]AA+</t>
  </si>
  <si>
    <t>INE242A01010</t>
  </si>
  <si>
    <t>AA / Equivalent</t>
  </si>
  <si>
    <t>CRISIL AA</t>
  </si>
  <si>
    <t>INE795G01014</t>
  </si>
  <si>
    <t>IND AAA</t>
  </si>
  <si>
    <t>INE299U01018</t>
  </si>
  <si>
    <t>CARE AA</t>
  </si>
  <si>
    <t>IN9397D01014</t>
  </si>
  <si>
    <t>CARE AAA</t>
  </si>
  <si>
    <t>INE226A01021</t>
  </si>
  <si>
    <t>IND AA+</t>
  </si>
  <si>
    <t>INE075A01022</t>
  </si>
  <si>
    <t>INE603J01030</t>
  </si>
  <si>
    <t>INE671A01010</t>
  </si>
  <si>
    <t>INE918I01018</t>
  </si>
  <si>
    <t>INE726G01019</t>
  </si>
  <si>
    <t>INE208A01029</t>
  </si>
  <si>
    <t>INE721A01013</t>
  </si>
  <si>
    <t>INE361B01024</t>
  </si>
  <si>
    <t>INE628A01036</t>
  </si>
  <si>
    <t>INE203G01027</t>
  </si>
  <si>
    <t>INE245A01021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</si>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</sst>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0" fillId="0" borderId="0" xfId="1" applyNumberFormat="1" applyFont="1"/>
    <xf numFmtId="17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164" fontId="3" fillId="2" borderId="2" xfId="1" applyNumberFormat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6" xfId="0" quotePrefix="1" applyBorder="1"/>
    <xf numFmtId="0" fontId="0" fillId="0" borderId="4" xfId="0" applyBorder="1" applyAlignment="1">
      <alignment vertical="top"/>
    </xf>
    <xf numFmtId="164" fontId="0" fillId="0" borderId="4" xfId="1" applyNumberFormat="1" applyFont="1" applyFill="1" applyBorder="1" applyAlignment="1">
      <alignment horizontal="right" vertical="top"/>
    </xf>
    <xf numFmtId="164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164" fontId="2" fillId="2" borderId="4" xfId="1" applyNumberFormat="1" applyFont="1" applyFill="1" applyBorder="1"/>
    <xf numFmtId="43" fontId="0" fillId="0" borderId="4" xfId="1" applyFont="1" applyBorder="1"/>
    <xf numFmtId="0" fontId="4" fillId="0" borderId="4" xfId="0" applyFont="1" applyBorder="1"/>
    <xf numFmtId="164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10" fontId="3" fillId="0" borderId="4" xfId="2" applyNumberFormat="1" applyFont="1" applyBorder="1"/>
    <xf numFmtId="0" fontId="4" fillId="0" borderId="0" xfId="0" applyFont="1"/>
    <xf numFmtId="43" fontId="0" fillId="3" borderId="4" xfId="1" applyFont="1" applyFill="1" applyBorder="1" applyAlignment="1">
      <alignment horizontal="right"/>
    </xf>
    <xf numFmtId="43" fontId="0" fillId="0" borderId="0" xfId="1" applyFont="1"/>
    <xf numFmtId="165" fontId="6" fillId="0" borderId="4" xfId="1" applyNumberFormat="1" applyFont="1" applyFill="1" applyBorder="1"/>
    <xf numFmtId="0" fontId="4" fillId="0" borderId="0" xfId="0" applyFont="1" applyAlignment="1">
      <alignment horizontal="right"/>
    </xf>
    <xf numFmtId="164" fontId="6" fillId="0" borderId="4" xfId="1" applyNumberFormat="1" applyFont="1" applyFill="1" applyBorder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44530</v>
          </cell>
        </row>
      </sheetData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H11">
            <v>203.34084482399999</v>
          </cell>
        </row>
        <row r="14">
          <cell r="B14" t="str">
            <v>Net Asset Value</v>
          </cell>
          <cell r="H14">
            <v>17.981855171629835</v>
          </cell>
        </row>
        <row r="15">
          <cell r="B15" t="str">
            <v xml:space="preserve">Net asset value last month </v>
          </cell>
          <cell r="H15">
            <v>18.652943256123116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D6E046-5571-4FF2-91A7-BC29A858DB36}" name="Table134" displayName="Table134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DB582510-202B-49A3-8ED0-67D325517064}" name="ISIN No." dataDxfId="6"/>
    <tableColumn id="2" xr3:uid="{77B74474-3901-4D5F-ADF8-AD874F7DA611}" name="Name of the Instrument" dataDxfId="5">
      <calculatedColumnFormula>IFERROR(VLOOKUP(Table134[[#This Row],[ISIN No.]],'[1]13 Portfolio Data'!G:H,2,0),0)</calculatedColumnFormula>
    </tableColumn>
    <tableColumn id="3" xr3:uid="{640D14A1-BF44-47AD-AC39-79A92C764C3B}" name="Industry " dataDxfId="4">
      <calculatedColumnFormula>IFERROR(VLOOKUP(Table134[[#This Row],[ISIN No.]],'[1]13 Portfolio Data'!G:K,5,0),0)</calculatedColumnFormula>
    </tableColumn>
    <tableColumn id="4" xr3:uid="{EAB31846-7FA1-4881-939C-7D06DC8364AA}" name="Quantity" dataDxfId="3" dataCellStyle="Comma">
      <calculatedColumnFormula>SUMIFS('[1]13 Portfolio Data'!M:M,'[1]13 Portfolio Data'!D:D,$D$3,'[1]13 Portfolio Data'!G:G,Table134[[#This Row],[ISIN No.]])</calculatedColumnFormula>
    </tableColumn>
    <tableColumn id="5" xr3:uid="{0BC302B8-A6D5-43BB-807C-492A4645D653}" name="Market Value" dataDxfId="2" dataCellStyle="Comma">
      <calculatedColumnFormula>SUMIFS('[1]13 Portfolio Data'!O:O,'[1]13 Portfolio Data'!D:D,$D$3,'[1]13 Portfolio Data'!G:G,Table134[[#This Row],[ISIN No.]])</calculatedColumnFormula>
    </tableColumn>
    <tableColumn id="6" xr3:uid="{451C637E-F561-4465-A71B-408E41582154}" name="% of Portfolio" dataDxfId="1" dataCellStyle="Percent">
      <calculatedColumnFormula>+F7/$F$89</calculatedColumnFormula>
    </tableColumn>
    <tableColumn id="7" xr3:uid="{3D5649EA-F97C-400D-8FEC-0FF207638F8D}" name="Ratings" dataDxfId="0">
      <calculatedColumnFormula>VLOOKUP(Table134[[#This Row],[ISIN No.]],'[1]13 Portfolio Data'!G:AO,35,0)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8FE-DA26-411F-9A4C-222D383666AE}">
  <sheetPr>
    <pageSetUpPr fitToPage="1"/>
  </sheetPr>
  <dimension ref="A2:O114"/>
  <sheetViews>
    <sheetView showGridLines="0" tabSelected="1" view="pageBreakPreview" topLeftCell="A84" zoomScale="89" zoomScaleNormal="100" zoomScaleSheetLayoutView="89" workbookViewId="0">
      <selection activeCell="C98" sqref="C98"/>
    </sheetView>
  </sheetViews>
  <sheetFormatPr defaultRowHeight="15" outlineLevelRow="1" x14ac:dyDescent="0.25"/>
  <cols>
    <col min="2" max="2" width="17.7109375" customWidth="1"/>
    <col min="3" max="3" width="51" customWidth="1"/>
    <col min="4" max="4" width="64.85546875" customWidth="1"/>
    <col min="5" max="5" width="12.28515625" style="2" customWidth="1"/>
    <col min="6" max="6" width="19.28515625" customWidth="1"/>
    <col min="7" max="7" width="20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s="1" t="s">
        <v>3</v>
      </c>
    </row>
    <row r="4" spans="1:8" x14ac:dyDescent="0.25">
      <c r="B4" s="1"/>
      <c r="C4" s="1" t="s">
        <v>4</v>
      </c>
      <c r="D4" s="3">
        <f>+'[1]C-TIER I'!D4</f>
        <v>44530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6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IFERROR(VLOOKUP(Table134[[#This Row],[ISIN No.]],'[1]13 Portfolio Data'!G:H,2,0),0)</f>
        <v>IndusInd Bank Limited</v>
      </c>
      <c r="D7" s="9" t="str">
        <f>IFERROR(VLOOKUP(Table134[[#This Row],[ISIN No.]],'[1]13 Portfolio Data'!G:K,5,0),0)</f>
        <v>Monetary intermediation of commercial banks, saving banks. postal savings</v>
      </c>
      <c r="E7" s="10">
        <f>SUMIFS('[1]13 Portfolio Data'!M:M,'[1]13 Portfolio Data'!D:D,$D$3,'[1]13 Portfolio Data'!G:G,Table134[[#This Row],[ISIN No.]])</f>
        <v>5000</v>
      </c>
      <c r="F7" s="10">
        <f>SUMIFS('[1]13 Portfolio Data'!O:O,'[1]13 Portfolio Data'!D:D,$D$3,'[1]13 Portfolio Data'!G:G,Table134[[#This Row],[ISIN No.]])</f>
        <v>4415000</v>
      </c>
      <c r="G7" s="11">
        <f t="shared" ref="G7:G70" si="0">+F7/$F$89</f>
        <v>2.1712312663111867E-3</v>
      </c>
      <c r="H7" s="12">
        <f>VLOOKUP(Table134[[#This Row],[ISIN No.]],'[1]13 Portfolio Data'!G:AO,35,0)</f>
        <v>0</v>
      </c>
    </row>
    <row r="8" spans="1:8" x14ac:dyDescent="0.25">
      <c r="A8" s="8"/>
      <c r="B8" s="9" t="s">
        <v>13</v>
      </c>
      <c r="C8" s="9" t="str">
        <f>IFERROR(VLOOKUP(Table134[[#This Row],[ISIN No.]],'[1]13 Portfolio Data'!G:H,2,0),0)</f>
        <v>HINDUSTAN UNILEVER LIMITED</v>
      </c>
      <c r="D8" s="9" t="str">
        <f>IFERROR(VLOOKUP(Table134[[#This Row],[ISIN No.]],'[1]13 Portfolio Data'!G:K,5,0),0)</f>
        <v>Manufacture of soap all forms</v>
      </c>
      <c r="E8" s="10">
        <f>SUMIFS('[1]13 Portfolio Data'!M:M,'[1]13 Portfolio Data'!D:D,$D$3,'[1]13 Portfolio Data'!G:G,Table134[[#This Row],[ISIN No.]])</f>
        <v>26247</v>
      </c>
      <c r="F8" s="10">
        <f>SUMIFS('[1]13 Portfolio Data'!O:O,'[1]13 Portfolio Data'!D:D,$D$3,'[1]13 Portfolio Data'!G:G,Table134[[#This Row],[ISIN No.]])</f>
        <v>60828734.850000001</v>
      </c>
      <c r="G8" s="11">
        <f t="shared" si="0"/>
        <v>2.9914666137366461E-2</v>
      </c>
      <c r="H8" s="12">
        <f>VLOOKUP(Table134[[#This Row],[ISIN No.]],'[1]13 Portfolio Data'!G:AO,35,0)</f>
        <v>0</v>
      </c>
    </row>
    <row r="9" spans="1:8" x14ac:dyDescent="0.25">
      <c r="A9" s="8"/>
      <c r="B9" s="9" t="s">
        <v>14</v>
      </c>
      <c r="C9" s="9" t="str">
        <f>IFERROR(VLOOKUP(Table134[[#This Row],[ISIN No.]],'[1]13 Portfolio Data'!G:H,2,0),0)</f>
        <v>ASIAN PAINTS LTD.</v>
      </c>
      <c r="D9" s="9" t="str">
        <f>IFERROR(VLOOKUP(Table134[[#This Row],[ISIN No.]],'[1]13 Portfolio Data'!G:K,5,0),0)</f>
        <v>Manufacture of paints and varnishes, enamels or lacquers</v>
      </c>
      <c r="E9" s="10">
        <f>SUMIFS('[1]13 Portfolio Data'!M:M,'[1]13 Portfolio Data'!D:D,$D$3,'[1]13 Portfolio Data'!G:G,Table134[[#This Row],[ISIN No.]])</f>
        <v>9557</v>
      </c>
      <c r="F9" s="10">
        <f>SUMIFS('[1]13 Portfolio Data'!O:O,'[1]13 Portfolio Data'!D:D,$D$3,'[1]13 Portfolio Data'!G:G,Table134[[#This Row],[ISIN No.]])</f>
        <v>30043863.050000001</v>
      </c>
      <c r="G9" s="11">
        <f t="shared" si="0"/>
        <v>1.477512453339329E-2</v>
      </c>
      <c r="H9" s="12">
        <f>VLOOKUP(Table134[[#This Row],[ISIN No.]],'[1]13 Portfolio Data'!G:AO,35,0)</f>
        <v>0</v>
      </c>
    </row>
    <row r="10" spans="1:8" x14ac:dyDescent="0.25">
      <c r="A10" s="8"/>
      <c r="B10" s="9" t="s">
        <v>15</v>
      </c>
      <c r="C10" s="9" t="str">
        <f>IFERROR(VLOOKUP(Table134[[#This Row],[ISIN No.]],'[1]13 Portfolio Data'!G:H,2,0),0)</f>
        <v>NESTLE INDIA LTD</v>
      </c>
      <c r="D10" s="9" t="str">
        <f>IFERROR(VLOOKUP(Table134[[#This Row],[ISIN No.]],'[1]13 Portfolio Data'!G:K,5,0),0)</f>
        <v>Manufacture of milk-powder, ice-cream powder and condensed milk except</v>
      </c>
      <c r="E10" s="10">
        <f>SUMIFS('[1]13 Portfolio Data'!M:M,'[1]13 Portfolio Data'!D:D,$D$3,'[1]13 Portfolio Data'!G:G,Table134[[#This Row],[ISIN No.]])</f>
        <v>1152</v>
      </c>
      <c r="F10" s="10">
        <f>SUMIFS('[1]13 Portfolio Data'!O:O,'[1]13 Portfolio Data'!D:D,$D$3,'[1]13 Portfolio Data'!G:G,Table134[[#This Row],[ISIN No.]])</f>
        <v>22063737.600000001</v>
      </c>
      <c r="G10" s="11">
        <f t="shared" si="0"/>
        <v>1.085061765091863E-2</v>
      </c>
      <c r="H10" s="12">
        <f>VLOOKUP(Table134[[#This Row],[ISIN No.]],'[1]13 Portfolio Data'!G:AO,35,0)</f>
        <v>0</v>
      </c>
    </row>
    <row r="11" spans="1:8" x14ac:dyDescent="0.25">
      <c r="A11" s="8"/>
      <c r="B11" s="9" t="s">
        <v>16</v>
      </c>
      <c r="C11" s="9" t="str">
        <f>IFERROR(VLOOKUP(Table134[[#This Row],[ISIN No.]],'[1]13 Portfolio Data'!G:H,2,0),0)</f>
        <v>AXIS BANK</v>
      </c>
      <c r="D11" s="9" t="str">
        <f>IFERROR(VLOOKUP(Table134[[#This Row],[ISIN No.]],'[1]13 Portfolio Data'!G:K,5,0),0)</f>
        <v>Monetary intermediation of commercial banks, saving banks. postal savings</v>
      </c>
      <c r="E11" s="10">
        <f>SUMIFS('[1]13 Portfolio Data'!M:M,'[1]13 Portfolio Data'!D:D,$D$3,'[1]13 Portfolio Data'!G:G,Table134[[#This Row],[ISIN No.]])</f>
        <v>63470</v>
      </c>
      <c r="F11" s="10">
        <f>SUMIFS('[1]13 Portfolio Data'!O:O,'[1]13 Portfolio Data'!D:D,$D$3,'[1]13 Portfolio Data'!G:G,Table134[[#This Row],[ISIN No.]])</f>
        <v>41614105.5</v>
      </c>
      <c r="G11" s="11">
        <f t="shared" si="0"/>
        <v>2.0465197504229291E-2</v>
      </c>
      <c r="H11" s="12">
        <f>VLOOKUP(Table134[[#This Row],[ISIN No.]],'[1]13 Portfolio Data'!G:AO,35,0)</f>
        <v>0</v>
      </c>
    </row>
    <row r="12" spans="1:8" x14ac:dyDescent="0.25">
      <c r="A12" s="8"/>
      <c r="B12" s="9" t="s">
        <v>17</v>
      </c>
      <c r="C12" s="9" t="str">
        <f>IFERROR(VLOOKUP(Table134[[#This Row],[ISIN No.]],'[1]13 Portfolio Data'!G:H,2,0),0)</f>
        <v>TATA CONSULTANCY SERVICES LIMITED</v>
      </c>
      <c r="D12" s="9" t="str">
        <f>IFERROR(VLOOKUP(Table134[[#This Row],[ISIN No.]],'[1]13 Portfolio Data'!G:K,5,0),0)</f>
        <v>Computer consultancy</v>
      </c>
      <c r="E12" s="10">
        <f>SUMIFS('[1]13 Portfolio Data'!M:M,'[1]13 Portfolio Data'!D:D,$D$3,'[1]13 Portfolio Data'!G:G,Table134[[#This Row],[ISIN No.]])</f>
        <v>24659</v>
      </c>
      <c r="F12" s="10">
        <f>SUMIFS('[1]13 Portfolio Data'!O:O,'[1]13 Portfolio Data'!D:D,$D$3,'[1]13 Portfolio Data'!G:G,Table134[[#This Row],[ISIN No.]])</f>
        <v>87025309.849999994</v>
      </c>
      <c r="G12" s="11">
        <f t="shared" si="0"/>
        <v>4.2797751688955582E-2</v>
      </c>
      <c r="H12" s="12">
        <f>VLOOKUP(Table134[[#This Row],[ISIN No.]],'[1]13 Portfolio Data'!G:AO,35,0)</f>
        <v>0</v>
      </c>
    </row>
    <row r="13" spans="1:8" x14ac:dyDescent="0.25">
      <c r="A13" s="8"/>
      <c r="B13" s="9" t="s">
        <v>18</v>
      </c>
      <c r="C13" s="9" t="str">
        <f>IFERROR(VLOOKUP(Table134[[#This Row],[ISIN No.]],'[1]13 Portfolio Data'!G:H,2,0),0)</f>
        <v>UltraTech Cement Limited</v>
      </c>
      <c r="D13" s="9" t="str">
        <f>IFERROR(VLOOKUP(Table134[[#This Row],[ISIN No.]],'[1]13 Portfolio Data'!G:K,5,0),0)</f>
        <v>Manufacture of clinkers and cement</v>
      </c>
      <c r="E13" s="10">
        <f>SUMIFS('[1]13 Portfolio Data'!M:M,'[1]13 Portfolio Data'!D:D,$D$3,'[1]13 Portfolio Data'!G:G,Table134[[#This Row],[ISIN No.]])</f>
        <v>4885</v>
      </c>
      <c r="F13" s="10">
        <f>SUMIFS('[1]13 Portfolio Data'!O:O,'[1]13 Portfolio Data'!D:D,$D$3,'[1]13 Portfolio Data'!G:G,Table134[[#This Row],[ISIN No.]])</f>
        <v>36313868.75</v>
      </c>
      <c r="G13" s="11">
        <f t="shared" si="0"/>
        <v>1.7858619984308207E-2</v>
      </c>
      <c r="H13" s="12">
        <f>VLOOKUP(Table134[[#This Row],[ISIN No.]],'[1]13 Portfolio Data'!G:AO,35,0)</f>
        <v>0</v>
      </c>
    </row>
    <row r="14" spans="1:8" x14ac:dyDescent="0.25">
      <c r="A14" s="8"/>
      <c r="B14" s="9" t="s">
        <v>19</v>
      </c>
      <c r="C14" s="9" t="str">
        <f>IFERROR(VLOOKUP(Table134[[#This Row],[ISIN No.]],'[1]13 Portfolio Data'!G:H,2,0),0)</f>
        <v>Dr. Reddy's Laboratories Limited</v>
      </c>
      <c r="D14" s="9" t="str">
        <f>IFERROR(VLOOKUP(Table134[[#This Row],[ISIN No.]],'[1]13 Portfolio Data'!G:K,5,0),0)</f>
        <v>Manufacture of allopathic pharmaceutical preparations</v>
      </c>
      <c r="E14" s="10">
        <f>SUMIFS('[1]13 Portfolio Data'!M:M,'[1]13 Portfolio Data'!D:D,$D$3,'[1]13 Portfolio Data'!G:G,Table134[[#This Row],[ISIN No.]])</f>
        <v>4470</v>
      </c>
      <c r="F14" s="10">
        <f>SUMIFS('[1]13 Portfolio Data'!O:O,'[1]13 Portfolio Data'!D:D,$D$3,'[1]13 Portfolio Data'!G:G,Table134[[#This Row],[ISIN No.]])</f>
        <v>20901049.5</v>
      </c>
      <c r="G14" s="11">
        <f t="shared" si="0"/>
        <v>1.0278824954273567E-2</v>
      </c>
      <c r="H14" s="12">
        <f>VLOOKUP(Table134[[#This Row],[ISIN No.]],'[1]13 Portfolio Data'!G:AO,35,0)</f>
        <v>0</v>
      </c>
    </row>
    <row r="15" spans="1:8" x14ac:dyDescent="0.25">
      <c r="A15" s="8"/>
      <c r="B15" s="9" t="s">
        <v>20</v>
      </c>
      <c r="C15" s="9" t="str">
        <f>IFERROR(VLOOKUP(Table134[[#This Row],[ISIN No.]],'[1]13 Portfolio Data'!G:H,2,0),0)</f>
        <v>Titan Company Limited</v>
      </c>
      <c r="D15" s="9" t="str">
        <f>IFERROR(VLOOKUP(Table134[[#This Row],[ISIN No.]],'[1]13 Portfolio Data'!G:K,5,0),0)</f>
        <v>Manufacture of jewellery of gold, silver and other precious or base metal</v>
      </c>
      <c r="E15" s="10">
        <f>SUMIFS('[1]13 Portfolio Data'!M:M,'[1]13 Portfolio Data'!D:D,$D$3,'[1]13 Portfolio Data'!G:G,Table134[[#This Row],[ISIN No.]])</f>
        <v>8340</v>
      </c>
      <c r="F15" s="10">
        <f>SUMIFS('[1]13 Portfolio Data'!O:O,'[1]13 Portfolio Data'!D:D,$D$3,'[1]13 Portfolio Data'!G:G,Table134[[#This Row],[ISIN No.]])</f>
        <v>19811670</v>
      </c>
      <c r="G15" s="11">
        <f t="shared" si="0"/>
        <v>9.7430843356374527E-3</v>
      </c>
      <c r="H15" s="12">
        <f>VLOOKUP(Table134[[#This Row],[ISIN No.]],'[1]13 Portfolio Data'!G:AO,35,0)</f>
        <v>0</v>
      </c>
    </row>
    <row r="16" spans="1:8" x14ac:dyDescent="0.25">
      <c r="A16" s="8"/>
      <c r="B16" s="9" t="s">
        <v>21</v>
      </c>
      <c r="C16" s="9" t="str">
        <f>IFERROR(VLOOKUP(Table134[[#This Row],[ISIN No.]],'[1]13 Portfolio Data'!G:H,2,0),0)</f>
        <v>Bajaj Finance Limited</v>
      </c>
      <c r="D16" s="9" t="str">
        <f>IFERROR(VLOOKUP(Table134[[#This Row],[ISIN No.]],'[1]13 Portfolio Data'!G:K,5,0),0)</f>
        <v>Other credit granting</v>
      </c>
      <c r="E16" s="10">
        <f>SUMIFS('[1]13 Portfolio Data'!M:M,'[1]13 Portfolio Data'!D:D,$D$3,'[1]13 Portfolio Data'!G:G,Table134[[#This Row],[ISIN No.]])</f>
        <v>6175</v>
      </c>
      <c r="F16" s="10">
        <f>SUMIFS('[1]13 Portfolio Data'!O:O,'[1]13 Portfolio Data'!D:D,$D$3,'[1]13 Portfolio Data'!G:G,Table134[[#This Row],[ISIN No.]])</f>
        <v>43208018.75</v>
      </c>
      <c r="G16" s="11">
        <f t="shared" si="0"/>
        <v>2.1249060309254813E-2</v>
      </c>
      <c r="H16" s="12">
        <f>VLOOKUP(Table134[[#This Row],[ISIN No.]],'[1]13 Portfolio Data'!G:AO,35,0)</f>
        <v>0</v>
      </c>
    </row>
    <row r="17" spans="1:8" x14ac:dyDescent="0.25">
      <c r="A17" s="8"/>
      <c r="B17" s="9" t="s">
        <v>22</v>
      </c>
      <c r="C17" s="9" t="str">
        <f>IFERROR(VLOOKUP(Table134[[#This Row],[ISIN No.]],'[1]13 Portfolio Data'!G:H,2,0),0)</f>
        <v>Bharat Petroleum Corporation Limited</v>
      </c>
      <c r="D17" s="9" t="str">
        <f>IFERROR(VLOOKUP(Table134[[#This Row],[ISIN No.]],'[1]13 Portfolio Data'!G:K,5,0),0)</f>
        <v>Production of liquid and gaseous fuels, illuminating oils, lubricating</v>
      </c>
      <c r="E17" s="10">
        <f>SUMIFS('[1]13 Portfolio Data'!M:M,'[1]13 Portfolio Data'!D:D,$D$3,'[1]13 Portfolio Data'!G:G,Table134[[#This Row],[ISIN No.]])</f>
        <v>34760</v>
      </c>
      <c r="F17" s="10">
        <f>SUMIFS('[1]13 Portfolio Data'!O:O,'[1]13 Portfolio Data'!D:D,$D$3,'[1]13 Portfolio Data'!G:G,Table134[[#This Row],[ISIN No.]])</f>
        <v>12861200</v>
      </c>
      <c r="G17" s="11">
        <f t="shared" si="0"/>
        <v>6.3249466732234281E-3</v>
      </c>
      <c r="H17" s="12">
        <f>VLOOKUP(Table134[[#This Row],[ISIN No.]],'[1]13 Portfolio Data'!G:AO,35,0)</f>
        <v>0</v>
      </c>
    </row>
    <row r="18" spans="1:8" x14ac:dyDescent="0.25">
      <c r="A18" s="8"/>
      <c r="B18" s="9" t="s">
        <v>23</v>
      </c>
      <c r="C18" s="9" t="str">
        <f>IFERROR(VLOOKUP(Table134[[#This Row],[ISIN No.]],'[1]13 Portfolio Data'!G:H,2,0),0)</f>
        <v>Container Corporation of India Limited</v>
      </c>
      <c r="D18" s="9" t="str">
        <f>IFERROR(VLOOKUP(Table134[[#This Row],[ISIN No.]],'[1]13 Portfolio Data'!G:K,5,0),0)</f>
        <v>Freight rail transport</v>
      </c>
      <c r="E18" s="10">
        <f>SUMIFS('[1]13 Portfolio Data'!M:M,'[1]13 Portfolio Data'!D:D,$D$3,'[1]13 Portfolio Data'!G:G,Table134[[#This Row],[ISIN No.]])</f>
        <v>13750</v>
      </c>
      <c r="F18" s="10">
        <f>SUMIFS('[1]13 Portfolio Data'!O:O,'[1]13 Portfolio Data'!D:D,$D$3,'[1]13 Portfolio Data'!G:G,Table134[[#This Row],[ISIN No.]])</f>
        <v>8525000</v>
      </c>
      <c r="G18" s="11">
        <f t="shared" si="0"/>
        <v>4.1924680736812837E-3</v>
      </c>
      <c r="H18" s="12">
        <f>VLOOKUP(Table134[[#This Row],[ISIN No.]],'[1]13 Portfolio Data'!G:AO,35,0)</f>
        <v>0</v>
      </c>
    </row>
    <row r="19" spans="1:8" x14ac:dyDescent="0.25">
      <c r="A19" s="8"/>
      <c r="B19" s="9" t="s">
        <v>24</v>
      </c>
      <c r="C19" s="9" t="str">
        <f>IFERROR(VLOOKUP(Table134[[#This Row],[ISIN No.]],'[1]13 Portfolio Data'!G:H,2,0),0)</f>
        <v>Bajaj Auto Limited</v>
      </c>
      <c r="D19" s="9" t="str">
        <f>IFERROR(VLOOKUP(Table134[[#This Row],[ISIN No.]],'[1]13 Portfolio Data'!G:K,5,0),0)</f>
        <v>Manufacture of motorcycles, scooters, mopeds etc. and their</v>
      </c>
      <c r="E19" s="10">
        <f>SUMIFS('[1]13 Portfolio Data'!M:M,'[1]13 Portfolio Data'!D:D,$D$3,'[1]13 Portfolio Data'!G:G,Table134[[#This Row],[ISIN No.]])</f>
        <v>300</v>
      </c>
      <c r="F19" s="10">
        <f>SUMIFS('[1]13 Portfolio Data'!O:O,'[1]13 Portfolio Data'!D:D,$D$3,'[1]13 Portfolio Data'!G:G,Table134[[#This Row],[ISIN No.]])</f>
        <v>972090</v>
      </c>
      <c r="G19" s="11">
        <f t="shared" si="0"/>
        <v>4.7805938882637406E-4</v>
      </c>
      <c r="H19" s="12">
        <f>VLOOKUP(Table134[[#This Row],[ISIN No.]],'[1]13 Portfolio Data'!G:AO,35,0)</f>
        <v>0</v>
      </c>
    </row>
    <row r="20" spans="1:8" x14ac:dyDescent="0.25">
      <c r="A20" s="8"/>
      <c r="B20" s="9" t="s">
        <v>25</v>
      </c>
      <c r="C20" s="9" t="str">
        <f>IFERROR(VLOOKUP(Table134[[#This Row],[ISIN No.]],'[1]13 Portfolio Data'!G:H,2,0),0)</f>
        <v>Jubilant Foodworks Limited.</v>
      </c>
      <c r="D20" s="9" t="str">
        <f>IFERROR(VLOOKUP(Table134[[#This Row],[ISIN No.]],'[1]13 Portfolio Data'!G:K,5,0),0)</f>
        <v>Restaurants Without Bars</v>
      </c>
      <c r="E20" s="10">
        <f>SUMIFS('[1]13 Portfolio Data'!M:M,'[1]13 Portfolio Data'!D:D,$D$3,'[1]13 Portfolio Data'!G:G,Table134[[#This Row],[ISIN No.]])</f>
        <v>545</v>
      </c>
      <c r="F20" s="10">
        <f>SUMIFS('[1]13 Portfolio Data'!O:O,'[1]13 Portfolio Data'!D:D,$D$3,'[1]13 Portfolio Data'!G:G,Table134[[#This Row],[ISIN No.]])</f>
        <v>1989795</v>
      </c>
      <c r="G20" s="11">
        <f t="shared" si="0"/>
        <v>9.7855155550388858E-4</v>
      </c>
      <c r="H20" s="12">
        <f>VLOOKUP(Table134[[#This Row],[ISIN No.]],'[1]13 Portfolio Data'!G:AO,35,0)</f>
        <v>0</v>
      </c>
    </row>
    <row r="21" spans="1:8" x14ac:dyDescent="0.25">
      <c r="A21" s="8"/>
      <c r="B21" s="9" t="s">
        <v>26</v>
      </c>
      <c r="C21" s="9" t="str">
        <f>IFERROR(VLOOKUP(Table134[[#This Row],[ISIN No.]],'[1]13 Portfolio Data'!G:H,2,0),0)</f>
        <v>SBI LIFE INSURANCE COMPANY LIMITED</v>
      </c>
      <c r="D21" s="9" t="str">
        <f>IFERROR(VLOOKUP(Table134[[#This Row],[ISIN No.]],'[1]13 Portfolio Data'!G:K,5,0),0)</f>
        <v>Life insurance</v>
      </c>
      <c r="E21" s="10">
        <f>SUMIFS('[1]13 Portfolio Data'!M:M,'[1]13 Portfolio Data'!D:D,$D$3,'[1]13 Portfolio Data'!G:G,Table134[[#This Row],[ISIN No.]])</f>
        <v>17060</v>
      </c>
      <c r="F21" s="10">
        <f>SUMIFS('[1]13 Portfolio Data'!O:O,'[1]13 Portfolio Data'!D:D,$D$3,'[1]13 Portfolio Data'!G:G,Table134[[#This Row],[ISIN No.]])</f>
        <v>19798983</v>
      </c>
      <c r="G21" s="11">
        <f t="shared" si="0"/>
        <v>9.7368450579306143E-3</v>
      </c>
      <c r="H21" s="12">
        <f>VLOOKUP(Table134[[#This Row],[ISIN No.]],'[1]13 Portfolio Data'!G:AO,35,0)</f>
        <v>0</v>
      </c>
    </row>
    <row r="22" spans="1:8" x14ac:dyDescent="0.25">
      <c r="A22" s="8"/>
      <c r="B22" s="9" t="s">
        <v>27</v>
      </c>
      <c r="C22" s="9" t="str">
        <f>IFERROR(VLOOKUP(Table134[[#This Row],[ISIN No.]],'[1]13 Portfolio Data'!G:H,2,0),0)</f>
        <v>Reliance industry Right issue Partly paid FV 5</v>
      </c>
      <c r="D22" s="9" t="str">
        <f>IFERROR(VLOOKUP(Table134[[#This Row],[ISIN No.]],'[1]13 Portfolio Data'!G:K,5,0),0)</f>
        <v>Manufacture of other petroleum n.e.c.</v>
      </c>
      <c r="E22" s="10">
        <f>SUMIFS('[1]13 Portfolio Data'!M:M,'[1]13 Portfolio Data'!D:D,$D$3,'[1]13 Portfolio Data'!G:G,Table134[[#This Row],[ISIN No.]])</f>
        <v>2732</v>
      </c>
      <c r="F22" s="10">
        <f>SUMIFS('[1]13 Portfolio Data'!O:O,'[1]13 Portfolio Data'!D:D,$D$3,'[1]13 Portfolio Data'!G:G,Table134[[#This Row],[ISIN No.]])</f>
        <v>4854490.8</v>
      </c>
      <c r="G22" s="11">
        <f t="shared" si="0"/>
        <v>2.3873662982967169E-3</v>
      </c>
      <c r="H22" s="12">
        <f>VLOOKUP(Table134[[#This Row],[ISIN No.]],'[1]13 Portfolio Data'!G:AO,35,0)</f>
        <v>0</v>
      </c>
    </row>
    <row r="23" spans="1:8" x14ac:dyDescent="0.25">
      <c r="A23" s="8"/>
      <c r="B23" s="9" t="s">
        <v>28</v>
      </c>
      <c r="C23" s="9" t="str">
        <f>IFERROR(VLOOKUP(Table134[[#This Row],[ISIN No.]],'[1]13 Portfolio Data'!G:H,2,0),0)</f>
        <v>Britannia Industries Limited</v>
      </c>
      <c r="D23" s="9" t="str">
        <f>IFERROR(VLOOKUP(Table134[[#This Row],[ISIN No.]],'[1]13 Portfolio Data'!G:K,5,0),0)</f>
        <v>Manufacture of biscuits, cakes, pastries, rusks etc.</v>
      </c>
      <c r="E23" s="10">
        <f>SUMIFS('[1]13 Portfolio Data'!M:M,'[1]13 Portfolio Data'!D:D,$D$3,'[1]13 Portfolio Data'!G:G,Table134[[#This Row],[ISIN No.]])</f>
        <v>4210</v>
      </c>
      <c r="F23" s="10">
        <f>SUMIFS('[1]13 Portfolio Data'!O:O,'[1]13 Portfolio Data'!D:D,$D$3,'[1]13 Portfolio Data'!G:G,Table134[[#This Row],[ISIN No.]])</f>
        <v>14926555</v>
      </c>
      <c r="G23" s="11">
        <f t="shared" si="0"/>
        <v>7.3406575117358043E-3</v>
      </c>
      <c r="H23" s="12">
        <f>VLOOKUP(Table134[[#This Row],[ISIN No.]],'[1]13 Portfolio Data'!G:AO,35,0)</f>
        <v>0</v>
      </c>
    </row>
    <row r="24" spans="1:8" x14ac:dyDescent="0.25">
      <c r="A24" s="8"/>
      <c r="B24" s="9" t="s">
        <v>29</v>
      </c>
      <c r="C24" s="9" t="str">
        <f>IFERROR(VLOOKUP(Table134[[#This Row],[ISIN No.]],'[1]13 Portfolio Data'!G:H,2,0),0)</f>
        <v>Bharat Forge Limited</v>
      </c>
      <c r="D24" s="9" t="str">
        <f>IFERROR(VLOOKUP(Table134[[#This Row],[ISIN No.]],'[1]13 Portfolio Data'!G:K,5,0),0)</f>
        <v>Forging, pressing, stamping and roll-forming of metal; powder metallurgy</v>
      </c>
      <c r="E24" s="10">
        <f>SUMIFS('[1]13 Portfolio Data'!M:M,'[1]13 Portfolio Data'!D:D,$D$3,'[1]13 Portfolio Data'!G:G,Table134[[#This Row],[ISIN No.]])</f>
        <v>19800</v>
      </c>
      <c r="F24" s="10">
        <f>SUMIFS('[1]13 Portfolio Data'!O:O,'[1]13 Portfolio Data'!D:D,$D$3,'[1]13 Portfolio Data'!G:G,Table134[[#This Row],[ISIN No.]])</f>
        <v>13734270</v>
      </c>
      <c r="G24" s="11">
        <f t="shared" si="0"/>
        <v>6.7543095003306328E-3</v>
      </c>
      <c r="H24" s="12">
        <f>VLOOKUP(Table134[[#This Row],[ISIN No.]],'[1]13 Portfolio Data'!G:AO,35,0)</f>
        <v>0</v>
      </c>
    </row>
    <row r="25" spans="1:8" x14ac:dyDescent="0.25">
      <c r="A25" s="8"/>
      <c r="B25" s="9" t="s">
        <v>30</v>
      </c>
      <c r="C25" s="9" t="str">
        <f>IFERROR(VLOOKUP(Table134[[#This Row],[ISIN No.]],'[1]13 Portfolio Data'!G:H,2,0),0)</f>
        <v>Tata Consumer Products Limited</v>
      </c>
      <c r="D25" s="9" t="str">
        <f>IFERROR(VLOOKUP(Table134[[#This Row],[ISIN No.]],'[1]13 Portfolio Data'!G:K,5,0),0)</f>
        <v>Processing and blending of tea including manufacture of instant tea</v>
      </c>
      <c r="E25" s="10">
        <f>SUMIFS('[1]13 Portfolio Data'!M:M,'[1]13 Portfolio Data'!D:D,$D$3,'[1]13 Portfolio Data'!G:G,Table134[[#This Row],[ISIN No.]])</f>
        <v>19250</v>
      </c>
      <c r="F25" s="10">
        <f>SUMIFS('[1]13 Portfolio Data'!O:O,'[1]13 Portfolio Data'!D:D,$D$3,'[1]13 Portfolio Data'!G:G,Table134[[#This Row],[ISIN No.]])</f>
        <v>14988050</v>
      </c>
      <c r="G25" s="11">
        <f t="shared" si="0"/>
        <v>7.3708998371541075E-3</v>
      </c>
      <c r="H25" s="12">
        <f>VLOOKUP(Table134[[#This Row],[ISIN No.]],'[1]13 Portfolio Data'!G:AO,35,0)</f>
        <v>0</v>
      </c>
    </row>
    <row r="26" spans="1:8" x14ac:dyDescent="0.25">
      <c r="A26" s="8"/>
      <c r="B26" s="9" t="s">
        <v>31</v>
      </c>
      <c r="C26" s="9" t="str">
        <f>IFERROR(VLOOKUP(Table134[[#This Row],[ISIN No.]],'[1]13 Portfolio Data'!G:H,2,0),0)</f>
        <v>Dabur India Limited</v>
      </c>
      <c r="D26" s="9" t="str">
        <f>IFERROR(VLOOKUP(Table134[[#This Row],[ISIN No.]],'[1]13 Portfolio Data'!G:K,5,0),0)</f>
        <v>Manufacture of hair oil, shampoo, hair dye etc.</v>
      </c>
      <c r="E26" s="10">
        <f>SUMIFS('[1]13 Portfolio Data'!M:M,'[1]13 Portfolio Data'!D:D,$D$3,'[1]13 Portfolio Data'!G:G,Table134[[#This Row],[ISIN No.]])</f>
        <v>18400</v>
      </c>
      <c r="F26" s="10">
        <f>SUMIFS('[1]13 Portfolio Data'!O:O,'[1]13 Portfolio Data'!D:D,$D$3,'[1]13 Portfolio Data'!G:G,Table134[[#This Row],[ISIN No.]])</f>
        <v>10947080</v>
      </c>
      <c r="G26" s="11">
        <f t="shared" si="0"/>
        <v>5.3836109560158251E-3</v>
      </c>
      <c r="H26" s="12">
        <f>VLOOKUP(Table134[[#This Row],[ISIN No.]],'[1]13 Portfolio Data'!G:AO,35,0)</f>
        <v>0</v>
      </c>
    </row>
    <row r="27" spans="1:8" ht="16.5" customHeight="1" x14ac:dyDescent="0.25">
      <c r="A27" s="8"/>
      <c r="B27" s="9" t="s">
        <v>32</v>
      </c>
      <c r="C27" s="9" t="str">
        <f>IFERROR(VLOOKUP(Table134[[#This Row],[ISIN No.]],'[1]13 Portfolio Data'!G:H,2,0),0)</f>
        <v>Shree CEMENT LIMITED</v>
      </c>
      <c r="D27" s="9" t="str">
        <f>IFERROR(VLOOKUP(Table134[[#This Row],[ISIN No.]],'[1]13 Portfolio Data'!G:K,5,0),0)</f>
        <v>Manufacture of other cement and plaster n.e.c.</v>
      </c>
      <c r="E27" s="10">
        <f>SUMIFS('[1]13 Portfolio Data'!M:M,'[1]13 Portfolio Data'!D:D,$D$3,'[1]13 Portfolio Data'!G:G,Table134[[#This Row],[ISIN No.]])</f>
        <v>650</v>
      </c>
      <c r="F27" s="10">
        <f>SUMIFS('[1]13 Portfolio Data'!O:O,'[1]13 Portfolio Data'!D:D,$D$3,'[1]13 Portfolio Data'!G:G,Table134[[#This Row],[ISIN No.]])</f>
        <v>16966462.5</v>
      </c>
      <c r="G27" s="11">
        <f t="shared" si="0"/>
        <v>8.343853648628826E-3</v>
      </c>
      <c r="H27" s="12">
        <f>VLOOKUP(Table134[[#This Row],[ISIN No.]],'[1]13 Portfolio Data'!G:AO,35,0)</f>
        <v>0</v>
      </c>
    </row>
    <row r="28" spans="1:8" x14ac:dyDescent="0.25">
      <c r="A28" s="8"/>
      <c r="B28" s="9" t="s">
        <v>33</v>
      </c>
      <c r="C28" s="9" t="str">
        <f>IFERROR(VLOOKUP(Table134[[#This Row],[ISIN No.]],'[1]13 Portfolio Data'!G:H,2,0),0)</f>
        <v>CUMMINS INDIA LIMITED</v>
      </c>
      <c r="D28" s="9" t="str">
        <f>IFERROR(VLOOKUP(Table134[[#This Row],[ISIN No.]],'[1]13 Portfolio Data'!G:K,5,0),0)</f>
        <v>Manufacture of engines and turbines, except aircraft, vehicle</v>
      </c>
      <c r="E28" s="10">
        <f>SUMIFS('[1]13 Portfolio Data'!M:M,'[1]13 Portfolio Data'!D:D,$D$3,'[1]13 Portfolio Data'!G:G,Table134[[#This Row],[ISIN No.]])</f>
        <v>9950</v>
      </c>
      <c r="F28" s="10">
        <f>SUMIFS('[1]13 Portfolio Data'!O:O,'[1]13 Portfolio Data'!D:D,$D$3,'[1]13 Portfolio Data'!G:G,Table134[[#This Row],[ISIN No.]])</f>
        <v>8741075</v>
      </c>
      <c r="G28" s="11">
        <f t="shared" si="0"/>
        <v>4.2987305416015984E-3</v>
      </c>
      <c r="H28" s="12">
        <f>VLOOKUP(Table134[[#This Row],[ISIN No.]],'[1]13 Portfolio Data'!G:AO,35,0)</f>
        <v>0</v>
      </c>
    </row>
    <row r="29" spans="1:8" x14ac:dyDescent="0.25">
      <c r="A29" s="8"/>
      <c r="B29" s="9" t="s">
        <v>34</v>
      </c>
      <c r="C29" s="9" t="str">
        <f>IFERROR(VLOOKUP(Table134[[#This Row],[ISIN No.]],'[1]13 Portfolio Data'!G:H,2,0),0)</f>
        <v>BHARAT ELECTRONICS LIMITED</v>
      </c>
      <c r="D29" s="9" t="str">
        <f>IFERROR(VLOOKUP(Table134[[#This Row],[ISIN No.]],'[1]13 Portfolio Data'!G:K,5,0),0)</f>
        <v>Manufacture of radar equipment, GPS devices, search, detection, navig</v>
      </c>
      <c r="E29" s="10">
        <f>SUMIFS('[1]13 Portfolio Data'!M:M,'[1]13 Portfolio Data'!D:D,$D$3,'[1]13 Portfolio Data'!G:G,Table134[[#This Row],[ISIN No.]])</f>
        <v>48900</v>
      </c>
      <c r="F29" s="10">
        <f>SUMIFS('[1]13 Portfolio Data'!O:O,'[1]13 Portfolio Data'!D:D,$D$3,'[1]13 Portfolio Data'!G:G,Table134[[#This Row],[ISIN No.]])</f>
        <v>9963375</v>
      </c>
      <c r="G29" s="11">
        <f t="shared" si="0"/>
        <v>4.8998394831219075E-3</v>
      </c>
      <c r="H29" s="12">
        <f>VLOOKUP(Table134[[#This Row],[ISIN No.]],'[1]13 Portfolio Data'!G:AO,35,0)</f>
        <v>0</v>
      </c>
    </row>
    <row r="30" spans="1:8" x14ac:dyDescent="0.25">
      <c r="A30" s="8"/>
      <c r="B30" s="9" t="s">
        <v>35</v>
      </c>
      <c r="C30" s="9" t="str">
        <f>IFERROR(VLOOKUP(Table134[[#This Row],[ISIN No.]],'[1]13 Portfolio Data'!G:H,2,0),0)</f>
        <v>TATA MOTORS LTD</v>
      </c>
      <c r="D30" s="9" t="str">
        <f>IFERROR(VLOOKUP(Table134[[#This Row],[ISIN No.]],'[1]13 Portfolio Data'!G:K,5,0),0)</f>
        <v>Manufacture of commercial vehicles such as vans, lorries, over-the-road</v>
      </c>
      <c r="E30" s="10">
        <f>SUMIFS('[1]13 Portfolio Data'!M:M,'[1]13 Portfolio Data'!D:D,$D$3,'[1]13 Portfolio Data'!G:G,Table134[[#This Row],[ISIN No.]])</f>
        <v>42050</v>
      </c>
      <c r="F30" s="10">
        <f>SUMIFS('[1]13 Portfolio Data'!O:O,'[1]13 Portfolio Data'!D:D,$D$3,'[1]13 Portfolio Data'!G:G,Table134[[#This Row],[ISIN No.]])</f>
        <v>19284130</v>
      </c>
      <c r="G30" s="11">
        <f t="shared" si="0"/>
        <v>9.4836480180316065E-3</v>
      </c>
      <c r="H30" s="12">
        <f>VLOOKUP(Table134[[#This Row],[ISIN No.]],'[1]13 Portfolio Data'!G:AO,35,0)</f>
        <v>0</v>
      </c>
    </row>
    <row r="31" spans="1:8" x14ac:dyDescent="0.25">
      <c r="A31" s="8"/>
      <c r="B31" s="9" t="s">
        <v>36</v>
      </c>
      <c r="C31" s="9" t="str">
        <f>IFERROR(VLOOKUP(Table134[[#This Row],[ISIN No.]],'[1]13 Portfolio Data'!G:H,2,0),0)</f>
        <v>HDFC BANK LTD</v>
      </c>
      <c r="D31" s="9" t="str">
        <f>IFERROR(VLOOKUP(Table134[[#This Row],[ISIN No.]],'[1]13 Portfolio Data'!G:K,5,0),0)</f>
        <v>Monetary intermediation of commercial banks, saving banks. postal savings</v>
      </c>
      <c r="E31" s="10">
        <f>SUMIFS('[1]13 Portfolio Data'!M:M,'[1]13 Portfolio Data'!D:D,$D$3,'[1]13 Portfolio Data'!G:G,Table134[[#This Row],[ISIN No.]])</f>
        <v>109032</v>
      </c>
      <c r="F31" s="10">
        <f>SUMIFS('[1]13 Portfolio Data'!O:O,'[1]13 Portfolio Data'!D:D,$D$3,'[1]13 Portfolio Data'!G:G,Table134[[#This Row],[ISIN No.]])</f>
        <v>162844743.59999999</v>
      </c>
      <c r="G31" s="11">
        <f t="shared" si="0"/>
        <v>8.0084620353057426E-2</v>
      </c>
      <c r="H31" s="12">
        <f>VLOOKUP(Table134[[#This Row],[ISIN No.]],'[1]13 Portfolio Data'!G:AO,35,0)</f>
        <v>0</v>
      </c>
    </row>
    <row r="32" spans="1:8" x14ac:dyDescent="0.25">
      <c r="A32" s="8"/>
      <c r="B32" s="9" t="s">
        <v>37</v>
      </c>
      <c r="C32" s="9" t="str">
        <f>IFERROR(VLOOKUP(Table134[[#This Row],[ISIN No.]],'[1]13 Portfolio Data'!G:H,2,0),0)</f>
        <v>HINDALCO INDUSTRIES LTD.</v>
      </c>
      <c r="D32" s="9" t="str">
        <f>IFERROR(VLOOKUP(Table134[[#This Row],[ISIN No.]],'[1]13 Portfolio Data'!G:K,5,0),0)</f>
        <v>Manufacture of Aluminium from alumina and by other methods and products</v>
      </c>
      <c r="E32" s="10">
        <f>SUMIFS('[1]13 Portfolio Data'!M:M,'[1]13 Portfolio Data'!D:D,$D$3,'[1]13 Portfolio Data'!G:G,Table134[[#This Row],[ISIN No.]])</f>
        <v>34670</v>
      </c>
      <c r="F32" s="10">
        <f>SUMIFS('[1]13 Portfolio Data'!O:O,'[1]13 Portfolio Data'!D:D,$D$3,'[1]13 Portfolio Data'!G:G,Table134[[#This Row],[ISIN No.]])</f>
        <v>14310042.5</v>
      </c>
      <c r="G32" s="11">
        <f t="shared" si="0"/>
        <v>7.037465843316399E-3</v>
      </c>
      <c r="H32" s="12">
        <f>VLOOKUP(Table134[[#This Row],[ISIN No.]],'[1]13 Portfolio Data'!G:AO,35,0)</f>
        <v>0</v>
      </c>
    </row>
    <row r="33" spans="1:8" x14ac:dyDescent="0.25">
      <c r="A33" s="8"/>
      <c r="B33" s="9" t="s">
        <v>38</v>
      </c>
      <c r="C33" s="9" t="str">
        <f>IFERROR(VLOOKUP(Table134[[#This Row],[ISIN No.]],'[1]13 Portfolio Data'!G:H,2,0),0)</f>
        <v>TATA STEEL LIMITED.</v>
      </c>
      <c r="D33" s="9" t="str">
        <f>IFERROR(VLOOKUP(Table134[[#This Row],[ISIN No.]],'[1]13 Portfolio Data'!G:K,5,0),0)</f>
        <v>Manufacture of other iron and steel casting and products thereof</v>
      </c>
      <c r="E33" s="10">
        <f>SUMIFS('[1]13 Portfolio Data'!M:M,'[1]13 Portfolio Data'!D:D,$D$3,'[1]13 Portfolio Data'!G:G,Table134[[#This Row],[ISIN No.]])</f>
        <v>19100</v>
      </c>
      <c r="F33" s="10">
        <f>SUMIFS('[1]13 Portfolio Data'!O:O,'[1]13 Portfolio Data'!D:D,$D$3,'[1]13 Portfolio Data'!G:G,Table134[[#This Row],[ISIN No.]])</f>
        <v>20459920</v>
      </c>
      <c r="G33" s="11">
        <f t="shared" si="0"/>
        <v>1.0061884034026178E-2</v>
      </c>
      <c r="H33" s="12">
        <f>VLOOKUP(Table134[[#This Row],[ISIN No.]],'[1]13 Portfolio Data'!G:AO,35,0)</f>
        <v>0</v>
      </c>
    </row>
    <row r="34" spans="1:8" x14ac:dyDescent="0.25">
      <c r="A34" s="8"/>
      <c r="B34" s="9" t="s">
        <v>39</v>
      </c>
      <c r="C34" s="9" t="str">
        <f>IFERROR(VLOOKUP(Table134[[#This Row],[ISIN No.]],'[1]13 Portfolio Data'!G:H,2,0),0)</f>
        <v>STATE BANK OF INDIA</v>
      </c>
      <c r="D34" s="9" t="str">
        <f>IFERROR(VLOOKUP(Table134[[#This Row],[ISIN No.]],'[1]13 Portfolio Data'!G:K,5,0),0)</f>
        <v>Monetary intermediation of commercial banks, saving banks. postal savings</v>
      </c>
      <c r="E34" s="10">
        <f>SUMIFS('[1]13 Portfolio Data'!M:M,'[1]13 Portfolio Data'!D:D,$D$3,'[1]13 Portfolio Data'!G:G,Table134[[#This Row],[ISIN No.]])</f>
        <v>107420</v>
      </c>
      <c r="F34" s="10">
        <f>SUMIFS('[1]13 Portfolio Data'!O:O,'[1]13 Portfolio Data'!D:D,$D$3,'[1]13 Portfolio Data'!G:G,Table134[[#This Row],[ISIN No.]])</f>
        <v>49472281</v>
      </c>
      <c r="G34" s="11">
        <f t="shared" si="0"/>
        <v>2.4329731216972336E-2</v>
      </c>
      <c r="H34" s="12">
        <f>VLOOKUP(Table134[[#This Row],[ISIN No.]],'[1]13 Portfolio Data'!G:AO,35,0)</f>
        <v>0</v>
      </c>
    </row>
    <row r="35" spans="1:8" x14ac:dyDescent="0.25">
      <c r="A35" s="8"/>
      <c r="B35" s="9" t="s">
        <v>40</v>
      </c>
      <c r="C35" s="9" t="str">
        <f>IFERROR(VLOOKUP(Table134[[#This Row],[ISIN No.]],'[1]13 Portfolio Data'!G:H,2,0),0)</f>
        <v>INFOSYS LTD EQ</v>
      </c>
      <c r="D35" s="9" t="str">
        <f>IFERROR(VLOOKUP(Table134[[#This Row],[ISIN No.]],'[1]13 Portfolio Data'!G:K,5,0),0)</f>
        <v>Writing , modifying, testing of computer program</v>
      </c>
      <c r="E35" s="10">
        <f>SUMIFS('[1]13 Portfolio Data'!M:M,'[1]13 Portfolio Data'!D:D,$D$3,'[1]13 Portfolio Data'!G:G,Table134[[#This Row],[ISIN No.]])</f>
        <v>92610</v>
      </c>
      <c r="F35" s="10">
        <f>SUMIFS('[1]13 Portfolio Data'!O:O,'[1]13 Portfolio Data'!D:D,$D$3,'[1]13 Portfolio Data'!G:G,Table134[[#This Row],[ISIN No.]])</f>
        <v>158608516.5</v>
      </c>
      <c r="G35" s="11">
        <f t="shared" si="0"/>
        <v>7.8001306937266993E-2</v>
      </c>
      <c r="H35" s="12">
        <f>VLOOKUP(Table134[[#This Row],[ISIN No.]],'[1]13 Portfolio Data'!G:AO,35,0)</f>
        <v>0</v>
      </c>
    </row>
    <row r="36" spans="1:8" x14ac:dyDescent="0.25">
      <c r="A36" s="8"/>
      <c r="B36" s="9" t="s">
        <v>41</v>
      </c>
      <c r="C36" s="9" t="str">
        <f>IFERROR(VLOOKUP(Table134[[#This Row],[ISIN No.]],'[1]13 Portfolio Data'!G:H,2,0),0)</f>
        <v>ITC LTD</v>
      </c>
      <c r="D36" s="9" t="str">
        <f>IFERROR(VLOOKUP(Table134[[#This Row],[ISIN No.]],'[1]13 Portfolio Data'!G:K,5,0),0)</f>
        <v>Manufacture of cigarettes, cigarette tobacco</v>
      </c>
      <c r="E36" s="10">
        <f>SUMIFS('[1]13 Portfolio Data'!M:M,'[1]13 Portfolio Data'!D:D,$D$3,'[1]13 Portfolio Data'!G:G,Table134[[#This Row],[ISIN No.]])</f>
        <v>240660</v>
      </c>
      <c r="F36" s="10">
        <f>SUMIFS('[1]13 Portfolio Data'!O:O,'[1]13 Portfolio Data'!D:D,$D$3,'[1]13 Portfolio Data'!G:G,Table134[[#This Row],[ISIN No.]])</f>
        <v>53221959</v>
      </c>
      <c r="G36" s="11">
        <f t="shared" si="0"/>
        <v>2.6173767029474986E-2</v>
      </c>
      <c r="H36" s="12">
        <f>VLOOKUP(Table134[[#This Row],[ISIN No.]],'[1]13 Portfolio Data'!G:AO,35,0)</f>
        <v>0</v>
      </c>
    </row>
    <row r="37" spans="1:8" x14ac:dyDescent="0.25">
      <c r="A37" s="8"/>
      <c r="B37" s="9" t="s">
        <v>42</v>
      </c>
      <c r="C37" s="9" t="str">
        <f>IFERROR(VLOOKUP(Table134[[#This Row],[ISIN No.]],'[1]13 Portfolio Data'!G:H,2,0),0)</f>
        <v>HOUSING DEVELOPMENT FINANCE CORPORATION</v>
      </c>
      <c r="D37" s="9" t="str">
        <f>IFERROR(VLOOKUP(Table134[[#This Row],[ISIN No.]],'[1]13 Portfolio Data'!G:K,5,0),0)</f>
        <v>Activities of specialized institutions granting credit for house purchases</v>
      </c>
      <c r="E37" s="10">
        <f>SUMIFS('[1]13 Portfolio Data'!M:M,'[1]13 Portfolio Data'!D:D,$D$3,'[1]13 Portfolio Data'!G:G,Table134[[#This Row],[ISIN No.]])</f>
        <v>37911</v>
      </c>
      <c r="F37" s="10">
        <f>SUMIFS('[1]13 Portfolio Data'!O:O,'[1]13 Portfolio Data'!D:D,$D$3,'[1]13 Portfolio Data'!G:G,Table134[[#This Row],[ISIN No.]])</f>
        <v>101339894.09999999</v>
      </c>
      <c r="G37" s="11">
        <f t="shared" si="0"/>
        <v>4.9837451097301144E-2</v>
      </c>
      <c r="H37" s="12">
        <f>VLOOKUP(Table134[[#This Row],[ISIN No.]],'[1]13 Portfolio Data'!G:AO,35,0)</f>
        <v>0</v>
      </c>
    </row>
    <row r="38" spans="1:8" x14ac:dyDescent="0.25">
      <c r="A38" s="8"/>
      <c r="B38" s="9" t="s">
        <v>43</v>
      </c>
      <c r="C38" s="9" t="str">
        <f>IFERROR(VLOOKUP(Table134[[#This Row],[ISIN No.]],'[1]13 Portfolio Data'!G:H,2,0),0)</f>
        <v>SUN PHARMACEUTICALS INDUSTRIES LTD</v>
      </c>
      <c r="D38" s="9" t="str">
        <f>IFERROR(VLOOKUP(Table134[[#This Row],[ISIN No.]],'[1]13 Portfolio Data'!G:K,5,0),0)</f>
        <v>Manufacture of medicinal substances used in the manufacture of pharmaceuticals:</v>
      </c>
      <c r="E38" s="10">
        <f>SUMIFS('[1]13 Portfolio Data'!M:M,'[1]13 Portfolio Data'!D:D,$D$3,'[1]13 Portfolio Data'!G:G,Table134[[#This Row],[ISIN No.]])</f>
        <v>46855</v>
      </c>
      <c r="F38" s="10">
        <f>SUMIFS('[1]13 Portfolio Data'!O:O,'[1]13 Portfolio Data'!D:D,$D$3,'[1]13 Portfolio Data'!G:G,Table134[[#This Row],[ISIN No.]])</f>
        <v>35309928</v>
      </c>
      <c r="G38" s="11">
        <f t="shared" si="0"/>
        <v>1.7364896870848658E-2</v>
      </c>
      <c r="H38" s="12">
        <f>VLOOKUP(Table134[[#This Row],[ISIN No.]],'[1]13 Portfolio Data'!G:AO,35,0)</f>
        <v>0</v>
      </c>
    </row>
    <row r="39" spans="1:8" x14ac:dyDescent="0.25">
      <c r="A39" s="8"/>
      <c r="B39" s="9" t="s">
        <v>44</v>
      </c>
      <c r="C39" s="9" t="str">
        <f>IFERROR(VLOOKUP(Table134[[#This Row],[ISIN No.]],'[1]13 Portfolio Data'!G:H,2,0),0)</f>
        <v>HCL Technologies Limited</v>
      </c>
      <c r="D39" s="9" t="str">
        <f>IFERROR(VLOOKUP(Table134[[#This Row],[ISIN No.]],'[1]13 Portfolio Data'!G:K,5,0),0)</f>
        <v>Writing , modifying, testing of computer program</v>
      </c>
      <c r="E39" s="10">
        <f>SUMIFS('[1]13 Portfolio Data'!M:M,'[1]13 Portfolio Data'!D:D,$D$3,'[1]13 Portfolio Data'!G:G,Table134[[#This Row],[ISIN No.]])</f>
        <v>27310</v>
      </c>
      <c r="F39" s="10">
        <f>SUMIFS('[1]13 Portfolio Data'!O:O,'[1]13 Portfolio Data'!D:D,$D$3,'[1]13 Portfolio Data'!G:G,Table134[[#This Row],[ISIN No.]])</f>
        <v>31096531.5</v>
      </c>
      <c r="G39" s="11">
        <f t="shared" si="0"/>
        <v>1.5292811204219867E-2</v>
      </c>
      <c r="H39" s="12">
        <f>VLOOKUP(Table134[[#This Row],[ISIN No.]],'[1]13 Portfolio Data'!G:AO,35,0)</f>
        <v>0</v>
      </c>
    </row>
    <row r="40" spans="1:8" x14ac:dyDescent="0.25">
      <c r="A40" s="8"/>
      <c r="B40" s="9" t="s">
        <v>45</v>
      </c>
      <c r="C40" s="9" t="str">
        <f>IFERROR(VLOOKUP(Table134[[#This Row],[ISIN No.]],'[1]13 Portfolio Data'!G:H,2,0),0)</f>
        <v>POWER GRID CORPORATION OF INDIA LIMITED</v>
      </c>
      <c r="D40" s="9" t="str">
        <f>IFERROR(VLOOKUP(Table134[[#This Row],[ISIN No.]],'[1]13 Portfolio Data'!G:K,5,0),0)</f>
        <v>Transmission of electric energy</v>
      </c>
      <c r="E40" s="10">
        <f>SUMIFS('[1]13 Portfolio Data'!M:M,'[1]13 Portfolio Data'!D:D,$D$3,'[1]13 Portfolio Data'!G:G,Table134[[#This Row],[ISIN No.]])</f>
        <v>76900</v>
      </c>
      <c r="F40" s="10">
        <f>SUMIFS('[1]13 Portfolio Data'!O:O,'[1]13 Portfolio Data'!D:D,$D$3,'[1]13 Portfolio Data'!G:G,Table134[[#This Row],[ISIN No.]])</f>
        <v>15899075</v>
      </c>
      <c r="G40" s="11">
        <f t="shared" si="0"/>
        <v>7.8189283681600295E-3</v>
      </c>
      <c r="H40" s="12">
        <f>VLOOKUP(Table134[[#This Row],[ISIN No.]],'[1]13 Portfolio Data'!G:AO,35,0)</f>
        <v>0</v>
      </c>
    </row>
    <row r="41" spans="1:8" x14ac:dyDescent="0.25">
      <c r="A41" s="8"/>
      <c r="B41" s="9" t="s">
        <v>46</v>
      </c>
      <c r="C41" s="9" t="str">
        <f>IFERROR(VLOOKUP(Table134[[#This Row],[ISIN No.]],'[1]13 Portfolio Data'!G:H,2,0),0)</f>
        <v>MAHINDRA AND MAHINDRA LTD</v>
      </c>
      <c r="D41" s="9" t="str">
        <f>IFERROR(VLOOKUP(Table134[[#This Row],[ISIN No.]],'[1]13 Portfolio Data'!G:K,5,0),0)</f>
        <v>Manufacture of tractors used in agriculture and forestry</v>
      </c>
      <c r="E41" s="10">
        <f>SUMIFS('[1]13 Portfolio Data'!M:M,'[1]13 Portfolio Data'!D:D,$D$3,'[1]13 Portfolio Data'!G:G,Table134[[#This Row],[ISIN No.]])</f>
        <v>29548</v>
      </c>
      <c r="F41" s="10">
        <f>SUMIFS('[1]13 Portfolio Data'!O:O,'[1]13 Portfolio Data'!D:D,$D$3,'[1]13 Portfolio Data'!G:G,Table134[[#This Row],[ISIN No.]])</f>
        <v>24687354</v>
      </c>
      <c r="G41" s="11">
        <f t="shared" si="0"/>
        <v>1.2140873134154595E-2</v>
      </c>
      <c r="H41" s="12">
        <f>VLOOKUP(Table134[[#This Row],[ISIN No.]],'[1]13 Portfolio Data'!G:AO,35,0)</f>
        <v>0</v>
      </c>
    </row>
    <row r="42" spans="1:8" x14ac:dyDescent="0.25">
      <c r="A42" s="8"/>
      <c r="B42" s="9" t="s">
        <v>47</v>
      </c>
      <c r="C42" s="9" t="str">
        <f>IFERROR(VLOOKUP(Table134[[#This Row],[ISIN No.]],'[1]13 Portfolio Data'!G:H,2,0),0)</f>
        <v>LARSEN AND TOUBRO LIMITED</v>
      </c>
      <c r="D42" s="9" t="str">
        <f>IFERROR(VLOOKUP(Table134[[#This Row],[ISIN No.]],'[1]13 Portfolio Data'!G:K,5,0),0)</f>
        <v>Other civil engineering projects n.e.c.</v>
      </c>
      <c r="E42" s="10">
        <f>SUMIFS('[1]13 Portfolio Data'!M:M,'[1]13 Portfolio Data'!D:D,$D$3,'[1]13 Portfolio Data'!G:G,Table134[[#This Row],[ISIN No.]])</f>
        <v>35536</v>
      </c>
      <c r="F42" s="10">
        <f>SUMIFS('[1]13 Portfolio Data'!O:O,'[1]13 Portfolio Data'!D:D,$D$3,'[1]13 Portfolio Data'!G:G,Table134[[#This Row],[ISIN No.]])</f>
        <v>62712156</v>
      </c>
      <c r="G42" s="11">
        <f t="shared" si="0"/>
        <v>3.0840904617210577E-2</v>
      </c>
      <c r="H42" s="12">
        <f>VLOOKUP(Table134[[#This Row],[ISIN No.]],'[1]13 Portfolio Data'!G:AO,35,0)</f>
        <v>0</v>
      </c>
    </row>
    <row r="43" spans="1:8" x14ac:dyDescent="0.25">
      <c r="A43" s="8"/>
      <c r="B43" s="9" t="s">
        <v>48</v>
      </c>
      <c r="C43" s="9" t="str">
        <f>IFERROR(VLOOKUP(Table134[[#This Row],[ISIN No.]],'[1]13 Portfolio Data'!G:H,2,0),0)</f>
        <v>TECH MAHINDRA LIMITED</v>
      </c>
      <c r="D43" s="9" t="str">
        <f>IFERROR(VLOOKUP(Table134[[#This Row],[ISIN No.]],'[1]13 Portfolio Data'!G:K,5,0),0)</f>
        <v>Computer consultancy</v>
      </c>
      <c r="E43" s="10">
        <f>SUMIFS('[1]13 Portfolio Data'!M:M,'[1]13 Portfolio Data'!D:D,$D$3,'[1]13 Portfolio Data'!G:G,Table134[[#This Row],[ISIN No.]])</f>
        <v>15400</v>
      </c>
      <c r="F43" s="10">
        <f>SUMIFS('[1]13 Portfolio Data'!O:O,'[1]13 Portfolio Data'!D:D,$D$3,'[1]13 Portfolio Data'!G:G,Table134[[#This Row],[ISIN No.]])</f>
        <v>23738330</v>
      </c>
      <c r="G43" s="11">
        <f t="shared" si="0"/>
        <v>1.1674157260705059E-2</v>
      </c>
      <c r="H43" s="12">
        <f>VLOOKUP(Table134[[#This Row],[ISIN No.]],'[1]13 Portfolio Data'!G:AO,35,0)</f>
        <v>0</v>
      </c>
    </row>
    <row r="44" spans="1:8" x14ac:dyDescent="0.25">
      <c r="A44" s="8"/>
      <c r="B44" s="9" t="s">
        <v>49</v>
      </c>
      <c r="C44" s="9" t="str">
        <f>IFERROR(VLOOKUP(Table134[[#This Row],[ISIN No.]],'[1]13 Portfolio Data'!G:H,2,0),0)</f>
        <v>ICICI BANK LTD</v>
      </c>
      <c r="D44" s="9" t="str">
        <f>IFERROR(VLOOKUP(Table134[[#This Row],[ISIN No.]],'[1]13 Portfolio Data'!G:K,5,0),0)</f>
        <v>Monetary intermediation of commercial banks, saving banks. postal savings</v>
      </c>
      <c r="E44" s="10">
        <f>SUMIFS('[1]13 Portfolio Data'!M:M,'[1]13 Portfolio Data'!D:D,$D$3,'[1]13 Portfolio Data'!G:G,Table134[[#This Row],[ISIN No.]])</f>
        <v>209436</v>
      </c>
      <c r="F44" s="10">
        <f>SUMIFS('[1]13 Portfolio Data'!O:O,'[1]13 Portfolio Data'!D:D,$D$3,'[1]13 Portfolio Data'!G:G,Table134[[#This Row],[ISIN No.]])</f>
        <v>149610606.59999999</v>
      </c>
      <c r="G44" s="11">
        <f t="shared" si="0"/>
        <v>7.3576268815787715E-2</v>
      </c>
      <c r="H44" s="12">
        <f>VLOOKUP(Table134[[#This Row],[ISIN No.]],'[1]13 Portfolio Data'!G:AO,35,0)</f>
        <v>0</v>
      </c>
    </row>
    <row r="45" spans="1:8" x14ac:dyDescent="0.25">
      <c r="A45" s="8"/>
      <c r="B45" s="9" t="s">
        <v>50</v>
      </c>
      <c r="C45" s="9" t="str">
        <f>IFERROR(VLOOKUP(Table134[[#This Row],[ISIN No.]],'[1]13 Portfolio Data'!G:H,2,0),0)</f>
        <v>GAIL (INDIA) LIMITED</v>
      </c>
      <c r="D45" s="9" t="str">
        <f>IFERROR(VLOOKUP(Table134[[#This Row],[ISIN No.]],'[1]13 Portfolio Data'!G:K,5,0),0)</f>
        <v>Disrtibution and sale of gaseous fuels through mains</v>
      </c>
      <c r="E45" s="10">
        <f>SUMIFS('[1]13 Portfolio Data'!M:M,'[1]13 Portfolio Data'!D:D,$D$3,'[1]13 Portfolio Data'!G:G,Table134[[#This Row],[ISIN No.]])</f>
        <v>97990</v>
      </c>
      <c r="F45" s="10">
        <f>SUMIFS('[1]13 Portfolio Data'!O:O,'[1]13 Portfolio Data'!D:D,$D$3,'[1]13 Portfolio Data'!G:G,Table134[[#This Row],[ISIN No.]])</f>
        <v>12719102</v>
      </c>
      <c r="G45" s="11">
        <f t="shared" si="0"/>
        <v>6.255064992480441E-3</v>
      </c>
      <c r="H45" s="12">
        <f>VLOOKUP(Table134[[#This Row],[ISIN No.]],'[1]13 Portfolio Data'!G:AO,35,0)</f>
        <v>0</v>
      </c>
    </row>
    <row r="46" spans="1:8" x14ac:dyDescent="0.25">
      <c r="A46" s="8"/>
      <c r="B46" s="9" t="s">
        <v>51</v>
      </c>
      <c r="C46" s="9" t="str">
        <f>IFERROR(VLOOKUP(Table134[[#This Row],[ISIN No.]],'[1]13 Portfolio Data'!G:H,2,0),0)</f>
        <v>EICHER MOTORS LTD</v>
      </c>
      <c r="D46" s="9" t="str">
        <f>IFERROR(VLOOKUP(Table134[[#This Row],[ISIN No.]],'[1]13 Portfolio Data'!G:K,5,0),0)</f>
        <v>Manufacture of motorcycles, scooters, mopeds etc. and their</v>
      </c>
      <c r="E46" s="10">
        <f>SUMIFS('[1]13 Portfolio Data'!M:M,'[1]13 Portfolio Data'!D:D,$D$3,'[1]13 Portfolio Data'!G:G,Table134[[#This Row],[ISIN No.]])</f>
        <v>3790</v>
      </c>
      <c r="F46" s="10">
        <f>SUMIFS('[1]13 Portfolio Data'!O:O,'[1]13 Portfolio Data'!D:D,$D$3,'[1]13 Portfolio Data'!G:G,Table134[[#This Row],[ISIN No.]])</f>
        <v>8984005.5</v>
      </c>
      <c r="G46" s="11">
        <f t="shared" si="0"/>
        <v>4.4182001445779544E-3</v>
      </c>
      <c r="H46" s="12">
        <f>VLOOKUP(Table134[[#This Row],[ISIN No.]],'[1]13 Portfolio Data'!G:AO,35,0)</f>
        <v>0</v>
      </c>
    </row>
    <row r="47" spans="1:8" x14ac:dyDescent="0.25">
      <c r="A47" s="8"/>
      <c r="B47" s="9" t="s">
        <v>52</v>
      </c>
      <c r="C47" s="9" t="str">
        <f>IFERROR(VLOOKUP(Table134[[#This Row],[ISIN No.]],'[1]13 Portfolio Data'!G:H,2,0),0)</f>
        <v>NTPC LIMITED</v>
      </c>
      <c r="D47" s="9" t="str">
        <f>IFERROR(VLOOKUP(Table134[[#This Row],[ISIN No.]],'[1]13 Portfolio Data'!G:K,5,0),0)</f>
        <v>Electric power generation by coal based thermal power plants</v>
      </c>
      <c r="E47" s="10">
        <f>SUMIFS('[1]13 Portfolio Data'!M:M,'[1]13 Portfolio Data'!D:D,$D$3,'[1]13 Portfolio Data'!G:G,Table134[[#This Row],[ISIN No.]])</f>
        <v>118350</v>
      </c>
      <c r="F47" s="10">
        <f>SUMIFS('[1]13 Portfolio Data'!O:O,'[1]13 Portfolio Data'!D:D,$D$3,'[1]13 Portfolio Data'!G:G,Table134[[#This Row],[ISIN No.]])</f>
        <v>15060037.5</v>
      </c>
      <c r="G47" s="11">
        <f t="shared" si="0"/>
        <v>7.406302217852539E-3</v>
      </c>
      <c r="H47" s="12">
        <f>VLOOKUP(Table134[[#This Row],[ISIN No.]],'[1]13 Portfolio Data'!G:AO,35,0)</f>
        <v>0</v>
      </c>
    </row>
    <row r="48" spans="1:8" x14ac:dyDescent="0.25">
      <c r="A48" s="8"/>
      <c r="B48" s="9" t="s">
        <v>53</v>
      </c>
      <c r="C48" s="9" t="str">
        <f>IFERROR(VLOOKUP(Table134[[#This Row],[ISIN No.]],'[1]13 Portfolio Data'!G:H,2,0),0)</f>
        <v>BHARTI AIRTEL LTD</v>
      </c>
      <c r="D48" s="9" t="str">
        <f>IFERROR(VLOOKUP(Table134[[#This Row],[ISIN No.]],'[1]13 Portfolio Data'!G:K,5,0),0)</f>
        <v>Activities of maintaining and operating pageing</v>
      </c>
      <c r="E48" s="10">
        <f>SUMIFS('[1]13 Portfolio Data'!M:M,'[1]13 Portfolio Data'!D:D,$D$3,'[1]13 Portfolio Data'!G:G,Table134[[#This Row],[ISIN No.]])</f>
        <v>59862</v>
      </c>
      <c r="F48" s="10">
        <f>SUMIFS('[1]13 Portfolio Data'!O:O,'[1]13 Portfolio Data'!D:D,$D$3,'[1]13 Portfolio Data'!G:G,Table134[[#This Row],[ISIN No.]])</f>
        <v>43594501.5</v>
      </c>
      <c r="G48" s="11">
        <f t="shared" si="0"/>
        <v>2.143912677147224E-2</v>
      </c>
      <c r="H48" s="12">
        <f>VLOOKUP(Table134[[#This Row],[ISIN No.]],'[1]13 Portfolio Data'!G:AO,35,0)</f>
        <v>0</v>
      </c>
    </row>
    <row r="49" spans="1:15" x14ac:dyDescent="0.25">
      <c r="A49" s="8"/>
      <c r="B49" s="9" t="s">
        <v>54</v>
      </c>
      <c r="C49" s="9" t="str">
        <f>IFERROR(VLOOKUP(Table134[[#This Row],[ISIN No.]],'[1]13 Portfolio Data'!G:H,2,0),0)</f>
        <v>AMBUJA CEMENTS LTD</v>
      </c>
      <c r="D49" s="9" t="str">
        <f>IFERROR(VLOOKUP(Table134[[#This Row],[ISIN No.]],'[1]13 Portfolio Data'!G:K,5,0),0)</f>
        <v>Manufacture of clinkers and cement</v>
      </c>
      <c r="E49" s="10">
        <f>SUMIFS('[1]13 Portfolio Data'!M:M,'[1]13 Portfolio Data'!D:D,$D$3,'[1]13 Portfolio Data'!G:G,Table134[[#This Row],[ISIN No.]])</f>
        <v>22650</v>
      </c>
      <c r="F49" s="10">
        <f>SUMIFS('[1]13 Portfolio Data'!O:O,'[1]13 Portfolio Data'!D:D,$D$3,'[1]13 Portfolio Data'!G:G,Table134[[#This Row],[ISIN No.]])</f>
        <v>8484690</v>
      </c>
      <c r="G49" s="11">
        <f t="shared" si="0"/>
        <v>4.1726442158454956E-3</v>
      </c>
      <c r="H49" s="12">
        <f>VLOOKUP(Table134[[#This Row],[ISIN No.]],'[1]13 Portfolio Data'!G:AO,35,0)</f>
        <v>0</v>
      </c>
    </row>
    <row r="50" spans="1:15" x14ac:dyDescent="0.25">
      <c r="A50" s="8"/>
      <c r="B50" s="9" t="s">
        <v>55</v>
      </c>
      <c r="C50" s="9" t="str">
        <f>IFERROR(VLOOKUP(Table134[[#This Row],[ISIN No.]],'[1]13 Portfolio Data'!G:H,2,0),0)</f>
        <v>Zee Entertainment</v>
      </c>
      <c r="D50" s="9" t="str">
        <f>IFERROR(VLOOKUP(Table134[[#This Row],[ISIN No.]],'[1]13 Portfolio Data'!G:K,5,0),0)</f>
        <v>Television programming and broadcasting activities</v>
      </c>
      <c r="E50" s="10">
        <f>SUMIFS('[1]13 Portfolio Data'!M:M,'[1]13 Portfolio Data'!D:D,$D$3,'[1]13 Portfolio Data'!G:G,Table134[[#This Row],[ISIN No.]])</f>
        <v>16950</v>
      </c>
      <c r="F50" s="10">
        <f>SUMIFS('[1]13 Portfolio Data'!O:O,'[1]13 Portfolio Data'!D:D,$D$3,'[1]13 Portfolio Data'!G:G,Table134[[#This Row],[ISIN No.]])</f>
        <v>5496885</v>
      </c>
      <c r="G50" s="11">
        <f t="shared" si="0"/>
        <v>2.703286201430797E-3</v>
      </c>
      <c r="H50" s="12">
        <f>VLOOKUP(Table134[[#This Row],[ISIN No.]],'[1]13 Portfolio Data'!G:AO,35,0)</f>
        <v>0</v>
      </c>
    </row>
    <row r="51" spans="1:15" x14ac:dyDescent="0.25">
      <c r="A51" s="8"/>
      <c r="B51" s="9" t="s">
        <v>56</v>
      </c>
      <c r="C51" s="9" t="str">
        <f>IFERROR(VLOOKUP(Table134[[#This Row],[ISIN No.]],'[1]13 Portfolio Data'!G:H,2,0),0)</f>
        <v>CIPLA LIMITED</v>
      </c>
      <c r="D51" s="9" t="str">
        <f>IFERROR(VLOOKUP(Table134[[#This Row],[ISIN No.]],'[1]13 Portfolio Data'!G:K,5,0),0)</f>
        <v>Manufacture of medicinal substances used in the manufacture of pharmaceuticals:</v>
      </c>
      <c r="E51" s="10">
        <f>SUMIFS('[1]13 Portfolio Data'!M:M,'[1]13 Portfolio Data'!D:D,$D$3,'[1]13 Portfolio Data'!G:G,Table134[[#This Row],[ISIN No.]])</f>
        <v>24670</v>
      </c>
      <c r="F51" s="10">
        <f>SUMIFS('[1]13 Portfolio Data'!O:O,'[1]13 Portfolio Data'!D:D,$D$3,'[1]13 Portfolio Data'!G:G,Table134[[#This Row],[ISIN No.]])</f>
        <v>23961971</v>
      </c>
      <c r="G51" s="11">
        <f t="shared" si="0"/>
        <v>1.1784140574777335E-2</v>
      </c>
      <c r="H51" s="12">
        <f>VLOOKUP(Table134[[#This Row],[ISIN No.]],'[1]13 Portfolio Data'!G:AO,35,0)</f>
        <v>0</v>
      </c>
    </row>
    <row r="52" spans="1:15" x14ac:dyDescent="0.25">
      <c r="A52" s="8"/>
      <c r="B52" s="9" t="s">
        <v>57</v>
      </c>
      <c r="C52" s="9" t="str">
        <f>IFERROR(VLOOKUP(Table134[[#This Row],[ISIN No.]],'[1]13 Portfolio Data'!G:H,2,0),0)</f>
        <v>RELIANCE INDUSTRIES LIMITED</v>
      </c>
      <c r="D52" s="9" t="str">
        <f>IFERROR(VLOOKUP(Table134[[#This Row],[ISIN No.]],'[1]13 Portfolio Data'!G:K,5,0),0)</f>
        <v>Manufacture of other petroleum n.e.c.</v>
      </c>
      <c r="E52" s="10">
        <f>SUMIFS('[1]13 Portfolio Data'!M:M,'[1]13 Portfolio Data'!D:D,$D$3,'[1]13 Portfolio Data'!G:G,Table134[[#This Row],[ISIN No.]])</f>
        <v>73287</v>
      </c>
      <c r="F52" s="10">
        <f>SUMIFS('[1]13 Portfolio Data'!O:O,'[1]13 Portfolio Data'!D:D,$D$3,'[1]13 Portfolio Data'!G:G,Table134[[#This Row],[ISIN No.]])</f>
        <v>176284549.80000001</v>
      </c>
      <c r="G52" s="11">
        <f t="shared" si="0"/>
        <v>8.6694116940736463E-2</v>
      </c>
      <c r="H52" s="12">
        <f>VLOOKUP(Table134[[#This Row],[ISIN No.]],'[1]13 Portfolio Data'!G:AO,35,0)</f>
        <v>0</v>
      </c>
    </row>
    <row r="53" spans="1:15" x14ac:dyDescent="0.25">
      <c r="A53" s="8"/>
      <c r="B53" s="9" t="s">
        <v>58</v>
      </c>
      <c r="C53" s="9" t="str">
        <f>IFERROR(VLOOKUP(Table134[[#This Row],[ISIN No.]],'[1]13 Portfolio Data'!G:H,2,0),0)</f>
        <v>MARUTI SUZUKI INDIA LTD.</v>
      </c>
      <c r="D53" s="9" t="str">
        <f>IFERROR(VLOOKUP(Table134[[#This Row],[ISIN No.]],'[1]13 Portfolio Data'!G:K,5,0),0)</f>
        <v>Manufacture of passenger cars</v>
      </c>
      <c r="E53" s="10">
        <f>SUMIFS('[1]13 Portfolio Data'!M:M,'[1]13 Portfolio Data'!D:D,$D$3,'[1]13 Portfolio Data'!G:G,Table134[[#This Row],[ISIN No.]])</f>
        <v>3731</v>
      </c>
      <c r="F53" s="10">
        <f>SUMIFS('[1]13 Portfolio Data'!O:O,'[1]13 Portfolio Data'!D:D,$D$3,'[1]13 Portfolio Data'!G:G,Table134[[#This Row],[ISIN No.]])</f>
        <v>26369961.800000001</v>
      </c>
      <c r="G53" s="11">
        <f t="shared" si="0"/>
        <v>1.2968354598321999E-2</v>
      </c>
      <c r="H53" s="12">
        <f>VLOOKUP(Table134[[#This Row],[ISIN No.]],'[1]13 Portfolio Data'!G:AO,35,0)</f>
        <v>0</v>
      </c>
      <c r="L53" s="9" t="s">
        <v>59</v>
      </c>
      <c r="M53" s="9" t="s">
        <v>60</v>
      </c>
      <c r="N53" s="9">
        <f t="shared" ref="N53:N61" si="1">COUNTIF($H$7:$H$74,M53)</f>
        <v>0</v>
      </c>
      <c r="O53" s="9">
        <f t="shared" ref="O53:O61" si="2">SUMIF($H$7:$H$74,$M53,$F$7:$F$74)</f>
        <v>0</v>
      </c>
    </row>
    <row r="54" spans="1:15" x14ac:dyDescent="0.25">
      <c r="A54" s="8"/>
      <c r="B54" s="9" t="s">
        <v>61</v>
      </c>
      <c r="C54" s="9" t="str">
        <f>IFERROR(VLOOKUP(Table134[[#This Row],[ISIN No.]],'[1]13 Portfolio Data'!G:H,2,0),0)</f>
        <v>KOTAK MAHINDRA BANK LIMITED</v>
      </c>
      <c r="D54" s="9" t="str">
        <f>IFERROR(VLOOKUP(Table134[[#This Row],[ISIN No.]],'[1]13 Portfolio Data'!G:K,5,0),0)</f>
        <v>Monetary intermediation of commercial banks, saving banks. postal savings</v>
      </c>
      <c r="E54" s="10">
        <f>SUMIFS('[1]13 Portfolio Data'!M:M,'[1]13 Portfolio Data'!D:D,$D$3,'[1]13 Portfolio Data'!G:G,Table134[[#This Row],[ISIN No.]])</f>
        <v>30547</v>
      </c>
      <c r="F54" s="10">
        <f>SUMIFS('[1]13 Portfolio Data'!O:O,'[1]13 Portfolio Data'!D:D,$D$3,'[1]13 Portfolio Data'!G:G,Table134[[#This Row],[ISIN No.]])</f>
        <v>59930159.299999997</v>
      </c>
      <c r="G54" s="11">
        <f t="shared" si="0"/>
        <v>2.9472760060514188E-2</v>
      </c>
      <c r="H54" s="12">
        <f>VLOOKUP(Table134[[#This Row],[ISIN No.]],'[1]13 Portfolio Data'!G:AO,35,0)</f>
        <v>0</v>
      </c>
      <c r="L54" s="9" t="s">
        <v>59</v>
      </c>
      <c r="M54" s="9" t="s">
        <v>62</v>
      </c>
      <c r="N54" s="9">
        <f t="shared" si="1"/>
        <v>0</v>
      </c>
      <c r="O54" s="9">
        <f t="shared" si="2"/>
        <v>0</v>
      </c>
    </row>
    <row r="55" spans="1:15" x14ac:dyDescent="0.25">
      <c r="A55" s="8"/>
      <c r="B55" s="9" t="s">
        <v>63</v>
      </c>
      <c r="C55" s="9" t="str">
        <f>IFERROR(VLOOKUP(Table134[[#This Row],[ISIN No.]],'[1]13 Portfolio Data'!G:H,2,0),0)</f>
        <v>CHOLAMANDALAM INVESTMENT AND FINANCE COMPANY</v>
      </c>
      <c r="D55" s="9" t="str">
        <f>IFERROR(VLOOKUP(Table134[[#This Row],[ISIN No.]],'[1]13 Portfolio Data'!G:K,5,0),0)</f>
        <v>Other credit granting</v>
      </c>
      <c r="E55" s="10">
        <f>SUMIFS('[1]13 Portfolio Data'!M:M,'[1]13 Portfolio Data'!D:D,$D$3,'[1]13 Portfolio Data'!G:G,Table134[[#This Row],[ISIN No.]])</f>
        <v>8680</v>
      </c>
      <c r="F55" s="10">
        <f>SUMIFS('[1]13 Portfolio Data'!O:O,'[1]13 Portfolio Data'!D:D,$D$3,'[1]13 Portfolio Data'!G:G,Table134[[#This Row],[ISIN No.]])</f>
        <v>4778340</v>
      </c>
      <c r="G55" s="11">
        <f t="shared" si="0"/>
        <v>2.349916468644484E-3</v>
      </c>
      <c r="H55" s="12">
        <f>VLOOKUP(Table134[[#This Row],[ISIN No.]],'[1]13 Portfolio Data'!G:AO,35,0)</f>
        <v>0</v>
      </c>
      <c r="L55" s="9" t="s">
        <v>59</v>
      </c>
      <c r="M55" s="9" t="s">
        <v>64</v>
      </c>
      <c r="N55" s="9">
        <f t="shared" si="1"/>
        <v>0</v>
      </c>
      <c r="O55" s="9">
        <f t="shared" si="2"/>
        <v>0</v>
      </c>
    </row>
    <row r="56" spans="1:15" x14ac:dyDescent="0.25">
      <c r="A56" s="8"/>
      <c r="B56" s="9" t="s">
        <v>65</v>
      </c>
      <c r="C56" s="9" t="str">
        <f>IFERROR(VLOOKUP(Table134[[#This Row],[ISIN No.]],'[1]13 Portfolio Data'!G:H,2,0),0)</f>
        <v>ICICI LOMBARD GENERAL INSURANCE CO LTD</v>
      </c>
      <c r="D56" s="9" t="str">
        <f>IFERROR(VLOOKUP(Table134[[#This Row],[ISIN No.]],'[1]13 Portfolio Data'!G:K,5,0),0)</f>
        <v>Non-life insurance</v>
      </c>
      <c r="E56" s="10">
        <f>SUMIFS('[1]13 Portfolio Data'!M:M,'[1]13 Portfolio Data'!D:D,$D$3,'[1]13 Portfolio Data'!G:G,Table134[[#This Row],[ISIN No.]])</f>
        <v>3550</v>
      </c>
      <c r="F56" s="10">
        <f>SUMIFS('[1]13 Portfolio Data'!O:O,'[1]13 Portfolio Data'!D:D,$D$3,'[1]13 Portfolio Data'!G:G,Table134[[#This Row],[ISIN No.]])</f>
        <v>5102592.5</v>
      </c>
      <c r="G56" s="11">
        <f t="shared" si="0"/>
        <v>2.5093790204405355E-3</v>
      </c>
      <c r="H56" s="12">
        <f>VLOOKUP(Table134[[#This Row],[ISIN No.]],'[1]13 Portfolio Data'!G:AO,35,0)</f>
        <v>0</v>
      </c>
      <c r="L56" s="9" t="s">
        <v>66</v>
      </c>
      <c r="M56" s="9" t="s">
        <v>67</v>
      </c>
      <c r="N56" s="9">
        <f t="shared" si="1"/>
        <v>0</v>
      </c>
      <c r="O56" s="9">
        <f t="shared" si="2"/>
        <v>0</v>
      </c>
    </row>
    <row r="57" spans="1:15" x14ac:dyDescent="0.25">
      <c r="A57" s="8"/>
      <c r="B57" s="9" t="s">
        <v>68</v>
      </c>
      <c r="C57" s="9" t="str">
        <f>IFERROR(VLOOKUP(Table134[[#This Row],[ISIN No.]],'[1]13 Portfolio Data'!G:H,2,0),0)</f>
        <v>INDIAN OIL CORPORATION LIMITED</v>
      </c>
      <c r="D57" s="9" t="str">
        <f>IFERROR(VLOOKUP(Table134[[#This Row],[ISIN No.]],'[1]13 Portfolio Data'!G:K,5,0),0)</f>
        <v>Production of liquid and gaseous fuels, illuminating oils, lubricating</v>
      </c>
      <c r="E57" s="10">
        <f>SUMIFS('[1]13 Portfolio Data'!M:M,'[1]13 Portfolio Data'!D:D,$D$3,'[1]13 Portfolio Data'!G:G,Table134[[#This Row],[ISIN No.]])</f>
        <v>53500</v>
      </c>
      <c r="F57" s="10">
        <f>SUMIFS('[1]13 Portfolio Data'!O:O,'[1]13 Portfolio Data'!D:D,$D$3,'[1]13 Portfolio Data'!G:G,Table134[[#This Row],[ISIN No.]])</f>
        <v>6363825</v>
      </c>
      <c r="G57" s="11">
        <f t="shared" si="0"/>
        <v>3.1296343858058409E-3</v>
      </c>
      <c r="H57" s="12">
        <f>VLOOKUP(Table134[[#This Row],[ISIN No.]],'[1]13 Portfolio Data'!G:AO,35,0)</f>
        <v>0</v>
      </c>
      <c r="L57" s="9" t="s">
        <v>69</v>
      </c>
      <c r="M57" s="9" t="s">
        <v>70</v>
      </c>
      <c r="N57" s="9">
        <f t="shared" si="1"/>
        <v>0</v>
      </c>
      <c r="O57" s="9">
        <f t="shared" si="2"/>
        <v>0</v>
      </c>
    </row>
    <row r="58" spans="1:15" x14ac:dyDescent="0.25">
      <c r="A58" s="8"/>
      <c r="B58" s="9" t="s">
        <v>71</v>
      </c>
      <c r="C58" s="9" t="str">
        <f>IFERROR(VLOOKUP(Table134[[#This Row],[ISIN No.]],'[1]13 Portfolio Data'!G:H,2,0),0)</f>
        <v>HDFC LIFE INSURANCE COMPANY LTD</v>
      </c>
      <c r="D58" s="9" t="str">
        <f>IFERROR(VLOOKUP(Table134[[#This Row],[ISIN No.]],'[1]13 Portfolio Data'!G:K,5,0),0)</f>
        <v>Life insurance</v>
      </c>
      <c r="E58" s="10">
        <f>SUMIFS('[1]13 Portfolio Data'!M:M,'[1]13 Portfolio Data'!D:D,$D$3,'[1]13 Portfolio Data'!G:G,Table134[[#This Row],[ISIN No.]])</f>
        <v>18450</v>
      </c>
      <c r="F58" s="10">
        <f>SUMIFS('[1]13 Portfolio Data'!O:O,'[1]13 Portfolio Data'!D:D,$D$3,'[1]13 Portfolio Data'!G:G,Table134[[#This Row],[ISIN No.]])</f>
        <v>12560760</v>
      </c>
      <c r="G58" s="11">
        <f t="shared" si="0"/>
        <v>6.1771947543897854E-3</v>
      </c>
      <c r="H58" s="12">
        <f>VLOOKUP(Table134[[#This Row],[ISIN No.]],'[1]13 Portfolio Data'!G:AO,35,0)</f>
        <v>0</v>
      </c>
      <c r="L58" s="9" t="s">
        <v>59</v>
      </c>
      <c r="M58" s="9" t="s">
        <v>72</v>
      </c>
      <c r="N58" s="9">
        <f t="shared" si="1"/>
        <v>0</v>
      </c>
      <c r="O58" s="9">
        <f t="shared" si="2"/>
        <v>0</v>
      </c>
    </row>
    <row r="59" spans="1:15" x14ac:dyDescent="0.25">
      <c r="A59" s="8"/>
      <c r="B59" s="9" t="s">
        <v>73</v>
      </c>
      <c r="C59" s="9" t="str">
        <f>IFERROR(VLOOKUP(Table134[[#This Row],[ISIN No.]],'[1]13 Portfolio Data'!G:H,2,0),0)</f>
        <v>Crompton Greaves Consumer Electricals</v>
      </c>
      <c r="D59" s="9" t="str">
        <f>IFERROR(VLOOKUP(Table134[[#This Row],[ISIN No.]],'[1]13 Portfolio Data'!G:K,5,0),0)</f>
        <v>Manufacture of electric lighting equipment</v>
      </c>
      <c r="E59" s="10">
        <f>SUMIFS('[1]13 Portfolio Data'!M:M,'[1]13 Portfolio Data'!D:D,$D$3,'[1]13 Portfolio Data'!G:G,Table134[[#This Row],[ISIN No.]])</f>
        <v>14700</v>
      </c>
      <c r="F59" s="10">
        <f>SUMIFS('[1]13 Portfolio Data'!O:O,'[1]13 Portfolio Data'!D:D,$D$3,'[1]13 Portfolio Data'!G:G,Table134[[#This Row],[ISIN No.]])</f>
        <v>6589275</v>
      </c>
      <c r="G59" s="11">
        <f t="shared" si="0"/>
        <v>3.2405073391444271E-3</v>
      </c>
      <c r="H59" s="12">
        <f>VLOOKUP(Table134[[#This Row],[ISIN No.]],'[1]13 Portfolio Data'!G:AO,35,0)</f>
        <v>0</v>
      </c>
      <c r="L59" s="9" t="s">
        <v>69</v>
      </c>
      <c r="M59" s="9" t="s">
        <v>74</v>
      </c>
      <c r="N59" s="9">
        <f t="shared" si="1"/>
        <v>0</v>
      </c>
      <c r="O59" s="9">
        <f t="shared" si="2"/>
        <v>0</v>
      </c>
    </row>
    <row r="60" spans="1:15" x14ac:dyDescent="0.25">
      <c r="A60" s="8"/>
      <c r="B60" s="9" t="s">
        <v>75</v>
      </c>
      <c r="C60" s="9" t="str">
        <f>IFERROR(VLOOKUP(Table134[[#This Row],[ISIN No.]],'[1]13 Portfolio Data'!G:H,2,0),0)</f>
        <v>Bharti Airtel partly Paid(14:1)</v>
      </c>
      <c r="D60" s="9" t="str">
        <f>IFERROR(VLOOKUP(Table134[[#This Row],[ISIN No.]],'[1]13 Portfolio Data'!G:K,5,0),0)</f>
        <v>Activities of maintaining and operating pageing</v>
      </c>
      <c r="E60" s="10">
        <f>SUMIFS('[1]13 Portfolio Data'!M:M,'[1]13 Portfolio Data'!D:D,$D$3,'[1]13 Portfolio Data'!G:G,Table134[[#This Row],[ISIN No.]])</f>
        <v>5748</v>
      </c>
      <c r="F60" s="10">
        <f>SUMIFS('[1]13 Portfolio Data'!O:O,'[1]13 Portfolio Data'!D:D,$D$3,'[1]13 Portfolio Data'!G:G,Table134[[#This Row],[ISIN No.]])</f>
        <v>2246318.4</v>
      </c>
      <c r="G60" s="11">
        <f t="shared" si="0"/>
        <v>1.1047059443193927E-3</v>
      </c>
      <c r="H60" s="12">
        <f>VLOOKUP(Table134[[#This Row],[ISIN No.]],'[1]13 Portfolio Data'!G:AO,35,0)</f>
        <v>0</v>
      </c>
      <c r="L60" s="9" t="s">
        <v>59</v>
      </c>
      <c r="M60" s="9" t="s">
        <v>76</v>
      </c>
      <c r="N60" s="9">
        <f t="shared" si="1"/>
        <v>0</v>
      </c>
      <c r="O60" s="9">
        <f t="shared" si="2"/>
        <v>0</v>
      </c>
    </row>
    <row r="61" spans="1:15" x14ac:dyDescent="0.25">
      <c r="A61" s="8"/>
      <c r="B61" s="9" t="s">
        <v>77</v>
      </c>
      <c r="C61" s="9" t="str">
        <f>IFERROR(VLOOKUP(Table134[[#This Row],[ISIN No.]],'[1]13 Portfolio Data'!G:H,2,0),0)</f>
        <v>VOLTAS LTD</v>
      </c>
      <c r="D61" s="9" t="str">
        <f>IFERROR(VLOOKUP(Table134[[#This Row],[ISIN No.]],'[1]13 Portfolio Data'!G:K,5,0),0)</f>
        <v>Manufacture of air-conditioning machines, including motor vehicles airconditioners</v>
      </c>
      <c r="E61" s="10">
        <f>SUMIFS('[1]13 Portfolio Data'!M:M,'[1]13 Portfolio Data'!D:D,$D$3,'[1]13 Portfolio Data'!G:G,Table134[[#This Row],[ISIN No.]])</f>
        <v>5625</v>
      </c>
      <c r="F61" s="10">
        <f>SUMIFS('[1]13 Portfolio Data'!O:O,'[1]13 Portfolio Data'!D:D,$D$3,'[1]13 Portfolio Data'!G:G,Table134[[#This Row],[ISIN No.]])</f>
        <v>6755625</v>
      </c>
      <c r="G61" s="11">
        <f t="shared" si="0"/>
        <v>3.3223157924062315E-3</v>
      </c>
      <c r="H61" s="12">
        <f>VLOOKUP(Table134[[#This Row],[ISIN No.]],'[1]13 Portfolio Data'!G:AO,35,0)</f>
        <v>0</v>
      </c>
      <c r="L61" s="9" t="s">
        <v>66</v>
      </c>
      <c r="M61" s="9" t="s">
        <v>78</v>
      </c>
      <c r="N61" s="9">
        <f t="shared" si="1"/>
        <v>0</v>
      </c>
      <c r="O61" s="9">
        <f t="shared" si="2"/>
        <v>0</v>
      </c>
    </row>
    <row r="62" spans="1:15" x14ac:dyDescent="0.25">
      <c r="A62" s="8"/>
      <c r="B62" s="9" t="s">
        <v>79</v>
      </c>
      <c r="C62" s="9" t="str">
        <f>IFERROR(VLOOKUP(Table134[[#This Row],[ISIN No.]],'[1]13 Portfolio Data'!G:H,2,0),0)</f>
        <v>WIPRO LTD</v>
      </c>
      <c r="D62" s="9" t="str">
        <f>IFERROR(VLOOKUP(Table134[[#This Row],[ISIN No.]],'[1]13 Portfolio Data'!G:K,5,0),0)</f>
        <v>Writing , modifying, testing of computer program</v>
      </c>
      <c r="E62" s="10">
        <f>SUMIFS('[1]13 Portfolio Data'!M:M,'[1]13 Portfolio Data'!D:D,$D$3,'[1]13 Portfolio Data'!G:G,Table134[[#This Row],[ISIN No.]])</f>
        <v>35300</v>
      </c>
      <c r="F62" s="10">
        <f>SUMIFS('[1]13 Portfolio Data'!O:O,'[1]13 Portfolio Data'!D:D,$D$3,'[1]13 Portfolio Data'!G:G,Table134[[#This Row],[ISIN No.]])</f>
        <v>22494925</v>
      </c>
      <c r="G62" s="11">
        <f t="shared" si="0"/>
        <v>1.1062669194411137E-2</v>
      </c>
      <c r="H62" s="12">
        <f>VLOOKUP(Table134[[#This Row],[ISIN No.]],'[1]13 Portfolio Data'!G:AO,35,0)</f>
        <v>0</v>
      </c>
      <c r="L62" s="9"/>
      <c r="M62" s="9"/>
      <c r="N62" s="9">
        <f>SUM(N53:N61)</f>
        <v>0</v>
      </c>
      <c r="O62" s="9">
        <f>SUM(O53:O61)</f>
        <v>0</v>
      </c>
    </row>
    <row r="63" spans="1:15" x14ac:dyDescent="0.25">
      <c r="A63" s="8"/>
      <c r="B63" s="9" t="s">
        <v>80</v>
      </c>
      <c r="C63" s="9" t="str">
        <f>IFERROR(VLOOKUP(Table134[[#This Row],[ISIN No.]],'[1]13 Portfolio Data'!G:H,2,0),0)</f>
        <v>PI INDUSTRIES</v>
      </c>
      <c r="D63" s="9" t="str">
        <f>IFERROR(VLOOKUP(Table134[[#This Row],[ISIN No.]],'[1]13 Portfolio Data'!G:K,5,0),0)</f>
        <v>Manufacture of insecticides, rodenticides, fungicides, herbicides</v>
      </c>
      <c r="E63" s="10">
        <f>SUMIFS('[1]13 Portfolio Data'!M:M,'[1]13 Portfolio Data'!D:D,$D$3,'[1]13 Portfolio Data'!G:G,Table134[[#This Row],[ISIN No.]])</f>
        <v>3250</v>
      </c>
      <c r="F63" s="10">
        <f>SUMIFS('[1]13 Portfolio Data'!O:O,'[1]13 Portfolio Data'!D:D,$D$3,'[1]13 Portfolio Data'!G:G,Table134[[#This Row],[ISIN No.]])</f>
        <v>9325875</v>
      </c>
      <c r="G63" s="11">
        <f t="shared" si="0"/>
        <v>4.5863264746794649E-3</v>
      </c>
      <c r="H63" s="12">
        <f>VLOOKUP(Table134[[#This Row],[ISIN No.]],'[1]13 Portfolio Data'!G:AO,35,0)</f>
        <v>0</v>
      </c>
    </row>
    <row r="64" spans="1:15" x14ac:dyDescent="0.25">
      <c r="A64" s="8"/>
      <c r="B64" s="9" t="s">
        <v>81</v>
      </c>
      <c r="C64" s="9" t="str">
        <f>IFERROR(VLOOKUP(Table134[[#This Row],[ISIN No.]],'[1]13 Portfolio Data'!G:H,2,0),0)</f>
        <v>Honeywell Automation India Ltd</v>
      </c>
      <c r="D64" s="9" t="str">
        <f>IFERROR(VLOOKUP(Table134[[#This Row],[ISIN No.]],'[1]13 Portfolio Data'!G:K,5,0),0)</f>
        <v>Wholesale of software</v>
      </c>
      <c r="E64" s="10">
        <f>SUMIFS('[1]13 Portfolio Data'!M:M,'[1]13 Portfolio Data'!D:D,$D$3,'[1]13 Portfolio Data'!G:G,Table134[[#This Row],[ISIN No.]])</f>
        <v>250</v>
      </c>
      <c r="F64" s="10">
        <f>SUMIFS('[1]13 Portfolio Data'!O:O,'[1]13 Portfolio Data'!D:D,$D$3,'[1]13 Portfolio Data'!G:G,Table134[[#This Row],[ISIN No.]])</f>
        <v>9723637.5</v>
      </c>
      <c r="G64" s="11">
        <f t="shared" si="0"/>
        <v>4.7819401500058759E-3</v>
      </c>
      <c r="H64" s="12">
        <f>VLOOKUP(Table134[[#This Row],[ISIN No.]],'[1]13 Portfolio Data'!G:AO,35,0)</f>
        <v>0</v>
      </c>
    </row>
    <row r="65" spans="1:8" outlineLevel="1" x14ac:dyDescent="0.25">
      <c r="A65" s="8"/>
      <c r="B65" s="9" t="s">
        <v>82</v>
      </c>
      <c r="C65" s="9" t="str">
        <f>IFERROR(VLOOKUP(Table134[[#This Row],[ISIN No.]],'[1]13 Portfolio Data'!G:H,2,0),0)</f>
        <v>BAJAJ FINSERV LTD</v>
      </c>
      <c r="D65" s="9" t="str">
        <f>IFERROR(VLOOKUP(Table134[[#This Row],[ISIN No.]],'[1]13 Portfolio Data'!G:K,5,0),0)</f>
        <v>Other credit granting</v>
      </c>
      <c r="E65" s="10">
        <f>SUMIFS('[1]13 Portfolio Data'!M:M,'[1]13 Portfolio Data'!D:D,$D$3,'[1]13 Portfolio Data'!G:G,Table134[[#This Row],[ISIN No.]])</f>
        <v>645</v>
      </c>
      <c r="F65" s="10">
        <f>SUMIFS('[1]13 Portfolio Data'!O:O,'[1]13 Portfolio Data'!D:D,$D$3,'[1]13 Portfolio Data'!G:G,Table134[[#This Row],[ISIN No.]])</f>
        <v>11118090.75</v>
      </c>
      <c r="G65" s="11">
        <f t="shared" si="0"/>
        <v>5.4677114967350378E-3</v>
      </c>
      <c r="H65" s="12">
        <f>VLOOKUP(Table134[[#This Row],[ISIN No.]],'[1]13 Portfolio Data'!G:AO,35,0)</f>
        <v>0</v>
      </c>
    </row>
    <row r="66" spans="1:8" outlineLevel="1" x14ac:dyDescent="0.25">
      <c r="A66" s="8"/>
      <c r="B66" s="9" t="s">
        <v>83</v>
      </c>
      <c r="C66" s="9" t="str">
        <f>IFERROR(VLOOKUP(Table134[[#This Row],[ISIN No.]],'[1]13 Portfolio Data'!G:H,2,0),0)</f>
        <v>ICICI PRUDENTIAL LIFE INSURANCE COMPANY LIMITED</v>
      </c>
      <c r="D66" s="9" t="str">
        <f>IFERROR(VLOOKUP(Table134[[#This Row],[ISIN No.]],'[1]13 Portfolio Data'!G:K,5,0),0)</f>
        <v>Life insurance</v>
      </c>
      <c r="E66" s="10">
        <f>SUMIFS('[1]13 Portfolio Data'!M:M,'[1]13 Portfolio Data'!D:D,$D$3,'[1]13 Portfolio Data'!G:G,Table134[[#This Row],[ISIN No.]])</f>
        <v>16420</v>
      </c>
      <c r="F66" s="10">
        <f>SUMIFS('[1]13 Portfolio Data'!O:O,'[1]13 Portfolio Data'!D:D,$D$3,'[1]13 Portfolio Data'!G:G,Table134[[#This Row],[ISIN No.]])</f>
        <v>9737881</v>
      </c>
      <c r="G66" s="11">
        <f t="shared" si="0"/>
        <v>4.7889448912384249E-3</v>
      </c>
      <c r="H66" s="12">
        <f>VLOOKUP(Table134[[#This Row],[ISIN No.]],'[1]13 Portfolio Data'!G:AO,35,0)</f>
        <v>0</v>
      </c>
    </row>
    <row r="67" spans="1:8" outlineLevel="1" x14ac:dyDescent="0.25">
      <c r="A67" s="8"/>
      <c r="B67" s="9" t="s">
        <v>84</v>
      </c>
      <c r="C67" s="9" t="str">
        <f>IFERROR(VLOOKUP(Table134[[#This Row],[ISIN No.]],'[1]13 Portfolio Data'!G:H,2,0),0)</f>
        <v>ASHOK LEYLAND LTD</v>
      </c>
      <c r="D67" s="9" t="str">
        <f>IFERROR(VLOOKUP(Table134[[#This Row],[ISIN No.]],'[1]13 Portfolio Data'!G:K,5,0),0)</f>
        <v>Manufacture of commercial vehicles such as vans, lorries, over-the-road</v>
      </c>
      <c r="E67" s="10">
        <f>SUMIFS('[1]13 Portfolio Data'!M:M,'[1]13 Portfolio Data'!D:D,$D$3,'[1]13 Portfolio Data'!G:G,Table134[[#This Row],[ISIN No.]])</f>
        <v>113700</v>
      </c>
      <c r="F67" s="10">
        <f>SUMIFS('[1]13 Portfolio Data'!O:O,'[1]13 Portfolio Data'!D:D,$D$3,'[1]13 Portfolio Data'!G:G,Table134[[#This Row],[ISIN No.]])</f>
        <v>13609890</v>
      </c>
      <c r="G67" s="11">
        <f t="shared" si="0"/>
        <v>6.6931412681893445E-3</v>
      </c>
      <c r="H67" s="12">
        <f>VLOOKUP(Table134[[#This Row],[ISIN No.]],'[1]13 Portfolio Data'!G:AO,35,0)</f>
        <v>0</v>
      </c>
    </row>
    <row r="68" spans="1:8" outlineLevel="1" x14ac:dyDescent="0.25">
      <c r="A68" s="8"/>
      <c r="B68" s="9" t="s">
        <v>85</v>
      </c>
      <c r="C68" s="9" t="str">
        <f>IFERROR(VLOOKUP(Table134[[#This Row],[ISIN No.]],'[1]13 Portfolio Data'!G:H,2,0),0)</f>
        <v>SHRIRAM TRANSPORT FINANCE COMPANY LIMITED</v>
      </c>
      <c r="D68" s="9" t="str">
        <f>IFERROR(VLOOKUP(Table134[[#This Row],[ISIN No.]],'[1]13 Portfolio Data'!G:K,5,0),0)</f>
        <v>Other credit granting</v>
      </c>
      <c r="E68" s="10">
        <f>SUMIFS('[1]13 Portfolio Data'!M:M,'[1]13 Portfolio Data'!D:D,$D$3,'[1]13 Portfolio Data'!G:G,Table134[[#This Row],[ISIN No.]])</f>
        <v>4100</v>
      </c>
      <c r="F68" s="10">
        <f>SUMIFS('[1]13 Portfolio Data'!O:O,'[1]13 Portfolio Data'!D:D,$D$3,'[1]13 Portfolio Data'!G:G,Table134[[#This Row],[ISIN No.]])</f>
        <v>5767470</v>
      </c>
      <c r="G68" s="11">
        <f t="shared" si="0"/>
        <v>2.8363558757671077E-3</v>
      </c>
      <c r="H68" s="12">
        <f>VLOOKUP(Table134[[#This Row],[ISIN No.]],'[1]13 Portfolio Data'!G:AO,35,0)</f>
        <v>0</v>
      </c>
    </row>
    <row r="69" spans="1:8" outlineLevel="1" x14ac:dyDescent="0.25">
      <c r="A69" s="8"/>
      <c r="B69" s="9" t="s">
        <v>86</v>
      </c>
      <c r="C69" s="9" t="str">
        <f>IFERROR(VLOOKUP(Table134[[#This Row],[ISIN No.]],'[1]13 Portfolio Data'!G:H,2,0),0)</f>
        <v>DIVI'S LABORATORIES LTD</v>
      </c>
      <c r="D69" s="9" t="str">
        <f>IFERROR(VLOOKUP(Table134[[#This Row],[ISIN No.]],'[1]13 Portfolio Data'!G:K,5,0),0)</f>
        <v>Manufacture of allopathic pharmaceutical preparations</v>
      </c>
      <c r="E69" s="10">
        <f>SUMIFS('[1]13 Portfolio Data'!M:M,'[1]13 Portfolio Data'!D:D,$D$3,'[1]13 Portfolio Data'!G:G,Table134[[#This Row],[ISIN No.]])</f>
        <v>2190</v>
      </c>
      <c r="F69" s="10">
        <f>SUMIFS('[1]13 Portfolio Data'!O:O,'[1]13 Portfolio Data'!D:D,$D$3,'[1]13 Portfolio Data'!G:G,Table134[[#This Row],[ISIN No.]])</f>
        <v>10684572</v>
      </c>
      <c r="G69" s="11">
        <f t="shared" si="0"/>
        <v>5.2545134300233404E-3</v>
      </c>
      <c r="H69" s="12">
        <f>VLOOKUP(Table134[[#This Row],[ISIN No.]],'[1]13 Portfolio Data'!G:AO,35,0)</f>
        <v>0</v>
      </c>
    </row>
    <row r="70" spans="1:8" outlineLevel="1" x14ac:dyDescent="0.25">
      <c r="A70" s="8"/>
      <c r="B70" s="9" t="s">
        <v>87</v>
      </c>
      <c r="C70" s="9" t="str">
        <f>IFERROR(VLOOKUP(Table134[[#This Row],[ISIN No.]],'[1]13 Portfolio Data'!G:H,2,0),0)</f>
        <v>UPL LIMITED</v>
      </c>
      <c r="D70" s="9" t="str">
        <f>IFERROR(VLOOKUP(Table134[[#This Row],[ISIN No.]],'[1]13 Portfolio Data'!G:K,5,0),0)</f>
        <v>Manufacture of insecticides, rodenticides, fungicides, herbicides</v>
      </c>
      <c r="E70" s="10">
        <f>SUMIFS('[1]13 Portfolio Data'!M:M,'[1]13 Portfolio Data'!D:D,$D$3,'[1]13 Portfolio Data'!G:G,Table134[[#This Row],[ISIN No.]])</f>
        <v>14400</v>
      </c>
      <c r="F70" s="10">
        <f>SUMIFS('[1]13 Portfolio Data'!O:O,'[1]13 Portfolio Data'!D:D,$D$3,'[1]13 Portfolio Data'!G:G,Table134[[#This Row],[ISIN No.]])</f>
        <v>9816480</v>
      </c>
      <c r="G70" s="11">
        <f t="shared" si="0"/>
        <v>4.8275987092000995E-3</v>
      </c>
      <c r="H70" s="13">
        <f>VLOOKUP(Table134[[#This Row],[ISIN No.]],'[1]13 Portfolio Data'!G:AO,35,0)</f>
        <v>0</v>
      </c>
    </row>
    <row r="71" spans="1:8" outlineLevel="1" x14ac:dyDescent="0.25">
      <c r="A71" s="8"/>
      <c r="B71" s="9" t="s">
        <v>88</v>
      </c>
      <c r="C71" s="9" t="str">
        <f>IFERROR(VLOOKUP(Table134[[#This Row],[ISIN No.]],'[1]13 Portfolio Data'!G:H,2,0),0)</f>
        <v>INDRAPRASTHA GAS</v>
      </c>
      <c r="D71" s="9" t="str">
        <f>IFERROR(VLOOKUP(Table134[[#This Row],[ISIN No.]],'[1]13 Portfolio Data'!G:K,5,0),0)</f>
        <v>Disrtibution and sale of gaseous fuels through mains</v>
      </c>
      <c r="E71" s="10">
        <f>SUMIFS('[1]13 Portfolio Data'!M:M,'[1]13 Portfolio Data'!D:D,$D$3,'[1]13 Portfolio Data'!G:G,Table134[[#This Row],[ISIN No.]])</f>
        <v>21800</v>
      </c>
      <c r="F71" s="10">
        <f>SUMIFS('[1]13 Portfolio Data'!O:O,'[1]13 Portfolio Data'!D:D,$D$3,'[1]13 Portfolio Data'!G:G,Table134[[#This Row],[ISIN No.]])</f>
        <v>10556650</v>
      </c>
      <c r="G71" s="11">
        <f t="shared" ref="G71:G78" si="3">+F71/$F$89</f>
        <v>5.1916032950178916E-3</v>
      </c>
      <c r="H71" s="12">
        <f>VLOOKUP(Table134[[#This Row],[ISIN No.]],'[1]13 Portfolio Data'!G:AO,35,0)</f>
        <v>0</v>
      </c>
    </row>
    <row r="72" spans="1:8" outlineLevel="1" x14ac:dyDescent="0.25">
      <c r="A72" s="8"/>
      <c r="B72" s="9" t="s">
        <v>89</v>
      </c>
      <c r="C72" s="9" t="str">
        <f>IFERROR(VLOOKUP(Table134[[#This Row],[ISIN No.]],'[1]13 Portfolio Data'!G:H,2,0),0)</f>
        <v>TATA POWER COMPANY LIMITED</v>
      </c>
      <c r="D72" s="9" t="str">
        <f>IFERROR(VLOOKUP(Table134[[#This Row],[ISIN No.]],'[1]13 Portfolio Data'!G:K,5,0),0)</f>
        <v>Electric power generation by coal based thermal power plants</v>
      </c>
      <c r="E72" s="10">
        <f>SUMIFS('[1]13 Portfolio Data'!M:M,'[1]13 Portfolio Data'!D:D,$D$3,'[1]13 Portfolio Data'!G:G,Table134[[#This Row],[ISIN No.]])</f>
        <v>51700</v>
      </c>
      <c r="F72" s="10">
        <f>SUMIFS('[1]13 Portfolio Data'!O:O,'[1]13 Portfolio Data'!D:D,$D$3,'[1]13 Portfolio Data'!G:G,Table134[[#This Row],[ISIN No.]])</f>
        <v>11208560</v>
      </c>
      <c r="G72" s="11">
        <f t="shared" si="3"/>
        <v>5.512202926913911E-3</v>
      </c>
      <c r="H72" s="12">
        <f>VLOOKUP(Table134[[#This Row],[ISIN No.]],'[1]13 Portfolio Data'!G:AO,35,0)</f>
        <v>0</v>
      </c>
    </row>
    <row r="73" spans="1:8" outlineLevel="1" x14ac:dyDescent="0.25">
      <c r="A73" s="8"/>
      <c r="B73" s="9"/>
      <c r="C73" s="9"/>
      <c r="D73" s="9"/>
      <c r="E73" s="10"/>
      <c r="F73" s="10"/>
      <c r="G73" s="11"/>
      <c r="H73" s="12"/>
    </row>
    <row r="74" spans="1:8" outlineLevel="1" x14ac:dyDescent="0.25">
      <c r="A74" s="8"/>
      <c r="B74" s="9"/>
      <c r="C74" s="14"/>
      <c r="D74" s="14"/>
      <c r="E74" s="15"/>
      <c r="F74" s="10"/>
      <c r="G74" s="11"/>
      <c r="H74" s="12"/>
    </row>
    <row r="75" spans="1:8" x14ac:dyDescent="0.25">
      <c r="B75" s="14"/>
      <c r="C75" s="14" t="s">
        <v>90</v>
      </c>
      <c r="D75" s="14"/>
      <c r="E75" s="16"/>
      <c r="F75" s="16">
        <f>SUM(F7:F74)</f>
        <v>1977415882.4999998</v>
      </c>
      <c r="G75" s="17">
        <f>+F75/$F$89</f>
        <v>0.97246368982657472</v>
      </c>
      <c r="H75" s="18"/>
    </row>
    <row r="76" spans="1:8" x14ac:dyDescent="0.25">
      <c r="F76" s="2"/>
    </row>
    <row r="77" spans="1:8" x14ac:dyDescent="0.25">
      <c r="B77" s="19"/>
      <c r="C77" s="19" t="s">
        <v>91</v>
      </c>
      <c r="D77" s="19"/>
      <c r="E77" s="20"/>
      <c r="F77" s="20" t="s">
        <v>9</v>
      </c>
      <c r="G77" s="19" t="s">
        <v>10</v>
      </c>
      <c r="H77" s="19" t="s">
        <v>11</v>
      </c>
    </row>
    <row r="78" spans="1:8" x14ac:dyDescent="0.25">
      <c r="B78" s="9"/>
      <c r="C78" s="14" t="s">
        <v>92</v>
      </c>
      <c r="D78" s="9"/>
      <c r="E78" s="10"/>
      <c r="F78" s="16" t="s">
        <v>93</v>
      </c>
      <c r="G78" s="21">
        <v>0</v>
      </c>
      <c r="H78" s="9"/>
    </row>
    <row r="79" spans="1:8" x14ac:dyDescent="0.25">
      <c r="B79" s="22" t="s">
        <v>94</v>
      </c>
      <c r="C79" s="14" t="s">
        <v>95</v>
      </c>
      <c r="D79" s="14"/>
      <c r="E79" s="16"/>
      <c r="F79" s="10">
        <f>SUMIFS('[1]13 Portfolio Data'!O:O,'[1]13 Portfolio Data'!D:D,$D$3,'[1]13 Portfolio Data'!L:L,B79)</f>
        <v>58219315.560000002</v>
      </c>
      <c r="G79" s="17">
        <f>+F79/$F$89</f>
        <v>2.8631392581451729E-2</v>
      </c>
      <c r="H79" s="9"/>
    </row>
    <row r="80" spans="1:8" x14ac:dyDescent="0.25">
      <c r="B80" s="22"/>
      <c r="C80" s="14" t="s">
        <v>96</v>
      </c>
      <c r="D80" s="9"/>
      <c r="E80" s="10"/>
      <c r="F80" s="16" t="s">
        <v>93</v>
      </c>
      <c r="G80" s="21">
        <v>0</v>
      </c>
      <c r="H80" s="9"/>
    </row>
    <row r="81" spans="1:8" x14ac:dyDescent="0.25">
      <c r="B81" s="22"/>
      <c r="C81" s="14" t="s">
        <v>97</v>
      </c>
      <c r="D81" s="9"/>
      <c r="E81" s="10"/>
      <c r="F81" s="16" t="s">
        <v>93</v>
      </c>
      <c r="G81" s="21">
        <v>0</v>
      </c>
      <c r="H81" s="9"/>
    </row>
    <row r="82" spans="1:8" x14ac:dyDescent="0.25">
      <c r="B82" s="22"/>
      <c r="C82" s="14" t="s">
        <v>98</v>
      </c>
      <c r="D82" s="9"/>
      <c r="E82" s="10"/>
      <c r="F82" s="16" t="s">
        <v>93</v>
      </c>
      <c r="G82" s="21">
        <v>0</v>
      </c>
      <c r="H82" s="9"/>
    </row>
    <row r="83" spans="1:8" x14ac:dyDescent="0.25">
      <c r="B83" s="22" t="s">
        <v>99</v>
      </c>
      <c r="C83" s="14" t="s">
        <v>100</v>
      </c>
      <c r="D83" s="9"/>
      <c r="E83" s="10"/>
      <c r="F83" s="10">
        <f>SUMIFS('[1]13 Portfolio Data'!O:O,'[1]13 Portfolio Data'!D:D,$D$3,'[1]13 Portfolio Data'!L:L,B83)</f>
        <v>5206081.88</v>
      </c>
      <c r="G83" s="17">
        <f>+F83/$F$89</f>
        <v>2.5602735567003677E-3</v>
      </c>
      <c r="H83" s="9"/>
    </row>
    <row r="84" spans="1:8" x14ac:dyDescent="0.25">
      <c r="B84" s="22" t="s">
        <v>101</v>
      </c>
      <c r="C84" s="14" t="s">
        <v>102</v>
      </c>
      <c r="D84" s="9"/>
      <c r="E84" s="10"/>
      <c r="F84" s="10">
        <f>SUMIFS('[1]13 Portfolio Data'!O:O,'[1]13 Portfolio Data'!D:D,$D$3,'[1]13 Portfolio Data'!L:L,B84)</f>
        <v>0</v>
      </c>
      <c r="G84" s="17">
        <f>+F84/$F$89</f>
        <v>0</v>
      </c>
      <c r="H84" s="9"/>
    </row>
    <row r="85" spans="1:8" x14ac:dyDescent="0.25">
      <c r="B85" s="22" t="s">
        <v>103</v>
      </c>
      <c r="C85" s="9" t="s">
        <v>104</v>
      </c>
      <c r="D85" s="9"/>
      <c r="E85" s="10"/>
      <c r="F85" s="10">
        <f>SUMIFS('[1]13 Portfolio Data'!O:O,'[1]13 Portfolio Data'!D:D,$D$3,'[1]13 Portfolio Data'!L:L,B85)</f>
        <v>-7432831.6999999993</v>
      </c>
      <c r="G85" s="17">
        <f>+F85/$F$89</f>
        <v>-3.6553559647268244E-3</v>
      </c>
      <c r="H85" s="9"/>
    </row>
    <row r="86" spans="1:8" x14ac:dyDescent="0.25">
      <c r="B86" s="22"/>
      <c r="C86" s="9"/>
      <c r="D86" s="9"/>
      <c r="E86" s="10"/>
      <c r="F86" s="16"/>
      <c r="G86" s="17"/>
      <c r="H86" s="9"/>
    </row>
    <row r="87" spans="1:8" x14ac:dyDescent="0.25">
      <c r="B87" s="22"/>
      <c r="C87" s="9" t="s">
        <v>105</v>
      </c>
      <c r="D87" s="9"/>
      <c r="E87" s="10"/>
      <c r="F87" s="23">
        <f>SUM(F78:F86)</f>
        <v>55992565.74000001</v>
      </c>
      <c r="G87" s="17">
        <f>+F87/$F$89</f>
        <v>2.7536310173425275E-2</v>
      </c>
      <c r="H87" s="9"/>
    </row>
    <row r="88" spans="1:8" x14ac:dyDescent="0.25">
      <c r="B88" s="22"/>
      <c r="C88" s="9"/>
      <c r="D88" s="9"/>
      <c r="E88" s="10"/>
      <c r="F88" s="23"/>
      <c r="G88" s="24"/>
      <c r="H88" s="9"/>
    </row>
    <row r="89" spans="1:8" x14ac:dyDescent="0.25">
      <c r="B89" s="25"/>
      <c r="C89" s="26" t="s">
        <v>106</v>
      </c>
      <c r="D89" s="27"/>
      <c r="E89" s="28"/>
      <c r="F89" s="28">
        <f>+F87+F75</f>
        <v>2033408448.2399998</v>
      </c>
      <c r="G89" s="29">
        <v>1</v>
      </c>
      <c r="H89" s="9"/>
    </row>
    <row r="90" spans="1:8" x14ac:dyDescent="0.25">
      <c r="B90" s="30"/>
    </row>
    <row r="91" spans="1:8" x14ac:dyDescent="0.25">
      <c r="B91" s="30"/>
      <c r="C91" s="14" t="s">
        <v>107</v>
      </c>
      <c r="D91" s="31">
        <f>+'[1]Form 3'!H18</f>
        <v>0</v>
      </c>
      <c r="F91" s="32">
        <f>+'[1]Form 3'!H11*10^7-F89</f>
        <v>0</v>
      </c>
    </row>
    <row r="92" spans="1:8" x14ac:dyDescent="0.25">
      <c r="C92" s="14" t="s">
        <v>108</v>
      </c>
      <c r="D92" s="31">
        <f>+'[1]Form 3'!H19</f>
        <v>0</v>
      </c>
    </row>
    <row r="93" spans="1:8" x14ac:dyDescent="0.25">
      <c r="C93" s="14" t="s">
        <v>109</v>
      </c>
      <c r="D93" s="31">
        <f>+'[1]Form 3'!H20</f>
        <v>0</v>
      </c>
    </row>
    <row r="94" spans="1:8" x14ac:dyDescent="0.25">
      <c r="C94" s="14" t="str">
        <f>+'[1]Form 3'!$B$14</f>
        <v>Net Asset Value</v>
      </c>
      <c r="D94" s="33">
        <f>+'[1]Form 3'!H14</f>
        <v>17.981855171629835</v>
      </c>
    </row>
    <row r="95" spans="1:8" x14ac:dyDescent="0.25">
      <c r="A95" s="30"/>
      <c r="C95" s="14" t="str">
        <f>+'[1]Form 3'!$B$15</f>
        <v xml:space="preserve">Net asset value last month </v>
      </c>
      <c r="D95" s="33">
        <f>+'[1]Form 3'!H15</f>
        <v>18.652943256123116</v>
      </c>
    </row>
    <row r="96" spans="1:8" x14ac:dyDescent="0.25">
      <c r="A96" s="34" t="s">
        <v>110</v>
      </c>
      <c r="C96" s="14" t="s">
        <v>111</v>
      </c>
      <c r="D96" s="35">
        <f>SUMIFS('[1]13 Portfolio Data'!O:O,'[1]13 Portfolio Data'!D:D,$D$3,'[1]13 Portfolio Data'!AN:AN,A96)</f>
        <v>477861535.09999996</v>
      </c>
    </row>
    <row r="97" spans="1:8" x14ac:dyDescent="0.25">
      <c r="A97" s="30"/>
      <c r="C97" s="14" t="s">
        <v>112</v>
      </c>
      <c r="D97" s="31" t="s">
        <v>113</v>
      </c>
    </row>
    <row r="98" spans="1:8" x14ac:dyDescent="0.25">
      <c r="A98" s="30"/>
      <c r="C98" s="14" t="s">
        <v>114</v>
      </c>
      <c r="D98" s="31" t="s">
        <v>93</v>
      </c>
    </row>
    <row r="99" spans="1:8" x14ac:dyDescent="0.25">
      <c r="B99" s="36"/>
      <c r="C99" s="8"/>
    </row>
    <row r="100" spans="1:8" x14ac:dyDescent="0.25">
      <c r="F100" s="32">
        <f>+F75-SUM(F105:F108)</f>
        <v>1977415882.4999998</v>
      </c>
    </row>
    <row r="101" spans="1:8" x14ac:dyDescent="0.25">
      <c r="C101" s="19" t="s">
        <v>115</v>
      </c>
      <c r="D101" s="19"/>
      <c r="E101" s="20"/>
      <c r="F101" s="19"/>
      <c r="G101" s="19"/>
      <c r="H101" s="19"/>
    </row>
    <row r="102" spans="1:8" x14ac:dyDescent="0.25">
      <c r="C102" s="19" t="s">
        <v>116</v>
      </c>
      <c r="D102" s="19"/>
      <c r="E102" s="20"/>
      <c r="F102" s="19" t="s">
        <v>9</v>
      </c>
      <c r="G102" s="19" t="s">
        <v>10</v>
      </c>
      <c r="H102" s="19" t="s">
        <v>11</v>
      </c>
    </row>
    <row r="103" spans="1:8" x14ac:dyDescent="0.25">
      <c r="C103" s="14" t="s">
        <v>117</v>
      </c>
      <c r="D103" s="9"/>
      <c r="E103" s="10"/>
      <c r="F103" s="9"/>
      <c r="G103" s="9"/>
      <c r="H103" s="9"/>
    </row>
    <row r="104" spans="1:8" x14ac:dyDescent="0.25">
      <c r="C104" s="9" t="s">
        <v>118</v>
      </c>
      <c r="D104" s="9"/>
      <c r="E104" s="10"/>
      <c r="F104" s="9"/>
      <c r="G104" s="9"/>
      <c r="H104" s="9"/>
    </row>
    <row r="105" spans="1:8" x14ac:dyDescent="0.25">
      <c r="C105" s="9" t="s">
        <v>59</v>
      </c>
      <c r="D105" s="9"/>
      <c r="E105" s="10"/>
      <c r="F105" s="37">
        <f t="shared" ref="F105:F114" si="4">SUMIF($L$53:$L$61,$C105,$O$53:$O$61)</f>
        <v>0</v>
      </c>
      <c r="G105" s="38">
        <f>+F105/$F$89</f>
        <v>0</v>
      </c>
      <c r="H105" s="9"/>
    </row>
    <row r="106" spans="1:8" x14ac:dyDescent="0.25">
      <c r="C106" s="9" t="s">
        <v>119</v>
      </c>
      <c r="D106" s="9"/>
      <c r="E106" s="10"/>
      <c r="F106" s="37">
        <f t="shared" si="4"/>
        <v>0</v>
      </c>
      <c r="G106" s="38"/>
      <c r="H106" s="9"/>
    </row>
    <row r="107" spans="1:8" x14ac:dyDescent="0.25">
      <c r="C107" s="9" t="s">
        <v>66</v>
      </c>
      <c r="D107" s="9"/>
      <c r="E107" s="10"/>
      <c r="F107" s="37">
        <f t="shared" si="4"/>
        <v>0</v>
      </c>
      <c r="G107" s="38">
        <f t="shared" ref="G107:G108" si="5">+F107/$F$89</f>
        <v>0</v>
      </c>
      <c r="H107" s="9"/>
    </row>
    <row r="108" spans="1:8" x14ac:dyDescent="0.25">
      <c r="C108" s="9" t="s">
        <v>69</v>
      </c>
      <c r="D108" s="9"/>
      <c r="E108" s="10"/>
      <c r="F108" s="37">
        <f t="shared" si="4"/>
        <v>0</v>
      </c>
      <c r="G108" s="38">
        <f t="shared" si="5"/>
        <v>0</v>
      </c>
      <c r="H108" s="9"/>
    </row>
    <row r="109" spans="1:8" x14ac:dyDescent="0.25">
      <c r="C109" s="9" t="s">
        <v>120</v>
      </c>
      <c r="D109" s="9"/>
      <c r="E109" s="10"/>
      <c r="F109" s="37">
        <f t="shared" si="4"/>
        <v>0</v>
      </c>
      <c r="G109" s="9"/>
      <c r="H109" s="9"/>
    </row>
    <row r="110" spans="1:8" x14ac:dyDescent="0.25">
      <c r="C110" s="9" t="s">
        <v>121</v>
      </c>
      <c r="D110" s="9"/>
      <c r="E110" s="10"/>
      <c r="F110" s="37">
        <f t="shared" si="4"/>
        <v>0</v>
      </c>
      <c r="G110" s="9"/>
      <c r="H110" s="9"/>
    </row>
    <row r="111" spans="1:8" x14ac:dyDescent="0.25">
      <c r="C111" s="9" t="s">
        <v>122</v>
      </c>
      <c r="D111" s="9"/>
      <c r="E111" s="10"/>
      <c r="F111" s="37">
        <f t="shared" si="4"/>
        <v>0</v>
      </c>
      <c r="G111" s="17"/>
      <c r="H111" s="9"/>
    </row>
    <row r="112" spans="1:8" x14ac:dyDescent="0.25">
      <c r="C112" s="9" t="s">
        <v>123</v>
      </c>
      <c r="D112" s="9"/>
      <c r="E112" s="10"/>
      <c r="F112" s="37">
        <f t="shared" si="4"/>
        <v>0</v>
      </c>
      <c r="G112" s="9"/>
      <c r="H112" s="9"/>
    </row>
    <row r="113" spans="3:8" x14ac:dyDescent="0.25">
      <c r="C113" s="9" t="s">
        <v>124</v>
      </c>
      <c r="D113" s="9"/>
      <c r="E113" s="10"/>
      <c r="F113" s="37">
        <f t="shared" si="4"/>
        <v>0</v>
      </c>
      <c r="G113" s="9"/>
      <c r="H113" s="9"/>
    </row>
    <row r="114" spans="3:8" x14ac:dyDescent="0.25">
      <c r="C114" s="9" t="s">
        <v>125</v>
      </c>
      <c r="D114" s="9"/>
      <c r="E114" s="10"/>
      <c r="F114" s="37">
        <f t="shared" si="4"/>
        <v>0</v>
      </c>
      <c r="G114" s="9"/>
      <c r="H114" s="9"/>
    </row>
  </sheetData>
  <pageMargins left="0" right="0" top="0" bottom="0" header="0.31496062992125984" footer="0.31496062992125984"/>
  <pageSetup scale="5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</vt:lpstr>
      <vt:lpstr>'E-TIER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2021-12-08T12:00:40Z</dcterms:created>
  <dcterms:modified xsi:type="dcterms:W3CDTF">2021-12-08T12:01:01Z</dcterms:modified>
</cp:coreProperties>
</file>