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1C04E12A-83BF-4001-9561-3E824B3AA5D5}" xr6:coauthVersionLast="47" xr6:coauthVersionMax="47" xr10:uidLastSave="{00000000-0000-0000-0000-000000000000}"/>
  <bookViews>
    <workbookView xWindow="-120" yWindow="-120" windowWidth="20730" windowHeight="11160" xr2:uid="{974B0F62-0A4D-4E7D-A860-5FBF4C5C335E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H14" i="1"/>
  <c r="H143" i="1" s="1"/>
  <c r="H15" i="1"/>
  <c r="H16" i="1"/>
  <c r="H17" i="1"/>
  <c r="H18" i="1"/>
  <c r="H151" i="1" s="1"/>
  <c r="H19" i="1"/>
  <c r="H20" i="1"/>
  <c r="H21" i="1"/>
  <c r="H22" i="1"/>
  <c r="H23" i="1"/>
  <c r="H24" i="1"/>
  <c r="H25" i="1"/>
  <c r="H26" i="1"/>
  <c r="G142" i="1" s="1"/>
  <c r="H27" i="1"/>
  <c r="H28" i="1"/>
  <c r="H29" i="1"/>
  <c r="H30" i="1"/>
  <c r="G144" i="1" s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F100" i="1"/>
  <c r="F104" i="1"/>
  <c r="F110" i="1" s="1"/>
  <c r="F108" i="1"/>
  <c r="F127" i="1"/>
  <c r="F129" i="1"/>
  <c r="F132" i="1"/>
  <c r="F133" i="1"/>
  <c r="F134" i="1"/>
  <c r="F135" i="1"/>
  <c r="F136" i="1"/>
  <c r="F137" i="1"/>
  <c r="G143" i="1"/>
  <c r="G145" i="1"/>
  <c r="G147" i="1"/>
  <c r="G149" i="1"/>
  <c r="G151" i="1"/>
  <c r="G100" i="1" l="1"/>
  <c r="F112" i="1"/>
  <c r="G13" i="1" s="1"/>
  <c r="G8" i="1"/>
  <c r="H150" i="1"/>
  <c r="H148" i="1"/>
  <c r="F130" i="1" s="1"/>
  <c r="G130" i="1" s="1"/>
  <c r="H146" i="1"/>
  <c r="F131" i="1" s="1"/>
  <c r="G131" i="1" s="1"/>
  <c r="H144" i="1"/>
  <c r="H142" i="1"/>
  <c r="G104" i="1"/>
  <c r="G146" i="1"/>
  <c r="G150" i="1"/>
  <c r="G148" i="1"/>
  <c r="H149" i="1"/>
  <c r="H147" i="1"/>
  <c r="H145" i="1"/>
  <c r="F128" i="1" l="1"/>
  <c r="G128" i="1" s="1"/>
  <c r="G110" i="1"/>
  <c r="G7" i="1"/>
  <c r="G11" i="1"/>
  <c r="G9" i="1"/>
  <c r="G12" i="1"/>
  <c r="G108" i="1"/>
  <c r="G10" i="1"/>
  <c r="G127" i="1"/>
  <c r="G129" i="1"/>
  <c r="F113" i="1"/>
</calcChain>
</file>

<file path=xl/sharedStrings.xml><?xml version="1.0" encoding="utf-8"?>
<sst xmlns="http://schemas.openxmlformats.org/spreadsheetml/2006/main" count="84" uniqueCount="65">
  <si>
    <t>CRISIL AA</t>
  </si>
  <si>
    <t>AA / Equivalent</t>
  </si>
  <si>
    <t>CRISIL AA+</t>
  </si>
  <si>
    <t>AA+ / Equivalent</t>
  </si>
  <si>
    <t>CRISIL AAA</t>
  </si>
  <si>
    <t>AAA / Equivalent</t>
  </si>
  <si>
    <t>IND AA+</t>
  </si>
  <si>
    <t>IND AAA</t>
  </si>
  <si>
    <t>CARE AA</t>
  </si>
  <si>
    <t>CARE AAA(CE)</t>
  </si>
  <si>
    <t>CARE AAA</t>
  </si>
  <si>
    <t>[ICRA]AA+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</si>
  <si>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</si>
  <si>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</si>
  <si>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</si>
  <si>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</si>
  <si>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</si>
  <si>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</si>
  <si>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</si>
  <si>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</si>
  <si>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</si>
  <si>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Central Govt. Securities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</si>
  <si>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</si>
  <si>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</si>
  <si>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</si>
  <si>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</si>
  <si>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</si>
  <si>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</si>
  <si>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</si>
  <si>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</si>
  <si>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 xml:space="preserve">Net asset value last month </t>
  </si>
  <si>
    <t>Infra</t>
  </si>
  <si>
    <t>Net Asset Value</t>
  </si>
  <si>
    <t>Yield to Maturity (%) (annualised)(at market price_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</si>
  <si>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</si>
  <si>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</si>
  <si>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</si>
  <si>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</si>
  <si>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</si>
  <si>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Nil</t>
  </si>
  <si>
    <t xml:space="preserve">  - Bank Fixed Deposits (&lt; 1 Year)</t>
  </si>
  <si>
    <t>NCA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</si>
  <si>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</si>
  <si>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</si>
  <si>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</si>
  <si>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 xml:space="preserve">  - Treasury Bills</t>
  </si>
  <si>
    <t>MF</t>
  </si>
  <si>
    <t>Money Market Instruments:-</t>
  </si>
  <si>
    <t xml:space="preserve">Subtotal A </t>
  </si>
  <si>
    <t>INE090A08UB4</t>
  </si>
  <si>
    <t>INE062A08199</t>
  </si>
  <si>
    <t>INE062A08249</t>
  </si>
  <si>
    <t>INE041025011</t>
  </si>
  <si>
    <t>INE0GGX23010</t>
  </si>
  <si>
    <t>INE219X23014</t>
  </si>
  <si>
    <t>INE0CCU25019</t>
  </si>
  <si>
    <t>Quantity</t>
  </si>
  <si>
    <t xml:space="preserve">Industry </t>
  </si>
  <si>
    <t>Name of the Instrument</t>
  </si>
  <si>
    <t>ISIN No.</t>
  </si>
  <si>
    <t>MONTH</t>
  </si>
  <si>
    <t>Scheme A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</si>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</sst>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[$-409]dd/m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2" xfId="1" quotePrefix="1" applyFont="1" applyBorder="1"/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10" fontId="0" fillId="0" borderId="1" xfId="2" applyNumberFormat="1" applyFont="1" applyBorder="1"/>
    <xf numFmtId="10" fontId="0" fillId="0" borderId="3" xfId="2" applyNumberFormat="1" applyFont="1" applyBorder="1" applyAlignment="1">
      <alignment vertical="center"/>
    </xf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43" fontId="0" fillId="3" borderId="1" xfId="1" applyFont="1" applyFill="1" applyBorder="1" applyAlignment="1">
      <alignment horizontal="right"/>
    </xf>
    <xf numFmtId="164" fontId="6" fillId="0" borderId="1" xfId="1" applyNumberFormat="1" applyFont="1" applyFill="1" applyBorder="1"/>
    <xf numFmtId="165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/>
    </xf>
    <xf numFmtId="43" fontId="0" fillId="0" borderId="1" xfId="0" applyNumberFormat="1" applyBorder="1"/>
    <xf numFmtId="164" fontId="0" fillId="0" borderId="0" xfId="0" applyNumberFormat="1"/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0" fontId="3" fillId="0" borderId="1" xfId="0" applyFont="1" applyBorder="1"/>
    <xf numFmtId="164" fontId="0" fillId="0" borderId="1" xfId="1" applyNumberFormat="1" applyFont="1" applyBorder="1" applyAlignment="1">
      <alignment horizontal="right" vertical="top"/>
    </xf>
    <xf numFmtId="164" fontId="0" fillId="0" borderId="1" xfId="1" applyNumberFormat="1" applyFont="1" applyBorder="1"/>
    <xf numFmtId="0" fontId="3" fillId="0" borderId="0" xfId="0" applyFont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0" fontId="0" fillId="0" borderId="4" xfId="0" quotePrefix="1" applyBorder="1"/>
    <xf numFmtId="10" fontId="0" fillId="0" borderId="1" xfId="2" applyNumberFormat="1" applyFont="1" applyFill="1" applyBorder="1"/>
    <xf numFmtId="164" fontId="0" fillId="0" borderId="1" xfId="1" applyNumberFormat="1" applyFont="1" applyFill="1" applyBorder="1" applyAlignment="1">
      <alignment horizontal="right" vertical="top"/>
    </xf>
    <xf numFmtId="43" fontId="0" fillId="0" borderId="1" xfId="1" applyFont="1" applyFill="1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quotePrefix="1" applyBorder="1"/>
    <xf numFmtId="0" fontId="0" fillId="0" borderId="5" xfId="0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3" xfId="0" applyFont="1" applyFill="1" applyBorder="1"/>
    <xf numFmtId="166" fontId="4" fillId="0" borderId="0" xfId="0" applyNumberFormat="1" applyFont="1" applyAlignment="1">
      <alignment horizontal="left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4C21AC-4B10-419C-835E-78AB90290CED}" name="Table111" displayName="Table111" ref="B6:H98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D8894A43-4980-48BF-AAE8-465A22AA89F9}" name="ISIN No." dataDxfId="6"/>
    <tableColumn id="2" xr3:uid="{952AE419-0552-4E09-A3A3-90C6A8AEFF82}" name="Name of the Instrument" dataDxfId="5">
      <calculatedColumnFormula>IFERROR(VLOOKUP(Table111[[#This Row],[ISIN No.]],#REF!,2,0),0)</calculatedColumnFormula>
    </tableColumn>
    <tableColumn id="3" xr3:uid="{8B33EB60-E95A-426A-B5A9-DA9DC67B1BD7}" name="Industry " dataDxfId="4">
      <calculatedColumnFormula>IFERROR(VLOOKUP(Table111[[#This Row],[ISIN No.]],#REF!,5,0),0)</calculatedColumnFormula>
    </tableColumn>
    <tableColumn id="4" xr3:uid="{2E3480CC-D599-4889-8D4F-1DF7598EBA0A}" name="Quantity" dataDxfId="3" dataCellStyle="Comma">
      <calculatedColumnFormula>VLOOKUP(Table111[[#This Row],[ISIN No.]],'[1]Crisil data '!E:L,8,0)</calculatedColumnFormula>
    </tableColumn>
    <tableColumn id="5" xr3:uid="{358CA2BB-012E-4669-8B75-91CB6F14D84B}" name="Market Value" dataDxfId="2" dataCellStyle="Comma">
      <calculatedColumnFormula>SUMIFS(#REF!,#REF!,$D$3,#REF!,Table111[[#This Row],[ISIN No.]])</calculatedColumnFormula>
    </tableColumn>
    <tableColumn id="6" xr3:uid="{419D53FF-CA6B-4144-9D78-6B985323CE27}" name="% of Portfolio" dataDxfId="1" dataCellStyle="Percent">
      <calculatedColumnFormula>+F7/$F$112</calculatedColumnFormula>
    </tableColumn>
    <tableColumn id="7" xr3:uid="{B617E1D9-E48B-4EE3-9086-B9A84F0E3C8E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DE1D-2616-4748-A9BF-79365109A434}">
  <sheetPr>
    <pageSetUpPr fitToPage="1"/>
  </sheetPr>
  <dimension ref="A2:R151"/>
  <sheetViews>
    <sheetView showGridLines="0" tabSelected="1" view="pageBreakPreview" topLeftCell="B113" zoomScale="98" zoomScaleNormal="100" zoomScaleSheetLayoutView="98" workbookViewId="0">
      <selection activeCell="F114" sqref="F114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1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44"/>
      <c r="C2" s="44" t="s">
        <v>64</v>
      </c>
      <c r="D2" s="44" t="s">
        <v>63</v>
      </c>
    </row>
    <row r="3" spans="1:8" x14ac:dyDescent="0.25">
      <c r="B3" s="44"/>
      <c r="C3" s="44" t="s">
        <v>62</v>
      </c>
      <c r="D3" t="s">
        <v>61</v>
      </c>
    </row>
    <row r="4" spans="1:8" x14ac:dyDescent="0.25">
      <c r="B4" s="44"/>
      <c r="C4" s="44" t="s">
        <v>60</v>
      </c>
      <c r="D4" s="43" t="str">
        <f>+'[1]Tax Saver'!D4</f>
        <v>30th Apr 2022</v>
      </c>
    </row>
    <row r="6" spans="1:8" x14ac:dyDescent="0.25">
      <c r="B6" s="42" t="s">
        <v>59</v>
      </c>
      <c r="C6" s="40" t="s">
        <v>58</v>
      </c>
      <c r="D6" s="40" t="s">
        <v>57</v>
      </c>
      <c r="E6" s="41" t="s">
        <v>56</v>
      </c>
      <c r="F6" s="40" t="s">
        <v>24</v>
      </c>
      <c r="G6" s="40" t="s">
        <v>23</v>
      </c>
      <c r="H6" s="39" t="s">
        <v>22</v>
      </c>
    </row>
    <row r="7" spans="1:8" x14ac:dyDescent="0.25">
      <c r="A7" s="10"/>
      <c r="B7" s="38" t="s">
        <v>55</v>
      </c>
      <c r="C7" s="2" t="str">
        <f>VLOOKUP(Table111[[#This Row],[ISIN No.]],'[1]Crisil data '!E:F,2,0)</f>
        <v>Mindspace Business Parks REIT</v>
      </c>
      <c r="D7" s="2" t="str">
        <f>VLOOKUP(Table111[[#This Row],[ISIN No.]],'[1]Crisil data '!E:I,5,0)</f>
        <v>Real estate activities with own or leased property</v>
      </c>
      <c r="E7" s="5">
        <f>VLOOKUP(Table111[[#This Row],[ISIN No.]],'[1]Crisil data '!E:L,8,0)</f>
        <v>5990</v>
      </c>
      <c r="F7" s="28">
        <f>VLOOKUP(Table111[[#This Row],[ISIN No.]],'[1]Crisil data '!E:M,9,0)</f>
        <v>2087634.8</v>
      </c>
      <c r="G7" s="33">
        <f>+F7/$F$112</f>
        <v>0.10305751533884296</v>
      </c>
      <c r="H7" s="32"/>
    </row>
    <row r="8" spans="1:8" x14ac:dyDescent="0.25">
      <c r="A8" s="10"/>
      <c r="B8" s="38" t="s">
        <v>54</v>
      </c>
      <c r="C8" s="2" t="str">
        <f>VLOOKUP(Table111[[#This Row],[ISIN No.]],'[1]Crisil data '!E:F,2,0)</f>
        <v>India Grid Trust - InvITs</v>
      </c>
      <c r="D8" s="2" t="str">
        <f>VLOOKUP(Table111[[#This Row],[ISIN No.]],'[1]Crisil data '!E:I,5,0)</f>
        <v>Transmission of electric energy</v>
      </c>
      <c r="E8" s="5">
        <f>VLOOKUP(Table111[[#This Row],[ISIN No.]],'[1]Crisil data '!E:L,8,0)</f>
        <v>11601</v>
      </c>
      <c r="F8" s="28">
        <f>VLOOKUP(Table111[[#This Row],[ISIN No.]],'[1]Crisil data '!E:M,9,0)</f>
        <v>1751634.99</v>
      </c>
      <c r="G8" s="33">
        <f>+F8/$F$112</f>
        <v>8.6470655619449832E-2</v>
      </c>
      <c r="H8" s="32"/>
    </row>
    <row r="9" spans="1:8" x14ac:dyDescent="0.25">
      <c r="A9" s="10"/>
      <c r="B9" s="38" t="s">
        <v>53</v>
      </c>
      <c r="C9" s="2" t="str">
        <f>VLOOKUP(Table111[[#This Row],[ISIN No.]],'[1]Crisil data '!E:F,2,0)</f>
        <v>POWERGRID Infrastructure Investment Trust</v>
      </c>
      <c r="D9" s="2" t="str">
        <f>VLOOKUP(Table111[[#This Row],[ISIN No.]],'[1]Crisil data '!E:I,5,0)</f>
        <v>Transmission of electric energy</v>
      </c>
      <c r="E9" s="5">
        <f>VLOOKUP(Table111[[#This Row],[ISIN No.]],'[1]Crisil data '!E:L,8,0)</f>
        <v>14770</v>
      </c>
      <c r="F9" s="28">
        <f>VLOOKUP(Table111[[#This Row],[ISIN No.]],'[1]Crisil data '!E:M,9,0)</f>
        <v>2055836.3</v>
      </c>
      <c r="G9" s="33">
        <f>+F9/$F$112</f>
        <v>0.10148776070479384</v>
      </c>
      <c r="H9" s="32"/>
    </row>
    <row r="10" spans="1:8" x14ac:dyDescent="0.25">
      <c r="A10" s="10"/>
      <c r="B10" s="38" t="s">
        <v>52</v>
      </c>
      <c r="C10" s="2" t="str">
        <f>VLOOKUP(Table111[[#This Row],[ISIN No.]],'[1]Crisil data '!E:F,2,0)</f>
        <v>Embassy Office Parks REIT</v>
      </c>
      <c r="D10" s="2" t="str">
        <f>VLOOKUP(Table111[[#This Row],[ISIN No.]],'[1]Crisil data '!E:I,5,0)</f>
        <v>Real estate activities with own or leased property</v>
      </c>
      <c r="E10" s="5">
        <f>VLOOKUP(Table111[[#This Row],[ISIN No.]],'[1]Crisil data '!E:L,8,0)</f>
        <v>5190</v>
      </c>
      <c r="F10" s="28">
        <f>VLOOKUP(Table111[[#This Row],[ISIN No.]],'[1]Crisil data '!E:M,9,0)</f>
        <v>1998772.8</v>
      </c>
      <c r="G10" s="33">
        <f>+F10/$F$112</f>
        <v>9.8670782119009551E-2</v>
      </c>
      <c r="H10" s="32"/>
    </row>
    <row r="11" spans="1:8" x14ac:dyDescent="0.25">
      <c r="A11" s="10"/>
      <c r="B11" s="38" t="s">
        <v>51</v>
      </c>
      <c r="C11" s="2" t="str">
        <f>VLOOKUP(Table111[[#This Row],[ISIN No.]],'[1]Crisil data '!E:F,2,0)</f>
        <v>7.74%SBI Perpetual 09-Sept-2099(call 09.09.2025)</v>
      </c>
      <c r="D11" s="2" t="str">
        <f>VLOOKUP(Table111[[#This Row],[ISIN No.]],'[1]Crisil data '!E:I,5,0)</f>
        <v>Monetary intermediation of commercial banks, saving banks. postal savings</v>
      </c>
      <c r="E11" s="5">
        <f>VLOOKUP(Table111[[#This Row],[ISIN No.]],'[1]Crisil data '!E:L,8,0)</f>
        <v>6</v>
      </c>
      <c r="F11" s="28">
        <f>VLOOKUP(Table111[[#This Row],[ISIN No.]],'[1]Crisil data '!E:M,9,0)</f>
        <v>6034230</v>
      </c>
      <c r="G11" s="33">
        <f>+F11/$F$112</f>
        <v>0.29788387834074537</v>
      </c>
      <c r="H11" s="32" t="str">
        <f>IFERROR(VLOOKUP(Table111[[#This Row],[ISIN No.]],'[1]Crisil data '!E:AJ,32,0),0)</f>
        <v>CRISIL AA+</v>
      </c>
    </row>
    <row r="12" spans="1:8" x14ac:dyDescent="0.25">
      <c r="A12" s="10"/>
      <c r="B12" s="38" t="s">
        <v>50</v>
      </c>
      <c r="C12" s="2" t="str">
        <f>VLOOKUP(Table111[[#This Row],[ISIN No.]],'[1]Crisil data '!E:F,2,0)</f>
        <v>9.45% SBI 22-March-2099 BASEL III (CALL OPT 22-MARCH-2024)</v>
      </c>
      <c r="D12" s="2" t="str">
        <f>VLOOKUP(Table111[[#This Row],[ISIN No.]],'[1]Crisil data '!E:I,5,0)</f>
        <v>Monetary intermediation of commercial banks, saving banks. postal savings</v>
      </c>
      <c r="E12" s="5">
        <f>VLOOKUP(Table111[[#This Row],[ISIN No.]],'[1]Crisil data '!E:L,8,0)</f>
        <v>1</v>
      </c>
      <c r="F12" s="28">
        <f>VLOOKUP(Table111[[#This Row],[ISIN No.]],'[1]Crisil data '!E:M,9,0)</f>
        <v>1039682</v>
      </c>
      <c r="G12" s="33">
        <f>+F12/$F$112</f>
        <v>5.1324610828732554E-2</v>
      </c>
      <c r="H12" s="32" t="str">
        <f>IFERROR(VLOOKUP(Table111[[#This Row],[ISIN No.]],'[1]Crisil data '!E:AJ,32,0),0)</f>
        <v>CRISIL AA+</v>
      </c>
    </row>
    <row r="13" spans="1:8" x14ac:dyDescent="0.25">
      <c r="A13" s="10"/>
      <c r="B13" s="38" t="s">
        <v>49</v>
      </c>
      <c r="C13" s="2" t="str">
        <f>VLOOKUP(Table111[[#This Row],[ISIN No.]],'[1]Crisil data '!E:F,2,0)</f>
        <v>9.15% ICICI 20-March-2099 BASEL III (CALL OPT 20-JUNE-2023)</v>
      </c>
      <c r="D13" s="2" t="str">
        <f>VLOOKUP(Table111[[#This Row],[ISIN No.]],'[1]Crisil data '!E:I,5,0)</f>
        <v>Monetary intermediation of commercial banks, saving banks. postal savings</v>
      </c>
      <c r="E13" s="5">
        <f>VLOOKUP(Table111[[#This Row],[ISIN No.]],'[1]Crisil data '!E:L,8,0)</f>
        <v>3</v>
      </c>
      <c r="F13" s="28">
        <f>VLOOKUP(Table111[[#This Row],[ISIN No.]],'[1]Crisil data '!E:M,9,0)</f>
        <v>3145128</v>
      </c>
      <c r="G13" s="33">
        <f>+F13/$F$112</f>
        <v>0.15526138819999766</v>
      </c>
      <c r="H13" s="32" t="str">
        <f>IFERROR(VLOOKUP(Table111[[#This Row],[ISIN No.]],'[1]Crisil data '!E:AJ,32,0),0)</f>
        <v>[ICRA]AA+</v>
      </c>
    </row>
    <row r="14" spans="1:8" hidden="1" outlineLevel="1" x14ac:dyDescent="0.25">
      <c r="A14" s="10"/>
      <c r="B14" s="8"/>
      <c r="C14" s="2"/>
      <c r="D14" s="2"/>
      <c r="E14" s="5"/>
      <c r="F14" s="28"/>
      <c r="G14" s="33"/>
      <c r="H14" s="32">
        <f>IFERROR(VLOOKUP(Table111[[#This Row],[ISIN No.]],'[1]Crisil data '!E:AJ,32,0),0)</f>
        <v>0</v>
      </c>
    </row>
    <row r="15" spans="1:8" hidden="1" outlineLevel="1" x14ac:dyDescent="0.25">
      <c r="A15" s="10"/>
      <c r="B15" s="8"/>
      <c r="C15" s="2"/>
      <c r="D15" s="2"/>
      <c r="E15" s="5"/>
      <c r="F15" s="28"/>
      <c r="G15" s="33"/>
      <c r="H15" s="32">
        <f>IFERROR(VLOOKUP(Table111[[#This Row],[ISIN No.]],'[1]Crisil data '!E:AJ,32,0),0)</f>
        <v>0</v>
      </c>
    </row>
    <row r="16" spans="1:8" hidden="1" outlineLevel="1" x14ac:dyDescent="0.25">
      <c r="A16" s="10"/>
      <c r="B16" s="8"/>
      <c r="C16" s="2"/>
      <c r="D16" s="2"/>
      <c r="E16" s="5"/>
      <c r="F16" s="28"/>
      <c r="G16" s="33"/>
      <c r="H16" s="32">
        <f>IFERROR(VLOOKUP(Table111[[#This Row],[ISIN No.]],'[1]Crisil data '!E:AJ,32,0),0)</f>
        <v>0</v>
      </c>
    </row>
    <row r="17" spans="1:8" hidden="1" outlineLevel="1" x14ac:dyDescent="0.25">
      <c r="A17" s="10"/>
      <c r="B17" s="8"/>
      <c r="C17" s="2"/>
      <c r="D17" s="2"/>
      <c r="E17" s="5"/>
      <c r="F17" s="28"/>
      <c r="G17" s="33"/>
      <c r="H17" s="32">
        <f>IFERROR(VLOOKUP(Table111[[#This Row],[ISIN No.]],'[1]Crisil data '!E:AJ,32,0),0)</f>
        <v>0</v>
      </c>
    </row>
    <row r="18" spans="1:8" hidden="1" outlineLevel="1" x14ac:dyDescent="0.25">
      <c r="A18" s="10"/>
      <c r="B18" s="8"/>
      <c r="C18" s="2"/>
      <c r="D18" s="2"/>
      <c r="E18" s="5"/>
      <c r="F18" s="28"/>
      <c r="G18" s="33"/>
      <c r="H18" s="32">
        <f>IFERROR(VLOOKUP(Table111[[#This Row],[ISIN No.]],'[1]Crisil data '!E:AJ,32,0),0)</f>
        <v>0</v>
      </c>
    </row>
    <row r="19" spans="1:8" hidden="1" outlineLevel="1" x14ac:dyDescent="0.25">
      <c r="A19" s="10"/>
      <c r="B19" s="8"/>
      <c r="C19" s="2"/>
      <c r="D19" s="2"/>
      <c r="E19" s="5"/>
      <c r="F19" s="28"/>
      <c r="G19" s="33"/>
      <c r="H19" s="32">
        <f>IFERROR(VLOOKUP(Table111[[#This Row],[ISIN No.]],'[1]Crisil data '!E:AJ,32,0),0)</f>
        <v>0</v>
      </c>
    </row>
    <row r="20" spans="1:8" hidden="1" outlineLevel="1" x14ac:dyDescent="0.25">
      <c r="A20" s="10"/>
      <c r="B20" s="8"/>
      <c r="C20" s="2"/>
      <c r="D20" s="2"/>
      <c r="E20" s="5"/>
      <c r="F20" s="28"/>
      <c r="G20" s="33"/>
      <c r="H20" s="32">
        <f>IFERROR(VLOOKUP(Table111[[#This Row],[ISIN No.]],'[1]Crisil data '!E:AJ,32,0),0)</f>
        <v>0</v>
      </c>
    </row>
    <row r="21" spans="1:8" hidden="1" outlineLevel="1" x14ac:dyDescent="0.25">
      <c r="A21" s="10"/>
      <c r="B21" s="8"/>
      <c r="C21" s="2"/>
      <c r="D21" s="2"/>
      <c r="E21" s="5"/>
      <c r="F21" s="28"/>
      <c r="G21" s="33"/>
      <c r="H21" s="32">
        <f>IFERROR(VLOOKUP(Table111[[#This Row],[ISIN No.]],'[1]Crisil data '!E:AJ,32,0),0)</f>
        <v>0</v>
      </c>
    </row>
    <row r="22" spans="1:8" hidden="1" outlineLevel="1" x14ac:dyDescent="0.25">
      <c r="A22" s="10"/>
      <c r="B22" s="8"/>
      <c r="C22" s="2"/>
      <c r="D22" s="2"/>
      <c r="E22" s="5"/>
      <c r="F22" s="28"/>
      <c r="G22" s="33"/>
      <c r="H22" s="32">
        <f>IFERROR(VLOOKUP(Table111[[#This Row],[ISIN No.]],'[1]Crisil data '!E:AJ,32,0),0)</f>
        <v>0</v>
      </c>
    </row>
    <row r="23" spans="1:8" hidden="1" outlineLevel="1" x14ac:dyDescent="0.25">
      <c r="A23" s="10"/>
      <c r="B23" s="8"/>
      <c r="C23" s="2"/>
      <c r="D23" s="2"/>
      <c r="E23" s="5"/>
      <c r="F23" s="28"/>
      <c r="G23" s="33"/>
      <c r="H23" s="32">
        <f>IFERROR(VLOOKUP(Table111[[#This Row],[ISIN No.]],'[1]Crisil data '!E:AJ,32,0),0)</f>
        <v>0</v>
      </c>
    </row>
    <row r="24" spans="1:8" hidden="1" outlineLevel="1" x14ac:dyDescent="0.25">
      <c r="A24" s="10"/>
      <c r="B24" s="8"/>
      <c r="C24" s="2"/>
      <c r="D24" s="2"/>
      <c r="E24" s="5"/>
      <c r="F24" s="28"/>
      <c r="G24" s="33"/>
      <c r="H24" s="32">
        <f>IFERROR(VLOOKUP(Table111[[#This Row],[ISIN No.]],'[1]Crisil data '!E:AJ,32,0),0)</f>
        <v>0</v>
      </c>
    </row>
    <row r="25" spans="1:8" hidden="1" outlineLevel="1" x14ac:dyDescent="0.25">
      <c r="A25" s="10"/>
      <c r="B25" s="8"/>
      <c r="C25" s="2"/>
      <c r="D25" s="2"/>
      <c r="E25" s="5"/>
      <c r="F25" s="28"/>
      <c r="G25" s="33"/>
      <c r="H25" s="32">
        <f>IFERROR(VLOOKUP(Table111[[#This Row],[ISIN No.]],'[1]Crisil data '!E:AJ,32,0),0)</f>
        <v>0</v>
      </c>
    </row>
    <row r="26" spans="1:8" hidden="1" outlineLevel="1" x14ac:dyDescent="0.25">
      <c r="A26" s="10"/>
      <c r="B26" s="8"/>
      <c r="C26" s="2"/>
      <c r="D26" s="2"/>
      <c r="E26" s="5"/>
      <c r="F26" s="28"/>
      <c r="G26" s="33"/>
      <c r="H26" s="32">
        <f>IFERROR(VLOOKUP(Table111[[#This Row],[ISIN No.]],'[1]Crisil data '!E:AJ,32,0),0)</f>
        <v>0</v>
      </c>
    </row>
    <row r="27" spans="1:8" hidden="1" outlineLevel="1" x14ac:dyDescent="0.25">
      <c r="A27" s="10"/>
      <c r="B27" s="8"/>
      <c r="C27" s="2"/>
      <c r="D27" s="2"/>
      <c r="E27" s="5"/>
      <c r="F27" s="28"/>
      <c r="G27" s="33"/>
      <c r="H27" s="32">
        <f>IFERROR(VLOOKUP(Table111[[#This Row],[ISIN No.]],'[1]Crisil data '!E:AJ,32,0),0)</f>
        <v>0</v>
      </c>
    </row>
    <row r="28" spans="1:8" hidden="1" outlineLevel="1" x14ac:dyDescent="0.25">
      <c r="A28" s="10"/>
      <c r="B28" s="8"/>
      <c r="C28" s="2"/>
      <c r="D28" s="2"/>
      <c r="E28" s="5"/>
      <c r="F28" s="28"/>
      <c r="G28" s="33"/>
      <c r="H28" s="32">
        <f>IFERROR(VLOOKUP(Table111[[#This Row],[ISIN No.]],'[1]Crisil data '!E:AJ,32,0),0)</f>
        <v>0</v>
      </c>
    </row>
    <row r="29" spans="1:8" hidden="1" outlineLevel="1" x14ac:dyDescent="0.25">
      <c r="A29" s="10"/>
      <c r="B29" s="8"/>
      <c r="C29" s="2"/>
      <c r="D29" s="2"/>
      <c r="E29" s="5"/>
      <c r="F29" s="28"/>
      <c r="G29" s="33"/>
      <c r="H29" s="32">
        <f>IFERROR(VLOOKUP(Table111[[#This Row],[ISIN No.]],'[1]Crisil data '!E:AJ,32,0),0)</f>
        <v>0</v>
      </c>
    </row>
    <row r="30" spans="1:8" hidden="1" outlineLevel="1" x14ac:dyDescent="0.25">
      <c r="A30" s="10"/>
      <c r="B30" s="8"/>
      <c r="C30" s="2"/>
      <c r="D30" s="2"/>
      <c r="E30" s="5"/>
      <c r="F30" s="28"/>
      <c r="G30" s="33"/>
      <c r="H30" s="32">
        <f>IFERROR(VLOOKUP(Table111[[#This Row],[ISIN No.]],'[1]Crisil data '!E:AJ,32,0),0)</f>
        <v>0</v>
      </c>
    </row>
    <row r="31" spans="1:8" hidden="1" outlineLevel="1" x14ac:dyDescent="0.25">
      <c r="A31" s="10"/>
      <c r="B31" s="8"/>
      <c r="C31" s="2"/>
      <c r="D31" s="2"/>
      <c r="E31" s="5"/>
      <c r="F31" s="28"/>
      <c r="G31" s="33"/>
      <c r="H31" s="32">
        <f>IFERROR(VLOOKUP(Table111[[#This Row],[ISIN No.]],'[1]Crisil data '!E:AJ,32,0),0)</f>
        <v>0</v>
      </c>
    </row>
    <row r="32" spans="1:8" hidden="1" outlineLevel="1" x14ac:dyDescent="0.25">
      <c r="A32" s="10"/>
      <c r="B32" s="8"/>
      <c r="C32" s="2"/>
      <c r="D32" s="2"/>
      <c r="E32" s="5"/>
      <c r="F32" s="28"/>
      <c r="G32" s="33"/>
      <c r="H32" s="32">
        <f>IFERROR(VLOOKUP(Table111[[#This Row],[ISIN No.]],'[1]Crisil data '!E:AJ,32,0),0)</f>
        <v>0</v>
      </c>
    </row>
    <row r="33" spans="1:18" hidden="1" outlineLevel="1" x14ac:dyDescent="0.25">
      <c r="A33" s="10"/>
      <c r="B33" s="8"/>
      <c r="C33" s="2"/>
      <c r="D33" s="2"/>
      <c r="E33" s="5"/>
      <c r="F33" s="28"/>
      <c r="G33" s="33"/>
      <c r="H33" s="32">
        <f>IFERROR(VLOOKUP(Table111[[#This Row],[ISIN No.]],'[1]Crisil data '!E:AJ,32,0),0)</f>
        <v>0</v>
      </c>
    </row>
    <row r="34" spans="1:18" hidden="1" outlineLevel="1" x14ac:dyDescent="0.25">
      <c r="A34" s="10"/>
      <c r="B34" s="8"/>
      <c r="C34" s="2"/>
      <c r="D34" s="2"/>
      <c r="E34" s="5"/>
      <c r="F34" s="28"/>
      <c r="G34" s="33"/>
      <c r="H34" s="32">
        <f>IFERROR(VLOOKUP(Table111[[#This Row],[ISIN No.]],'[1]Crisil data '!E:AJ,32,0),0)</f>
        <v>0</v>
      </c>
    </row>
    <row r="35" spans="1:18" hidden="1" outlineLevel="1" x14ac:dyDescent="0.25">
      <c r="A35" s="10"/>
      <c r="B35" s="8"/>
      <c r="C35" s="2"/>
      <c r="D35" s="2"/>
      <c r="E35" s="5"/>
      <c r="F35" s="28"/>
      <c r="G35" s="33"/>
      <c r="H35" s="32">
        <f>IFERROR(VLOOKUP(Table111[[#This Row],[ISIN No.]],'[1]Crisil data '!E:AJ,32,0),0)</f>
        <v>0</v>
      </c>
    </row>
    <row r="36" spans="1:18" hidden="1" outlineLevel="1" x14ac:dyDescent="0.25">
      <c r="A36" s="10"/>
      <c r="B36" s="8"/>
      <c r="C36" s="2"/>
      <c r="D36" s="2"/>
      <c r="E36" s="5"/>
      <c r="F36" s="28"/>
      <c r="G36" s="33"/>
      <c r="H36" s="32">
        <f>IFERROR(VLOOKUP(Table111[[#This Row],[ISIN No.]],'[1]Crisil data '!E:AJ,32,0),0)</f>
        <v>0</v>
      </c>
    </row>
    <row r="37" spans="1:18" hidden="1" outlineLevel="1" x14ac:dyDescent="0.25">
      <c r="A37" s="10"/>
      <c r="B37" s="8"/>
      <c r="C37" s="2"/>
      <c r="D37" s="2"/>
      <c r="E37" s="5"/>
      <c r="F37" s="28"/>
      <c r="G37" s="33"/>
      <c r="H37" s="32">
        <f>IFERROR(VLOOKUP(Table111[[#This Row],[ISIN No.]],'[1]Crisil data '!E:AJ,32,0),0)</f>
        <v>0</v>
      </c>
    </row>
    <row r="38" spans="1:18" hidden="1" outlineLevel="1" x14ac:dyDescent="0.25">
      <c r="A38" s="10"/>
      <c r="B38" s="8"/>
      <c r="C38" s="2"/>
      <c r="D38" s="2"/>
      <c r="E38" s="5"/>
      <c r="F38" s="28"/>
      <c r="G38" s="33"/>
      <c r="H38" s="32">
        <f>IFERROR(VLOOKUP(Table111[[#This Row],[ISIN No.]],'[1]Crisil data '!E:AJ,32,0),0)</f>
        <v>0</v>
      </c>
    </row>
    <row r="39" spans="1:18" hidden="1" outlineLevel="1" x14ac:dyDescent="0.25">
      <c r="A39" s="10"/>
      <c r="B39" s="8"/>
      <c r="C39" s="2"/>
      <c r="D39" s="2"/>
      <c r="E39" s="5"/>
      <c r="F39" s="28"/>
      <c r="G39" s="33"/>
      <c r="H39" s="32">
        <f>IFERROR(VLOOKUP(Table111[[#This Row],[ISIN No.]],'[1]Crisil data '!E:AJ,32,0),0)</f>
        <v>0</v>
      </c>
    </row>
    <row r="40" spans="1:18" hidden="1" outlineLevel="1" x14ac:dyDescent="0.25">
      <c r="A40" s="10"/>
      <c r="B40" s="8"/>
      <c r="C40" s="2"/>
      <c r="D40" s="2"/>
      <c r="E40" s="5"/>
      <c r="F40" s="28"/>
      <c r="G40" s="33"/>
      <c r="H40" s="32">
        <f>IFERROR(VLOOKUP(Table111[[#This Row],[ISIN No.]],'[1]Crisil data '!E:AJ,32,0),0)</f>
        <v>0</v>
      </c>
    </row>
    <row r="41" spans="1:18" hidden="1" outlineLevel="1" x14ac:dyDescent="0.25">
      <c r="A41" s="10"/>
      <c r="B41" s="8"/>
      <c r="C41" s="2"/>
      <c r="D41" s="2"/>
      <c r="E41" s="5"/>
      <c r="F41" s="28"/>
      <c r="G41" s="33"/>
      <c r="H41" s="32">
        <f>IFERROR(VLOOKUP(Table111[[#This Row],[ISIN No.]],'[1]Crisil data '!E:AJ,32,0),0)</f>
        <v>0</v>
      </c>
    </row>
    <row r="42" spans="1:18" hidden="1" outlineLevel="1" x14ac:dyDescent="0.25">
      <c r="A42" s="10"/>
      <c r="B42" s="8"/>
      <c r="C42" s="2"/>
      <c r="D42" s="2"/>
      <c r="E42" s="5"/>
      <c r="F42" s="28"/>
      <c r="G42" s="33"/>
      <c r="H42" s="32">
        <f>IFERROR(VLOOKUP(Table111[[#This Row],[ISIN No.]],'[1]Crisil data '!E:AJ,32,0),0)</f>
        <v>0</v>
      </c>
    </row>
    <row r="43" spans="1:18" hidden="1" outlineLevel="1" x14ac:dyDescent="0.25">
      <c r="A43" s="10"/>
      <c r="B43" s="8"/>
      <c r="C43" s="2"/>
      <c r="D43" s="2"/>
      <c r="E43" s="5"/>
      <c r="F43" s="28"/>
      <c r="G43" s="33"/>
      <c r="H43" s="32">
        <f>IFERROR(VLOOKUP(Table111[[#This Row],[ISIN No.]],'[1]Crisil data '!E:AJ,32,0),0)</f>
        <v>0</v>
      </c>
    </row>
    <row r="44" spans="1:18" hidden="1" outlineLevel="1" x14ac:dyDescent="0.25">
      <c r="A44" s="10"/>
      <c r="B44" s="8"/>
      <c r="C44" s="2"/>
      <c r="D44" s="2"/>
      <c r="E44" s="5"/>
      <c r="F44" s="28"/>
      <c r="G44" s="33"/>
      <c r="H44" s="32">
        <f>IFERROR(VLOOKUP(Table111[[#This Row],[ISIN No.]],'[1]Crisil data '!E:AJ,32,0),0)</f>
        <v>0</v>
      </c>
    </row>
    <row r="45" spans="1:18" hidden="1" outlineLevel="1" x14ac:dyDescent="0.25">
      <c r="A45" s="10"/>
      <c r="B45" s="8"/>
      <c r="C45" s="2"/>
      <c r="D45" s="2"/>
      <c r="E45" s="5"/>
      <c r="F45" s="28"/>
      <c r="G45" s="33"/>
      <c r="H45" s="32">
        <f>IFERROR(VLOOKUP(Table111[[#This Row],[ISIN No.]],'[1]Crisil data '!E:AJ,32,0),0)</f>
        <v>0</v>
      </c>
    </row>
    <row r="46" spans="1:18" hidden="1" outlineLevel="1" x14ac:dyDescent="0.25">
      <c r="A46" s="10"/>
      <c r="B46" s="8"/>
      <c r="C46" s="2"/>
      <c r="D46" s="2"/>
      <c r="E46" s="5"/>
      <c r="F46" s="28"/>
      <c r="G46" s="33"/>
      <c r="H46" s="32">
        <f>IFERROR(VLOOKUP(Table111[[#This Row],[ISIN No.]],'[1]Crisil data '!E:AJ,32,0),0)</f>
        <v>0</v>
      </c>
    </row>
    <row r="47" spans="1:18" hidden="1" outlineLevel="1" x14ac:dyDescent="0.25">
      <c r="A47" s="10"/>
      <c r="B47" s="8"/>
      <c r="C47" s="2"/>
      <c r="D47" s="2"/>
      <c r="E47" s="5"/>
      <c r="F47" s="28"/>
      <c r="G47" s="33"/>
      <c r="H47" s="32">
        <f>IFERROR(VLOOKUP(Table111[[#This Row],[ISIN No.]],'[1]Crisil data '!E:AJ,32,0),0)</f>
        <v>0</v>
      </c>
      <c r="R47" s="31"/>
    </row>
    <row r="48" spans="1:18" hidden="1" outlineLevel="1" x14ac:dyDescent="0.25">
      <c r="A48" s="10"/>
      <c r="B48" s="8"/>
      <c r="C48" s="2"/>
      <c r="D48" s="2"/>
      <c r="E48" s="5"/>
      <c r="F48" s="28"/>
      <c r="G48" s="33"/>
      <c r="H48" s="32">
        <f>IFERROR(VLOOKUP(Table111[[#This Row],[ISIN No.]],'[1]Crisil data '!E:AJ,32,0),0)</f>
        <v>0</v>
      </c>
      <c r="R48" s="31"/>
    </row>
    <row r="49" spans="1:18" hidden="1" outlineLevel="1" x14ac:dyDescent="0.25">
      <c r="A49" s="10"/>
      <c r="B49" s="8"/>
      <c r="C49" s="2"/>
      <c r="D49" s="2"/>
      <c r="E49" s="5"/>
      <c r="F49" s="28"/>
      <c r="G49" s="33"/>
      <c r="H49" s="32">
        <f>IFERROR(VLOOKUP(Table111[[#This Row],[ISIN No.]],'[1]Crisil data '!E:AJ,32,0),0)</f>
        <v>0</v>
      </c>
      <c r="R49" s="31"/>
    </row>
    <row r="50" spans="1:18" hidden="1" outlineLevel="1" x14ac:dyDescent="0.25">
      <c r="A50" s="10"/>
      <c r="B50" s="8"/>
      <c r="C50" s="2"/>
      <c r="D50" s="2"/>
      <c r="E50" s="5"/>
      <c r="F50" s="28"/>
      <c r="G50" s="33"/>
      <c r="H50" s="32">
        <f>IFERROR(VLOOKUP(Table111[[#This Row],[ISIN No.]],'[1]Crisil data '!E:AJ,32,0),0)</f>
        <v>0</v>
      </c>
      <c r="R50" s="31"/>
    </row>
    <row r="51" spans="1:18" hidden="1" outlineLevel="1" x14ac:dyDescent="0.25">
      <c r="A51" s="10"/>
      <c r="B51" s="8"/>
      <c r="C51" s="2"/>
      <c r="D51" s="2"/>
      <c r="E51" s="5"/>
      <c r="F51" s="28"/>
      <c r="G51" s="33"/>
      <c r="H51" s="32">
        <f>IFERROR(VLOOKUP(Table111[[#This Row],[ISIN No.]],'[1]Crisil data '!E:AJ,32,0),0)</f>
        <v>0</v>
      </c>
      <c r="R51" s="31"/>
    </row>
    <row r="52" spans="1:18" hidden="1" outlineLevel="1" x14ac:dyDescent="0.25">
      <c r="A52" s="10"/>
      <c r="B52" s="8"/>
      <c r="C52" s="2"/>
      <c r="D52" s="2"/>
      <c r="E52" s="5"/>
      <c r="F52" s="28"/>
      <c r="G52" s="33"/>
      <c r="H52" s="32">
        <f>IFERROR(VLOOKUP(Table111[[#This Row],[ISIN No.]],'[1]Crisil data '!E:AJ,32,0),0)</f>
        <v>0</v>
      </c>
      <c r="R52" s="31"/>
    </row>
    <row r="53" spans="1:18" hidden="1" outlineLevel="1" x14ac:dyDescent="0.25">
      <c r="A53" s="10"/>
      <c r="B53" s="8"/>
      <c r="C53" s="2"/>
      <c r="D53" s="2"/>
      <c r="E53" s="5"/>
      <c r="F53" s="28"/>
      <c r="G53" s="33"/>
      <c r="H53" s="32">
        <f>IFERROR(VLOOKUP(Table111[[#This Row],[ISIN No.]],'[1]Crisil data '!E:AJ,32,0),0)</f>
        <v>0</v>
      </c>
      <c r="L53" s="2"/>
      <c r="M53" s="2"/>
      <c r="N53" s="2"/>
      <c r="O53" s="2"/>
      <c r="R53" s="31"/>
    </row>
    <row r="54" spans="1:18" hidden="1" outlineLevel="1" x14ac:dyDescent="0.25">
      <c r="A54" s="10"/>
      <c r="B54" s="8"/>
      <c r="C54" s="2"/>
      <c r="D54" s="2"/>
      <c r="E54" s="5"/>
      <c r="F54" s="28"/>
      <c r="G54" s="33"/>
      <c r="H54" s="32">
        <f>IFERROR(VLOOKUP(Table111[[#This Row],[ISIN No.]],'[1]Crisil data '!E:AJ,32,0),0)</f>
        <v>0</v>
      </c>
      <c r="L54" s="2"/>
      <c r="M54" s="2"/>
      <c r="N54" s="2"/>
      <c r="O54" s="2"/>
      <c r="R54" s="31"/>
    </row>
    <row r="55" spans="1:18" hidden="1" outlineLevel="1" x14ac:dyDescent="0.25">
      <c r="A55" s="10"/>
      <c r="B55" s="8"/>
      <c r="C55" s="2"/>
      <c r="D55" s="2"/>
      <c r="E55" s="5"/>
      <c r="F55" s="28"/>
      <c r="G55" s="33"/>
      <c r="H55" s="32">
        <f>IFERROR(VLOOKUP(Table111[[#This Row],[ISIN No.]],'[1]Crisil data '!E:AJ,32,0),0)</f>
        <v>0</v>
      </c>
      <c r="L55" s="2"/>
      <c r="M55" s="2"/>
      <c r="N55" s="2"/>
      <c r="O55" s="2"/>
      <c r="R55" s="31"/>
    </row>
    <row r="56" spans="1:18" hidden="1" outlineLevel="1" x14ac:dyDescent="0.25">
      <c r="A56" s="10"/>
      <c r="B56" s="8"/>
      <c r="C56" s="2"/>
      <c r="D56" s="2"/>
      <c r="E56" s="5"/>
      <c r="F56" s="28"/>
      <c r="G56" s="33"/>
      <c r="H56" s="32">
        <f>IFERROR(VLOOKUP(Table111[[#This Row],[ISIN No.]],'[1]Crisil data '!E:AJ,32,0),0)</f>
        <v>0</v>
      </c>
      <c r="L56" s="2"/>
      <c r="M56" s="2"/>
      <c r="N56" s="2"/>
      <c r="O56" s="2"/>
    </row>
    <row r="57" spans="1:18" hidden="1" outlineLevel="1" x14ac:dyDescent="0.25">
      <c r="A57" s="10"/>
      <c r="B57" s="8"/>
      <c r="C57" s="2"/>
      <c r="D57" s="2"/>
      <c r="E57" s="5"/>
      <c r="F57" s="28"/>
      <c r="G57" s="33"/>
      <c r="H57" s="32">
        <f>IFERROR(VLOOKUP(Table111[[#This Row],[ISIN No.]],'[1]Crisil data '!E:AJ,32,0),0)</f>
        <v>0</v>
      </c>
      <c r="L57" s="2"/>
      <c r="M57" s="2"/>
      <c r="N57" s="2"/>
      <c r="O57" s="2"/>
    </row>
    <row r="58" spans="1:18" hidden="1" outlineLevel="1" x14ac:dyDescent="0.25">
      <c r="A58" s="10"/>
      <c r="B58" s="8"/>
      <c r="C58" s="2"/>
      <c r="D58" s="2"/>
      <c r="E58" s="5"/>
      <c r="F58" s="28"/>
      <c r="G58" s="33"/>
      <c r="H58" s="32">
        <f>IFERROR(VLOOKUP(Table111[[#This Row],[ISIN No.]],'[1]Crisil data '!E:AJ,32,0),0)</f>
        <v>0</v>
      </c>
      <c r="L58" s="2"/>
      <c r="M58" s="2"/>
      <c r="N58" s="2"/>
      <c r="O58" s="2"/>
    </row>
    <row r="59" spans="1:18" hidden="1" outlineLevel="1" x14ac:dyDescent="0.25">
      <c r="A59" s="10"/>
      <c r="B59" s="8"/>
      <c r="C59" s="2"/>
      <c r="D59" s="2"/>
      <c r="E59" s="5"/>
      <c r="F59" s="28"/>
      <c r="G59" s="33"/>
      <c r="H59" s="32">
        <f>IFERROR(VLOOKUP(Table111[[#This Row],[ISIN No.]],'[1]Crisil data '!E:AJ,32,0),0)</f>
        <v>0</v>
      </c>
      <c r="L59" s="2"/>
      <c r="M59" s="2"/>
      <c r="N59" s="2"/>
      <c r="O59" s="2"/>
    </row>
    <row r="60" spans="1:18" hidden="1" outlineLevel="1" x14ac:dyDescent="0.25">
      <c r="A60" s="10"/>
      <c r="B60" s="8"/>
      <c r="C60" s="2"/>
      <c r="D60" s="2"/>
      <c r="E60" s="5"/>
      <c r="F60" s="28"/>
      <c r="G60" s="33"/>
      <c r="H60" s="32">
        <f>IFERROR(VLOOKUP(Table111[[#This Row],[ISIN No.]],'[1]Crisil data '!E:AJ,32,0),0)</f>
        <v>0</v>
      </c>
      <c r="L60" s="2"/>
      <c r="M60" s="37"/>
      <c r="N60" s="2"/>
      <c r="O60" s="2"/>
    </row>
    <row r="61" spans="1:18" hidden="1" outlineLevel="1" x14ac:dyDescent="0.25">
      <c r="A61" s="10"/>
      <c r="B61" s="8"/>
      <c r="C61" s="2"/>
      <c r="D61" s="2"/>
      <c r="E61" s="5"/>
      <c r="F61" s="28"/>
      <c r="G61" s="33"/>
      <c r="H61" s="32">
        <f>IFERROR(VLOOKUP(Table111[[#This Row],[ISIN No.]],'[1]Crisil data '!E:AJ,32,0),0)</f>
        <v>0</v>
      </c>
      <c r="L61" s="2"/>
      <c r="M61" s="2"/>
      <c r="N61" s="2"/>
      <c r="O61" s="2"/>
    </row>
    <row r="62" spans="1:18" hidden="1" outlineLevel="1" x14ac:dyDescent="0.25">
      <c r="A62" s="10"/>
      <c r="B62" s="8"/>
      <c r="C62" s="2"/>
      <c r="D62" s="2"/>
      <c r="E62" s="5"/>
      <c r="F62" s="28"/>
      <c r="G62" s="33"/>
      <c r="H62" s="32">
        <f>IFERROR(VLOOKUP(Table111[[#This Row],[ISIN No.]],'[1]Crisil data '!E:AJ,32,0),0)</f>
        <v>0</v>
      </c>
      <c r="L62" s="2"/>
      <c r="M62" s="31"/>
      <c r="N62" s="2"/>
      <c r="O62" s="2"/>
    </row>
    <row r="63" spans="1:18" hidden="1" outlineLevel="1" x14ac:dyDescent="0.25">
      <c r="A63" s="10"/>
      <c r="B63" s="8"/>
      <c r="C63" s="2"/>
      <c r="D63" s="2"/>
      <c r="E63" s="5"/>
      <c r="F63" s="28"/>
      <c r="G63" s="33"/>
      <c r="H63" s="32">
        <f>IFERROR(VLOOKUP(Table111[[#This Row],[ISIN No.]],'[1]Crisil data '!E:AJ,32,0),0)</f>
        <v>0</v>
      </c>
      <c r="L63" s="2"/>
      <c r="M63" s="2"/>
      <c r="N63" s="2"/>
      <c r="O63" s="2"/>
    </row>
    <row r="64" spans="1:18" hidden="1" outlineLevel="1" x14ac:dyDescent="0.25">
      <c r="A64" s="10"/>
      <c r="B64" s="8"/>
      <c r="C64" s="2"/>
      <c r="D64" s="2"/>
      <c r="E64" s="5"/>
      <c r="F64" s="28"/>
      <c r="G64" s="33"/>
      <c r="H64" s="32">
        <f>IFERROR(VLOOKUP(Table111[[#This Row],[ISIN No.]],'[1]Crisil data '!E:AJ,32,0),0)</f>
        <v>0</v>
      </c>
    </row>
    <row r="65" spans="1:8" hidden="1" outlineLevel="1" x14ac:dyDescent="0.25">
      <c r="A65" s="10"/>
      <c r="B65" s="8"/>
      <c r="C65" s="2"/>
      <c r="D65" s="2"/>
      <c r="E65" s="5"/>
      <c r="F65" s="28"/>
      <c r="G65" s="33"/>
      <c r="H65" s="32">
        <f>IFERROR(VLOOKUP(Table111[[#This Row],[ISIN No.]],'[1]Crisil data '!E:AJ,32,0),0)</f>
        <v>0</v>
      </c>
    </row>
    <row r="66" spans="1:8" hidden="1" outlineLevel="1" x14ac:dyDescent="0.25">
      <c r="A66" s="10"/>
      <c r="B66" s="8"/>
      <c r="C66" s="2"/>
      <c r="D66" s="2"/>
      <c r="E66" s="5"/>
      <c r="F66" s="28"/>
      <c r="G66" s="33"/>
      <c r="H66" s="32">
        <f>IFERROR(VLOOKUP(Table111[[#This Row],[ISIN No.]],'[1]Crisil data '!E:AJ,32,0),0)</f>
        <v>0</v>
      </c>
    </row>
    <row r="67" spans="1:8" hidden="1" outlineLevel="1" x14ac:dyDescent="0.25">
      <c r="A67" s="10"/>
      <c r="B67" s="8"/>
      <c r="C67" s="2"/>
      <c r="D67" s="2"/>
      <c r="E67" s="5"/>
      <c r="F67" s="28"/>
      <c r="G67" s="33"/>
      <c r="H67" s="32">
        <f>IFERROR(VLOOKUP(Table111[[#This Row],[ISIN No.]],'[1]Crisil data '!E:AJ,32,0),0)</f>
        <v>0</v>
      </c>
    </row>
    <row r="68" spans="1:8" hidden="1" outlineLevel="1" x14ac:dyDescent="0.25">
      <c r="A68" s="10"/>
      <c r="B68" s="8"/>
      <c r="C68" s="2"/>
      <c r="D68" s="2"/>
      <c r="E68" s="5"/>
      <c r="F68" s="28"/>
      <c r="G68" s="33"/>
      <c r="H68" s="32">
        <f>IFERROR(VLOOKUP(Table111[[#This Row],[ISIN No.]],'[1]Crisil data '!E:AJ,32,0),0)</f>
        <v>0</v>
      </c>
    </row>
    <row r="69" spans="1:8" hidden="1" outlineLevel="1" x14ac:dyDescent="0.25">
      <c r="A69" s="10"/>
      <c r="B69" s="8"/>
      <c r="C69" s="8"/>
      <c r="D69" s="8"/>
      <c r="E69" s="35"/>
      <c r="F69" s="34"/>
      <c r="G69" s="33"/>
      <c r="H69" s="32">
        <f>IFERROR(VLOOKUP(Table111[[#This Row],[ISIN No.]],'[1]Crisil data '!E:AJ,32,0),0)</f>
        <v>0</v>
      </c>
    </row>
    <row r="70" spans="1:8" hidden="1" outlineLevel="1" x14ac:dyDescent="0.25">
      <c r="A70" s="10"/>
      <c r="B70" s="8"/>
      <c r="C70" s="8"/>
      <c r="D70" s="8"/>
      <c r="E70" s="35"/>
      <c r="F70" s="34"/>
      <c r="G70" s="33"/>
      <c r="H70" s="32">
        <f>IFERROR(VLOOKUP(Table111[[#This Row],[ISIN No.]],'[1]Crisil data '!E:AJ,32,0),0)</f>
        <v>0</v>
      </c>
    </row>
    <row r="71" spans="1:8" hidden="1" outlineLevel="1" x14ac:dyDescent="0.25">
      <c r="A71" s="10"/>
      <c r="B71" s="8"/>
      <c r="C71" s="8"/>
      <c r="D71" s="8"/>
      <c r="E71" s="35"/>
      <c r="F71" s="34"/>
      <c r="G71" s="33"/>
      <c r="H71" s="32">
        <f>IFERROR(VLOOKUP(Table111[[#This Row],[ISIN No.]],'[1]Crisil data '!E:AJ,32,0),0)</f>
        <v>0</v>
      </c>
    </row>
    <row r="72" spans="1:8" hidden="1" outlineLevel="1" x14ac:dyDescent="0.25">
      <c r="A72" s="10"/>
      <c r="B72" s="8"/>
      <c r="C72" s="8"/>
      <c r="D72" s="8"/>
      <c r="E72" s="35"/>
      <c r="F72" s="34"/>
      <c r="G72" s="33"/>
      <c r="H72" s="32">
        <f>IFERROR(VLOOKUP(Table111[[#This Row],[ISIN No.]],'[1]Crisil data '!E:AJ,32,0),0)</f>
        <v>0</v>
      </c>
    </row>
    <row r="73" spans="1:8" hidden="1" outlineLevel="1" x14ac:dyDescent="0.25">
      <c r="A73" s="10"/>
      <c r="B73" s="8"/>
      <c r="C73" s="8"/>
      <c r="D73" s="8"/>
      <c r="E73" s="35"/>
      <c r="F73" s="34"/>
      <c r="G73" s="33"/>
      <c r="H73" s="32">
        <f>IFERROR(VLOOKUP(Table111[[#This Row],[ISIN No.]],'[1]Crisil data '!E:AJ,32,0),0)</f>
        <v>0</v>
      </c>
    </row>
    <row r="74" spans="1:8" hidden="1" outlineLevel="1" x14ac:dyDescent="0.25">
      <c r="A74" s="10"/>
      <c r="B74" s="8"/>
      <c r="C74" s="8"/>
      <c r="D74" s="8"/>
      <c r="E74" s="35"/>
      <c r="F74" s="34"/>
      <c r="G74" s="33"/>
      <c r="H74" s="32">
        <f>IFERROR(VLOOKUP(Table111[[#This Row],[ISIN No.]],'[1]Crisil data '!E:AJ,32,0),0)</f>
        <v>0</v>
      </c>
    </row>
    <row r="75" spans="1:8" hidden="1" outlineLevel="1" x14ac:dyDescent="0.25">
      <c r="A75" s="10"/>
      <c r="B75" s="8"/>
      <c r="C75" s="8"/>
      <c r="D75" s="8"/>
      <c r="E75" s="35"/>
      <c r="F75" s="34"/>
      <c r="G75" s="33"/>
      <c r="H75" s="32">
        <f>IFERROR(VLOOKUP(Table111[[#This Row],[ISIN No.]],'[1]Crisil data '!E:AJ,32,0),0)</f>
        <v>0</v>
      </c>
    </row>
    <row r="76" spans="1:8" hidden="1" outlineLevel="1" x14ac:dyDescent="0.25">
      <c r="A76" s="10"/>
      <c r="B76" s="8"/>
      <c r="C76" s="8"/>
      <c r="D76" s="8"/>
      <c r="E76" s="35"/>
      <c r="F76" s="34"/>
      <c r="G76" s="33"/>
      <c r="H76" s="32">
        <f>IFERROR(VLOOKUP(Table111[[#This Row],[ISIN No.]],'[1]Crisil data '!E:AJ,32,0),0)</f>
        <v>0</v>
      </c>
    </row>
    <row r="77" spans="1:8" hidden="1" outlineLevel="1" x14ac:dyDescent="0.25">
      <c r="A77" s="10"/>
      <c r="B77" s="8"/>
      <c r="C77" s="8"/>
      <c r="D77" s="8"/>
      <c r="E77" s="35"/>
      <c r="F77" s="34"/>
      <c r="G77" s="33"/>
      <c r="H77" s="32">
        <f>IFERROR(VLOOKUP(Table111[[#This Row],[ISIN No.]],'[1]Crisil data '!E:AJ,32,0),0)</f>
        <v>0</v>
      </c>
    </row>
    <row r="78" spans="1:8" hidden="1" outlineLevel="1" x14ac:dyDescent="0.25">
      <c r="A78" s="10"/>
      <c r="B78" s="8"/>
      <c r="C78" s="8"/>
      <c r="D78" s="8"/>
      <c r="E78" s="35"/>
      <c r="F78" s="34"/>
      <c r="G78" s="33"/>
      <c r="H78" s="32">
        <f>IFERROR(VLOOKUP(Table111[[#This Row],[ISIN No.]],'[1]Crisil data '!E:AJ,32,0),0)</f>
        <v>0</v>
      </c>
    </row>
    <row r="79" spans="1:8" hidden="1" outlineLevel="1" x14ac:dyDescent="0.25">
      <c r="A79" s="10"/>
      <c r="B79" s="8"/>
      <c r="C79" s="8"/>
      <c r="D79" s="8"/>
      <c r="E79" s="35"/>
      <c r="F79" s="34"/>
      <c r="G79" s="33"/>
      <c r="H79" s="32">
        <f>IFERROR(VLOOKUP(Table111[[#This Row],[ISIN No.]],'[1]Crisil data '!E:AJ,32,0),0)</f>
        <v>0</v>
      </c>
    </row>
    <row r="80" spans="1:8" hidden="1" outlineLevel="1" x14ac:dyDescent="0.25">
      <c r="A80" s="10"/>
      <c r="B80" s="8"/>
      <c r="C80" s="8"/>
      <c r="D80" s="8"/>
      <c r="E80" s="35"/>
      <c r="F80" s="34"/>
      <c r="G80" s="33"/>
      <c r="H80" s="32">
        <f>IFERROR(VLOOKUP(Table111[[#This Row],[ISIN No.]],'[1]Crisil data '!E:AJ,32,0),0)</f>
        <v>0</v>
      </c>
    </row>
    <row r="81" spans="1:8" hidden="1" outlineLevel="1" x14ac:dyDescent="0.25">
      <c r="A81" s="10"/>
      <c r="B81" s="8"/>
      <c r="C81" s="8"/>
      <c r="D81" s="8"/>
      <c r="E81" s="35"/>
      <c r="F81" s="34"/>
      <c r="G81" s="33"/>
      <c r="H81" s="32">
        <f>IFERROR(VLOOKUP(Table111[[#This Row],[ISIN No.]],'[1]Crisil data '!E:AJ,32,0),0)</f>
        <v>0</v>
      </c>
    </row>
    <row r="82" spans="1:8" hidden="1" outlineLevel="1" x14ac:dyDescent="0.25">
      <c r="A82" s="10"/>
      <c r="B82" s="8"/>
      <c r="C82" s="8"/>
      <c r="D82" s="8"/>
      <c r="E82" s="35"/>
      <c r="F82" s="34"/>
      <c r="G82" s="33"/>
      <c r="H82" s="32">
        <f>IFERROR(VLOOKUP(Table111[[#This Row],[ISIN No.]],'[1]Crisil data '!E:AJ,32,0),0)</f>
        <v>0</v>
      </c>
    </row>
    <row r="83" spans="1:8" hidden="1" outlineLevel="1" x14ac:dyDescent="0.25">
      <c r="A83" s="10"/>
      <c r="B83" s="8"/>
      <c r="C83" s="8"/>
      <c r="D83" s="8"/>
      <c r="E83" s="35"/>
      <c r="F83" s="34"/>
      <c r="G83" s="33"/>
      <c r="H83" s="32">
        <f>IFERROR(VLOOKUP(Table111[[#This Row],[ISIN No.]],'[1]Crisil data '!E:AJ,32,0),0)</f>
        <v>0</v>
      </c>
    </row>
    <row r="84" spans="1:8" hidden="1" outlineLevel="1" x14ac:dyDescent="0.25">
      <c r="A84" s="10"/>
      <c r="B84" s="8"/>
      <c r="C84" s="2"/>
      <c r="D84" s="2"/>
      <c r="E84" s="5"/>
      <c r="F84" s="28"/>
      <c r="G84" s="33"/>
      <c r="H84" s="32">
        <f>IFERROR(VLOOKUP(Table111[[#This Row],[ISIN No.]],'[1]Crisil data '!E:AJ,32,0),0)</f>
        <v>0</v>
      </c>
    </row>
    <row r="85" spans="1:8" hidden="1" outlineLevel="1" x14ac:dyDescent="0.25">
      <c r="A85" s="10"/>
      <c r="B85" s="8"/>
      <c r="C85" s="2"/>
      <c r="D85" s="2"/>
      <c r="E85" s="5"/>
      <c r="F85" s="28"/>
      <c r="G85" s="33"/>
      <c r="H85" s="32">
        <f>IFERROR(VLOOKUP(Table111[[#This Row],[ISIN No.]],'[1]Crisil data '!E:AJ,32,0),0)</f>
        <v>0</v>
      </c>
    </row>
    <row r="86" spans="1:8" hidden="1" outlineLevel="1" x14ac:dyDescent="0.25">
      <c r="A86" s="10"/>
      <c r="B86" s="8"/>
      <c r="C86" s="2"/>
      <c r="D86" s="2"/>
      <c r="E86" s="5"/>
      <c r="F86" s="28"/>
      <c r="G86" s="33"/>
      <c r="H86" s="32">
        <f>IFERROR(VLOOKUP(Table111[[#This Row],[ISIN No.]],'[1]Crisil data '!E:AJ,32,0),0)</f>
        <v>0</v>
      </c>
    </row>
    <row r="87" spans="1:8" hidden="1" outlineLevel="1" x14ac:dyDescent="0.25">
      <c r="A87" s="10"/>
      <c r="B87" s="36"/>
      <c r="C87" s="8"/>
      <c r="D87" s="8"/>
      <c r="E87" s="35"/>
      <c r="F87" s="34"/>
      <c r="G87" s="33"/>
      <c r="H87" s="32">
        <f>IFERROR(VLOOKUP(Table111[[#This Row],[ISIN No.]],'[1]Crisil data '!E:AJ,32,0),0)</f>
        <v>0</v>
      </c>
    </row>
    <row r="88" spans="1:8" hidden="1" outlineLevel="1" x14ac:dyDescent="0.25">
      <c r="A88" s="10"/>
      <c r="B88" s="36"/>
      <c r="C88" s="8"/>
      <c r="D88" s="8"/>
      <c r="E88" s="35"/>
      <c r="F88" s="34"/>
      <c r="G88" s="33"/>
      <c r="H88" s="32">
        <f>IFERROR(VLOOKUP(Table111[[#This Row],[ISIN No.]],'[1]Crisil data '!E:AJ,32,0),0)</f>
        <v>0</v>
      </c>
    </row>
    <row r="89" spans="1:8" hidden="1" outlineLevel="1" x14ac:dyDescent="0.25">
      <c r="A89" s="10"/>
      <c r="B89" s="36"/>
      <c r="C89" s="8"/>
      <c r="D89" s="8"/>
      <c r="E89" s="35"/>
      <c r="F89" s="34"/>
      <c r="G89" s="33"/>
      <c r="H89" s="32">
        <f>IFERROR(VLOOKUP(Table111[[#This Row],[ISIN No.]],'[1]Crisil data '!E:AJ,32,0),0)</f>
        <v>0</v>
      </c>
    </row>
    <row r="90" spans="1:8" hidden="1" outlineLevel="1" x14ac:dyDescent="0.25">
      <c r="A90" s="10"/>
      <c r="B90" s="36"/>
      <c r="C90" s="8"/>
      <c r="D90" s="8"/>
      <c r="E90" s="35"/>
      <c r="F90" s="34"/>
      <c r="G90" s="33"/>
      <c r="H90" s="32">
        <f>IFERROR(VLOOKUP(Table111[[#This Row],[ISIN No.]],'[1]Crisil data '!E:AJ,32,0),0)</f>
        <v>0</v>
      </c>
    </row>
    <row r="91" spans="1:8" hidden="1" outlineLevel="1" x14ac:dyDescent="0.25">
      <c r="A91" s="10"/>
      <c r="B91" s="36"/>
      <c r="C91" s="8"/>
      <c r="D91" s="8"/>
      <c r="E91" s="35"/>
      <c r="F91" s="34"/>
      <c r="G91" s="33"/>
      <c r="H91" s="32">
        <f>IFERROR(VLOOKUP(Table111[[#This Row],[ISIN No.]],'[1]Crisil data '!E:AJ,32,0),0)</f>
        <v>0</v>
      </c>
    </row>
    <row r="92" spans="1:8" hidden="1" outlineLevel="1" x14ac:dyDescent="0.25">
      <c r="A92" s="10"/>
      <c r="B92" s="36"/>
      <c r="C92" s="8"/>
      <c r="D92" s="8"/>
      <c r="E92" s="35"/>
      <c r="F92" s="34"/>
      <c r="G92" s="33"/>
      <c r="H92" s="32">
        <f>IFERROR(VLOOKUP(Table111[[#This Row],[ISIN No.]],'[1]Crisil data '!E:AJ,32,0),0)</f>
        <v>0</v>
      </c>
    </row>
    <row r="93" spans="1:8" hidden="1" outlineLevel="1" x14ac:dyDescent="0.25">
      <c r="A93" s="10"/>
      <c r="B93" s="2"/>
      <c r="C93" s="2"/>
      <c r="D93" s="2"/>
      <c r="E93" s="5"/>
      <c r="F93" s="28"/>
      <c r="G93" s="33"/>
      <c r="H93" s="32">
        <f>IFERROR(VLOOKUP(Table111[[#This Row],[ISIN No.]],'[1]Crisil data '!E:AJ,32,0),0)</f>
        <v>0</v>
      </c>
    </row>
    <row r="94" spans="1:8" hidden="1" outlineLevel="1" x14ac:dyDescent="0.25">
      <c r="A94" s="10"/>
      <c r="B94" s="2"/>
      <c r="C94" s="2"/>
      <c r="D94" s="2"/>
      <c r="E94" s="5"/>
      <c r="F94" s="28"/>
      <c r="G94" s="33"/>
      <c r="H94" s="32">
        <f>IFERROR(VLOOKUP(Table111[[#This Row],[ISIN No.]],'[1]Crisil data '!E:AJ,32,0),0)</f>
        <v>0</v>
      </c>
    </row>
    <row r="95" spans="1:8" hidden="1" outlineLevel="1" x14ac:dyDescent="0.25">
      <c r="A95" s="10"/>
      <c r="B95" s="2"/>
      <c r="C95" s="8"/>
      <c r="D95" s="8"/>
      <c r="E95" s="35"/>
      <c r="F95" s="28"/>
      <c r="G95" s="33"/>
      <c r="H95" s="32">
        <f>IFERROR(VLOOKUP(Table111[[#This Row],[ISIN No.]],'[1]Crisil data '!E:AJ,32,0),0)</f>
        <v>0</v>
      </c>
    </row>
    <row r="96" spans="1:8" hidden="1" outlineLevel="1" x14ac:dyDescent="0.25">
      <c r="B96" s="2"/>
      <c r="C96" s="8"/>
      <c r="D96" s="8"/>
      <c r="E96" s="35"/>
      <c r="F96" s="34"/>
      <c r="G96" s="33"/>
      <c r="H96" s="32">
        <f>IFERROR(VLOOKUP(Table111[[#This Row],[ISIN No.]],'[1]Crisil data '!E:AJ,32,0),0)</f>
        <v>0</v>
      </c>
    </row>
    <row r="97" spans="1:8" hidden="1" outlineLevel="1" x14ac:dyDescent="0.25">
      <c r="B97" s="2"/>
      <c r="C97" s="8"/>
      <c r="D97" s="8"/>
      <c r="E97" s="35"/>
      <c r="F97" s="34"/>
      <c r="G97" s="33"/>
      <c r="H97" s="32">
        <f>IFERROR(VLOOKUP(Table111[[#This Row],[ISIN No.]],'[1]Crisil data '!E:AJ,32,0),0)</f>
        <v>0</v>
      </c>
    </row>
    <row r="98" spans="1:8" hidden="1" outlineLevel="2" x14ac:dyDescent="0.25">
      <c r="B98" s="36"/>
      <c r="C98" s="8"/>
      <c r="D98" s="8"/>
      <c r="E98" s="35"/>
      <c r="F98" s="34"/>
      <c r="G98" s="33"/>
      <c r="H98" s="32"/>
    </row>
    <row r="99" spans="1:8" collapsed="1" x14ac:dyDescent="0.25">
      <c r="B99" s="2"/>
      <c r="C99" s="8"/>
      <c r="D99" s="8"/>
      <c r="E99" s="35"/>
      <c r="F99" s="34"/>
      <c r="G99" s="33"/>
      <c r="H99" s="32"/>
    </row>
    <row r="100" spans="1:8" x14ac:dyDescent="0.25">
      <c r="B100" s="8"/>
      <c r="C100" s="8" t="s">
        <v>48</v>
      </c>
      <c r="D100" s="8"/>
      <c r="E100" s="30"/>
      <c r="F100" s="27">
        <f>SUM(F7:F98)</f>
        <v>18112918.890000001</v>
      </c>
      <c r="G100" s="6">
        <f>+F100/$F$112</f>
        <v>0.89415659115157176</v>
      </c>
      <c r="H100" s="31"/>
    </row>
    <row r="102" spans="1:8" x14ac:dyDescent="0.25">
      <c r="B102" s="9"/>
      <c r="C102" s="9" t="s">
        <v>47</v>
      </c>
      <c r="D102" s="9"/>
      <c r="E102" s="9"/>
      <c r="F102" s="9" t="s">
        <v>24</v>
      </c>
      <c r="G102" s="9" t="s">
        <v>23</v>
      </c>
      <c r="H102" s="9" t="s">
        <v>22</v>
      </c>
    </row>
    <row r="103" spans="1:8" x14ac:dyDescent="0.25">
      <c r="A103" s="2" t="s">
        <v>46</v>
      </c>
      <c r="B103" s="26"/>
      <c r="C103" s="8" t="s">
        <v>45</v>
      </c>
      <c r="D103" s="2"/>
      <c r="E103" s="5"/>
      <c r="F103" s="27" t="s">
        <v>39</v>
      </c>
      <c r="G103" s="5">
        <v>0</v>
      </c>
      <c r="H103" s="2"/>
    </row>
    <row r="104" spans="1:8" outlineLevel="1" x14ac:dyDescent="0.25">
      <c r="B104" s="29"/>
      <c r="C104" s="8" t="s">
        <v>44</v>
      </c>
      <c r="D104" s="8"/>
      <c r="E104" s="30"/>
      <c r="F104" s="28">
        <f>SUMIFS('[1]Crisil data '!M:M,'[1]Crisil data '!AI:AI,$D$3,'[1]Crisil data '!K:K,A103)</f>
        <v>1602503.33</v>
      </c>
      <c r="G104" s="6">
        <f>+F104/$F$112</f>
        <v>7.910866953933797E-2</v>
      </c>
      <c r="H104" s="2"/>
    </row>
    <row r="105" spans="1:8" outlineLevel="1" x14ac:dyDescent="0.25">
      <c r="B105" s="26"/>
      <c r="C105" s="8" t="s">
        <v>43</v>
      </c>
      <c r="D105" s="2"/>
      <c r="E105" s="5"/>
      <c r="F105" s="27" t="s">
        <v>39</v>
      </c>
      <c r="G105" s="5">
        <v>0</v>
      </c>
      <c r="H105" s="2"/>
    </row>
    <row r="106" spans="1:8" outlineLevel="1" x14ac:dyDescent="0.25">
      <c r="B106" s="26"/>
      <c r="C106" s="8" t="s">
        <v>42</v>
      </c>
      <c r="D106" s="2"/>
      <c r="E106" s="5"/>
      <c r="F106" s="27" t="s">
        <v>39</v>
      </c>
      <c r="G106" s="5">
        <v>0</v>
      </c>
      <c r="H106" s="2"/>
    </row>
    <row r="107" spans="1:8" x14ac:dyDescent="0.25">
      <c r="A107" s="26" t="s">
        <v>41</v>
      </c>
      <c r="B107" s="26"/>
      <c r="C107" s="8" t="s">
        <v>40</v>
      </c>
      <c r="D107" s="2"/>
      <c r="E107" s="5"/>
      <c r="F107" s="27" t="s">
        <v>39</v>
      </c>
      <c r="G107" s="5">
        <v>0</v>
      </c>
      <c r="H107" s="2"/>
    </row>
    <row r="108" spans="1:8" x14ac:dyDescent="0.25">
      <c r="B108" s="29"/>
      <c r="C108" s="2" t="s">
        <v>38</v>
      </c>
      <c r="D108" s="2"/>
      <c r="E108" s="5"/>
      <c r="F108" s="28">
        <f>SUMIFS('[1]Crisil data '!M:M,'[1]Crisil data '!AI:AI,$D$3,'[1]Crisil data '!K:K,A107)</f>
        <v>541565.28</v>
      </c>
      <c r="G108" s="6">
        <f>+F108/$F$112</f>
        <v>2.6734739309090261E-2</v>
      </c>
      <c r="H108" s="2"/>
    </row>
    <row r="109" spans="1:8" x14ac:dyDescent="0.25">
      <c r="B109" s="26"/>
      <c r="C109" s="2"/>
      <c r="D109" s="2"/>
      <c r="E109" s="5"/>
      <c r="F109" s="27"/>
      <c r="G109" s="6"/>
      <c r="H109" s="2"/>
    </row>
    <row r="110" spans="1:8" x14ac:dyDescent="0.25">
      <c r="B110" s="26"/>
      <c r="C110" s="2" t="s">
        <v>37</v>
      </c>
      <c r="D110" s="2"/>
      <c r="E110" s="5"/>
      <c r="F110" s="24">
        <f>SUM(F103:F109)</f>
        <v>2144068.6100000003</v>
      </c>
      <c r="G110" s="6">
        <f>+F110/$F$112</f>
        <v>0.10584340884842824</v>
      </c>
      <c r="H110" s="2"/>
    </row>
    <row r="111" spans="1:8" x14ac:dyDescent="0.25">
      <c r="B111" s="25"/>
      <c r="C111" s="2"/>
      <c r="D111" s="2"/>
      <c r="E111" s="5"/>
      <c r="F111" s="24"/>
      <c r="G111" s="23"/>
      <c r="H111" s="2"/>
    </row>
    <row r="112" spans="1:8" x14ac:dyDescent="0.25">
      <c r="B112" s="21"/>
      <c r="C112" s="22" t="s">
        <v>36</v>
      </c>
      <c r="D112" s="21"/>
      <c r="E112" s="20"/>
      <c r="F112" s="19">
        <f>+F110+F100</f>
        <v>20256987.5</v>
      </c>
      <c r="G112" s="18">
        <v>1</v>
      </c>
      <c r="H112" s="2"/>
    </row>
    <row r="113" spans="1:8" x14ac:dyDescent="0.25">
      <c r="F113" s="17">
        <f>+GETPIVOTDATA("Market Value (Rs)",[1]Sheet5!$A$3,"Scheme Name","Scheme A","Tier I / Tier II","TIER I")-F112</f>
        <v>0</v>
      </c>
    </row>
    <row r="114" spans="1:8" x14ac:dyDescent="0.25">
      <c r="C114" s="8" t="s">
        <v>35</v>
      </c>
      <c r="D114" s="16">
        <v>2.5330333342841955</v>
      </c>
      <c r="F114" s="1"/>
    </row>
    <row r="115" spans="1:8" x14ac:dyDescent="0.25">
      <c r="C115" s="8" t="s">
        <v>34</v>
      </c>
      <c r="D115" s="12">
        <v>2.1072295475107894</v>
      </c>
    </row>
    <row r="116" spans="1:8" x14ac:dyDescent="0.25">
      <c r="C116" s="8" t="s">
        <v>33</v>
      </c>
      <c r="D116" s="12">
        <v>6.6039894020878007</v>
      </c>
    </row>
    <row r="117" spans="1:8" x14ac:dyDescent="0.25">
      <c r="C117" s="8" t="s">
        <v>32</v>
      </c>
      <c r="D117" s="14">
        <v>13.9815</v>
      </c>
    </row>
    <row r="118" spans="1:8" x14ac:dyDescent="0.25">
      <c r="A118" s="15" t="s">
        <v>31</v>
      </c>
      <c r="C118" s="8" t="s">
        <v>30</v>
      </c>
      <c r="D118" s="14">
        <v>13.788500000000001</v>
      </c>
    </row>
    <row r="119" spans="1:8" x14ac:dyDescent="0.25">
      <c r="C119" s="8" t="s">
        <v>29</v>
      </c>
      <c r="D119" s="13">
        <v>0</v>
      </c>
    </row>
    <row r="120" spans="1:8" x14ac:dyDescent="0.25">
      <c r="C120" s="8" t="s">
        <v>28</v>
      </c>
      <c r="D120" s="12">
        <v>0</v>
      </c>
    </row>
    <row r="121" spans="1:8" x14ac:dyDescent="0.25">
      <c r="C121" s="8" t="s">
        <v>27</v>
      </c>
      <c r="D121" s="12">
        <v>0</v>
      </c>
    </row>
    <row r="122" spans="1:8" x14ac:dyDescent="0.25">
      <c r="B122" s="11"/>
      <c r="C122" s="10"/>
    </row>
    <row r="123" spans="1:8" x14ac:dyDescent="0.25">
      <c r="F123" s="1"/>
    </row>
    <row r="124" spans="1:8" x14ac:dyDescent="0.25">
      <c r="C124" s="9" t="s">
        <v>26</v>
      </c>
      <c r="D124" s="9"/>
      <c r="E124" s="9"/>
      <c r="F124" s="9"/>
      <c r="G124" s="9"/>
      <c r="H124" s="9"/>
    </row>
    <row r="125" spans="1:8" outlineLevel="1" x14ac:dyDescent="0.25">
      <c r="C125" s="9" t="s">
        <v>25</v>
      </c>
      <c r="D125" s="9"/>
      <c r="E125" s="9"/>
      <c r="F125" s="9" t="s">
        <v>24</v>
      </c>
      <c r="G125" s="9" t="s">
        <v>23</v>
      </c>
      <c r="H125" s="9" t="s">
        <v>22</v>
      </c>
    </row>
    <row r="126" spans="1:8" outlineLevel="1" x14ac:dyDescent="0.25">
      <c r="C126" s="8" t="s">
        <v>21</v>
      </c>
      <c r="D126" s="2"/>
      <c r="E126" s="5"/>
      <c r="F126" s="2"/>
      <c r="G126" s="2"/>
      <c r="H126" s="2"/>
    </row>
    <row r="127" spans="1:8" outlineLevel="1" x14ac:dyDescent="0.25">
      <c r="C127" s="2" t="s">
        <v>20</v>
      </c>
      <c r="D127" s="2"/>
      <c r="E127" s="5"/>
      <c r="F127" s="4">
        <f>SUMIF($E$142:$E$151,C127,$H$142:$H$151)</f>
        <v>0</v>
      </c>
      <c r="G127" s="7">
        <f>+F127/$F$112</f>
        <v>0</v>
      </c>
      <c r="H127" s="2"/>
    </row>
    <row r="128" spans="1:8" outlineLevel="1" x14ac:dyDescent="0.25">
      <c r="C128" s="2" t="s">
        <v>5</v>
      </c>
      <c r="D128" s="2"/>
      <c r="E128" s="5"/>
      <c r="F128" s="4">
        <f>SUMIF($E$142:$E$151,C128,$H$142:$H$151)</f>
        <v>0</v>
      </c>
      <c r="G128" s="7">
        <f>+F128/$F$112</f>
        <v>0</v>
      </c>
      <c r="H128" s="2"/>
    </row>
    <row r="129" spans="3:8" x14ac:dyDescent="0.25">
      <c r="C129" s="2" t="s">
        <v>19</v>
      </c>
      <c r="D129" s="2"/>
      <c r="E129" s="5"/>
      <c r="F129" s="4">
        <f>SUMIF($E$142:$E$151,C129,$H$142:$H$151)</f>
        <v>0</v>
      </c>
      <c r="G129" s="7">
        <f>+F129/$F$112</f>
        <v>0</v>
      </c>
      <c r="H129" s="2"/>
    </row>
    <row r="130" spans="3:8" x14ac:dyDescent="0.25">
      <c r="C130" s="2" t="s">
        <v>3</v>
      </c>
      <c r="D130" s="2"/>
      <c r="E130" s="5"/>
      <c r="F130" s="4">
        <f>SUMIF($E$142:$E$151,C130,$H$142:$H$151)</f>
        <v>10219040</v>
      </c>
      <c r="G130" s="7">
        <f>+F130/$F$112</f>
        <v>0.50446987736947557</v>
      </c>
      <c r="H130" s="2"/>
    </row>
    <row r="131" spans="3:8" x14ac:dyDescent="0.25">
      <c r="C131" s="2" t="s">
        <v>1</v>
      </c>
      <c r="D131" s="2"/>
      <c r="E131" s="5"/>
      <c r="F131" s="4">
        <f>SUMIF($E$142:$E$151,C131,$H$142:$H$151)</f>
        <v>0</v>
      </c>
      <c r="G131" s="7">
        <f>+F131/$F$112</f>
        <v>0</v>
      </c>
      <c r="H131" s="2"/>
    </row>
    <row r="132" spans="3:8" x14ac:dyDescent="0.25">
      <c r="C132" s="2" t="s">
        <v>18</v>
      </c>
      <c r="D132" s="2"/>
      <c r="E132" s="5"/>
      <c r="F132" s="4">
        <f>SUMIF($L$53:$L$62,$C132,$O$53:$O$62)</f>
        <v>0</v>
      </c>
      <c r="G132" s="7"/>
      <c r="H132" s="2"/>
    </row>
    <row r="133" spans="3:8" x14ac:dyDescent="0.25">
      <c r="C133" s="2" t="s">
        <v>17</v>
      </c>
      <c r="D133" s="2"/>
      <c r="E133" s="5"/>
      <c r="F133" s="4">
        <f>SUMIF($L$53:$L$62,$C133,$O$53:$O$62)</f>
        <v>0</v>
      </c>
      <c r="G133" s="7"/>
      <c r="H133" s="2"/>
    </row>
    <row r="134" spans="3:8" x14ac:dyDescent="0.25">
      <c r="C134" s="2" t="s">
        <v>16</v>
      </c>
      <c r="D134" s="2"/>
      <c r="E134" s="5"/>
      <c r="F134" s="4">
        <f>SUMIF($L$53:$L$61,$C134,$O$53:$O$61)</f>
        <v>0</v>
      </c>
      <c r="G134" s="6"/>
      <c r="H134" s="2"/>
    </row>
    <row r="135" spans="3:8" x14ac:dyDescent="0.25">
      <c r="C135" s="2" t="s">
        <v>15</v>
      </c>
      <c r="D135" s="2"/>
      <c r="E135" s="5"/>
      <c r="F135" s="4">
        <f>SUMIF($L$53:$L$61,$C135,$O$53:$O$61)</f>
        <v>0</v>
      </c>
      <c r="G135" s="2"/>
      <c r="H135" s="2"/>
    </row>
    <row r="136" spans="3:8" x14ac:dyDescent="0.25">
      <c r="C136" s="2" t="s">
        <v>14</v>
      </c>
      <c r="D136" s="2"/>
      <c r="E136" s="5"/>
      <c r="F136" s="4">
        <f>SUMIF($L$53:$L$61,$C136,$O$53:$O$61)</f>
        <v>0</v>
      </c>
      <c r="G136" s="2"/>
      <c r="H136" s="2"/>
    </row>
    <row r="137" spans="3:8" x14ac:dyDescent="0.25">
      <c r="C137" s="2" t="s">
        <v>13</v>
      </c>
      <c r="D137" s="2"/>
      <c r="E137" s="5"/>
      <c r="F137" s="4">
        <f>SUMIF($L$53:$L$61,$C137,$O$53:$O$61)</f>
        <v>0</v>
      </c>
      <c r="G137" s="2"/>
      <c r="H137" s="2"/>
    </row>
    <row r="142" spans="3:8" x14ac:dyDescent="0.25">
      <c r="E142" s="2" t="s">
        <v>5</v>
      </c>
      <c r="F142" s="3" t="s">
        <v>12</v>
      </c>
      <c r="G142" s="2">
        <f>SUMIF($H$7:$H$89,F142,$E$7:$E$158)</f>
        <v>0</v>
      </c>
      <c r="H142" s="2">
        <f>SUMIF($H$7:$H$89,F142,$F$7:$F$89)</f>
        <v>0</v>
      </c>
    </row>
    <row r="143" spans="3:8" x14ac:dyDescent="0.25">
      <c r="E143" s="2" t="s">
        <v>3</v>
      </c>
      <c r="F143" s="3" t="s">
        <v>11</v>
      </c>
      <c r="G143" s="2">
        <f>SUMIF($H$7:$H$89,F143,$E$7:$E$158)</f>
        <v>3</v>
      </c>
      <c r="H143" s="2">
        <f>SUMIF($H$7:$H$89,F143,$F$7:$F$89)</f>
        <v>3145128</v>
      </c>
    </row>
    <row r="144" spans="3:8" x14ac:dyDescent="0.25">
      <c r="E144" s="2" t="s">
        <v>5</v>
      </c>
      <c r="F144" s="2" t="s">
        <v>10</v>
      </c>
      <c r="G144" s="2">
        <f>SUMIF($H$7:$H$89,F144,$E$7:$E$158)</f>
        <v>0</v>
      </c>
      <c r="H144" s="2">
        <f>SUMIF($H$7:$H$89,F144,$F$7:$F$89)</f>
        <v>0</v>
      </c>
    </row>
    <row r="145" spans="5:8" x14ac:dyDescent="0.25">
      <c r="E145" s="2" t="s">
        <v>5</v>
      </c>
      <c r="F145" s="3" t="s">
        <v>9</v>
      </c>
      <c r="G145" s="2">
        <f>SUMIF($H$7:$H$89,F145,$E$7:$E$158)</f>
        <v>0</v>
      </c>
      <c r="H145" s="2">
        <f>SUMIF($H$7:$H$89,F145,$F$7:$F$89)</f>
        <v>0</v>
      </c>
    </row>
    <row r="146" spans="5:8" x14ac:dyDescent="0.25">
      <c r="E146" s="2" t="s">
        <v>1</v>
      </c>
      <c r="F146" s="2" t="s">
        <v>8</v>
      </c>
      <c r="G146" s="2">
        <f>SUMIF($H$7:$H$89,F146,$E$7:$E$158)</f>
        <v>0</v>
      </c>
      <c r="H146" s="2">
        <f>SUMIF($H$7:$H$89,F146,$F$7:$F$89)</f>
        <v>0</v>
      </c>
    </row>
    <row r="147" spans="5:8" x14ac:dyDescent="0.25">
      <c r="E147" s="2" t="s">
        <v>5</v>
      </c>
      <c r="F147" s="3" t="s">
        <v>7</v>
      </c>
      <c r="G147" s="2">
        <f>SUMIF($H$7:$H$89,F147,$E$7:$E$158)</f>
        <v>0</v>
      </c>
      <c r="H147" s="2">
        <f>SUMIF($H$7:$H$89,F147,$F$7:$F$89)</f>
        <v>0</v>
      </c>
    </row>
    <row r="148" spans="5:8" x14ac:dyDescent="0.25">
      <c r="E148" s="2" t="s">
        <v>3</v>
      </c>
      <c r="F148" s="3" t="s">
        <v>6</v>
      </c>
      <c r="G148" s="2">
        <f>SUMIF($H$7:$H$89,F148,$E$7:$E$158)</f>
        <v>0</v>
      </c>
      <c r="H148" s="2">
        <f>SUMIF($H$7:$H$89,F148,$F$7:$F$89)</f>
        <v>0</v>
      </c>
    </row>
    <row r="149" spans="5:8" x14ac:dyDescent="0.25">
      <c r="E149" s="2" t="s">
        <v>5</v>
      </c>
      <c r="F149" s="3" t="s">
        <v>4</v>
      </c>
      <c r="G149" s="2">
        <f>SUMIF($H$7:$H$89,F149,$E$7:$E$158)</f>
        <v>0</v>
      </c>
      <c r="H149" s="2">
        <f>SUMIF($H$7:$H$89,F149,$F$7:$F$89)</f>
        <v>0</v>
      </c>
    </row>
    <row r="150" spans="5:8" x14ac:dyDescent="0.25">
      <c r="E150" s="2" t="s">
        <v>3</v>
      </c>
      <c r="F150" s="2" t="s">
        <v>2</v>
      </c>
      <c r="G150" s="2">
        <f>SUMIF($H$7:$H$89,F150,$E$7:$E$158)</f>
        <v>7</v>
      </c>
      <c r="H150" s="2">
        <f>SUMIF($H$7:$H$89,F150,$F$7:$F$89)</f>
        <v>7073912</v>
      </c>
    </row>
    <row r="151" spans="5:8" x14ac:dyDescent="0.25">
      <c r="E151" s="2" t="s">
        <v>1</v>
      </c>
      <c r="F151" s="3" t="s">
        <v>0</v>
      </c>
      <c r="G151" s="2">
        <f>SUMIF($H$7:$H$89,F151,$E$7:$E$158)</f>
        <v>0</v>
      </c>
      <c r="H151" s="2">
        <f>SUMIF($H$7:$H$89,F151,$F$7:$F$89)</f>
        <v>0</v>
      </c>
    </row>
  </sheetData>
  <pageMargins left="0" right="0" top="0" bottom="0" header="0.31496062992125984" footer="0.31496062992125984"/>
  <pageSetup scale="4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2022-05-09T06:15:06Z</dcterms:created>
  <dcterms:modified xsi:type="dcterms:W3CDTF">2022-05-09T06:15:30Z</dcterms:modified>
</cp:coreProperties>
</file>