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6FDAAB0A-50B7-4C32-8A78-FEADAE722977}" xr6:coauthVersionLast="47" xr6:coauthVersionMax="47" xr10:uidLastSave="{00000000-0000-0000-0000-000000000000}"/>
  <bookViews>
    <workbookView xWindow="-120" yWindow="-120" windowWidth="20730" windowHeight="11160" xr2:uid="{5909D02A-74C6-4BA1-8F9F-755201F71FDB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G189" i="1" l="1"/>
  <c r="F170" i="1"/>
  <c r="G168" i="1"/>
  <c r="H208" i="1"/>
  <c r="F186" i="1"/>
  <c r="G208" i="1"/>
  <c r="F188" i="1"/>
  <c r="G188" i="1" s="1"/>
  <c r="G166" i="1" l="1"/>
  <c r="G73" i="1"/>
  <c r="G71" i="1"/>
  <c r="G10" i="1"/>
  <c r="G26" i="1"/>
  <c r="G42" i="1"/>
  <c r="G58" i="1"/>
  <c r="G157" i="1"/>
  <c r="G158" i="1"/>
  <c r="G23" i="1"/>
  <c r="G39" i="1"/>
  <c r="G55" i="1"/>
  <c r="G162" i="1"/>
  <c r="G16" i="1"/>
  <c r="G36" i="1"/>
  <c r="G52" i="1"/>
  <c r="G68" i="1"/>
  <c r="G8" i="1"/>
  <c r="G17" i="1"/>
  <c r="G33" i="1"/>
  <c r="G49" i="1"/>
  <c r="G65" i="1"/>
  <c r="G195" i="1"/>
  <c r="G14" i="1"/>
  <c r="G30" i="1"/>
  <c r="G46" i="1"/>
  <c r="G62" i="1"/>
  <c r="G185" i="1"/>
  <c r="G11" i="1"/>
  <c r="G27" i="1"/>
  <c r="G43" i="1"/>
  <c r="G59" i="1"/>
  <c r="G187" i="1"/>
  <c r="G24" i="1"/>
  <c r="G40" i="1"/>
  <c r="G56" i="1"/>
  <c r="G72" i="1"/>
  <c r="G20" i="1"/>
  <c r="G21" i="1"/>
  <c r="G37" i="1"/>
  <c r="G53" i="1"/>
  <c r="G69" i="1"/>
  <c r="G7" i="1"/>
  <c r="G18" i="1"/>
  <c r="G34" i="1"/>
  <c r="G50" i="1"/>
  <c r="G66" i="1"/>
  <c r="G192" i="1"/>
  <c r="G15" i="1"/>
  <c r="G31" i="1"/>
  <c r="G47" i="1"/>
  <c r="G63" i="1"/>
  <c r="G193" i="1"/>
  <c r="G28" i="1"/>
  <c r="G44" i="1"/>
  <c r="G60" i="1"/>
  <c r="G190" i="1"/>
  <c r="G9" i="1"/>
  <c r="G25" i="1"/>
  <c r="G41" i="1"/>
  <c r="G57" i="1"/>
  <c r="G184" i="1"/>
  <c r="G22" i="1"/>
  <c r="G38" i="1"/>
  <c r="G54" i="1"/>
  <c r="G70" i="1"/>
  <c r="G19" i="1"/>
  <c r="G35" i="1"/>
  <c r="G51" i="1"/>
  <c r="G67" i="1"/>
  <c r="G12" i="1"/>
  <c r="G32" i="1"/>
  <c r="G48" i="1"/>
  <c r="G64" i="1"/>
  <c r="G194" i="1"/>
  <c r="G13" i="1"/>
  <c r="G29" i="1"/>
  <c r="G45" i="1"/>
  <c r="G61" i="1"/>
  <c r="G191" i="1"/>
  <c r="G186" i="1"/>
  <c r="F181" i="1"/>
  <c r="F175" i="1"/>
</calcChain>
</file>

<file path=xl/sharedStrings.xml><?xml version="1.0" encoding="utf-8"?>
<sst xmlns="http://schemas.openxmlformats.org/spreadsheetml/2006/main" count="148" uniqueCount="128">
  <si>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</si>
  <si>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</si>
  <si>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</si>
  <si>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</si>
  <si>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</si>
  <si>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</si>
  <si>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</si>
  <si>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</si>
  <si>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</si>
  <si>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</si>
  <si>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</si>
  <si>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</si>
  <si>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</si>
  <si>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INE002A01018</t>
  </si>
  <si>
    <t>INE585B01010</t>
  </si>
  <si>
    <t>INE237A01028</t>
  </si>
  <si>
    <t>INE296A01024</t>
  </si>
  <si>
    <t>INE030A01027</t>
  </si>
  <si>
    <t>INE021A01026</t>
  </si>
  <si>
    <t>INE686F01025</t>
  </si>
  <si>
    <t>INE029A01011</t>
  </si>
  <si>
    <t>INE111A01025</t>
  </si>
  <si>
    <t>INE917I01010</t>
  </si>
  <si>
    <t>INE012A01025</t>
  </si>
  <si>
    <t>INE854D01024</t>
  </si>
  <si>
    <t>INE797F01020</t>
  </si>
  <si>
    <t>INE123W01016</t>
  </si>
  <si>
    <t>INE216A01030</t>
  </si>
  <si>
    <t>INE465A01025</t>
  </si>
  <si>
    <t>INE192A01025</t>
  </si>
  <si>
    <t>INE016A01026</t>
  </si>
  <si>
    <t>INE070A01015</t>
  </si>
  <si>
    <t>INE298A01020</t>
  </si>
  <si>
    <t>INE263A01024</t>
  </si>
  <si>
    <t>INE155A01022</t>
  </si>
  <si>
    <t>INE208A01029</t>
  </si>
  <si>
    <t>INE628A01036</t>
  </si>
  <si>
    <t>INE079A01024</t>
  </si>
  <si>
    <t>INE059A01026</t>
  </si>
  <si>
    <t>INE733E01010</t>
  </si>
  <si>
    <t>INE669C01036</t>
  </si>
  <si>
    <t>INE095A01012</t>
  </si>
  <si>
    <t>INE860A01027</t>
  </si>
  <si>
    <t>INE009A01021</t>
  </si>
  <si>
    <t>INE040A01034</t>
  </si>
  <si>
    <t>INE038A01020</t>
  </si>
  <si>
    <t>INE081A01012</t>
  </si>
  <si>
    <t>INE239A01016</t>
  </si>
  <si>
    <t>INE062A01020</t>
  </si>
  <si>
    <t>INE154A01025</t>
  </si>
  <si>
    <t>INE238A01034</t>
  </si>
  <si>
    <t>INE001A01036</t>
  </si>
  <si>
    <t>INE044A01036</t>
  </si>
  <si>
    <t>INE467B01029</t>
  </si>
  <si>
    <t>INE752E01010</t>
  </si>
  <si>
    <t>INE101A01026</t>
  </si>
  <si>
    <t>INE018A01030</t>
  </si>
  <si>
    <t>INE481G01011</t>
  </si>
  <si>
    <t>INE090A01021</t>
  </si>
  <si>
    <t>INE129A01019</t>
  </si>
  <si>
    <t>INE089A01023</t>
  </si>
  <si>
    <t>INE066A01021</t>
  </si>
  <si>
    <t>INE397D01024</t>
  </si>
  <si>
    <t>INE121A01024</t>
  </si>
  <si>
    <t>INE918I01018</t>
  </si>
  <si>
    <t>INE414G01012</t>
  </si>
  <si>
    <t>INE299U01018</t>
  </si>
  <si>
    <t>INE203G01027</t>
  </si>
  <si>
    <t>INE226A01021</t>
  </si>
  <si>
    <t>INE671A01010</t>
  </si>
  <si>
    <t>INE073K01018</t>
  </si>
  <si>
    <t>IN9397D01014</t>
  </si>
  <si>
    <t>INE795G01014</t>
  </si>
  <si>
    <t>INE361B01024</t>
  </si>
  <si>
    <t>INE245A01021</t>
  </si>
  <si>
    <t>INE075A01022</t>
  </si>
  <si>
    <t>INE271C01023</t>
  </si>
  <si>
    <t>INE765G01017</t>
  </si>
  <si>
    <t>INE849A01020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</si>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</sst>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166" fontId="0" fillId="0" borderId="0" xfId="0" applyNumberFormat="1"/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023CB5-9589-4A02-BC22-86F1115CEFDF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6E22963E-1CF1-4953-85BF-B3F32F168B1C}" name="ISIN No." dataDxfId="6"/>
    <tableColumn id="2" xr3:uid="{F316EB5F-975A-440D-B047-70825E5D1DB2}" name="Name of the Instrument" dataDxfId="5">
      <calculatedColumnFormula>VLOOKUP(Table1345676234[[#This Row],[ISIN No.]],'[1]Crisil data '!E:F,2,0)</calculatedColumnFormula>
    </tableColumn>
    <tableColumn id="3" xr3:uid="{3903697A-5EDD-4964-94A3-905E6B232B89}" name="Industry " dataDxfId="4">
      <calculatedColumnFormula>VLOOKUP(Table1345676234[[#This Row],[ISIN No.]],'[1]Crisil data '!E:I,5,0)</calculatedColumnFormula>
    </tableColumn>
    <tableColumn id="4" xr3:uid="{8DA85F75-4590-4E3D-9051-13DD98C26EB8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A72E20A9-0A45-4B6F-91EA-7517EA1BF4E0}" name="Market Value" dataDxfId="2">
      <calculatedColumnFormula>SUMIFS('[1]Crisil data '!M:M,'[1]Crisil data '!AI:AI,$D$3,'[1]Crisil data '!E:E,Table1345676234[[#This Row],[ISIN No.]])</calculatedColumnFormula>
    </tableColumn>
    <tableColumn id="6" xr3:uid="{01FBDD51-2E87-410F-B576-68796F0780AB}" name="% of Portfolio" dataDxfId="1" dataCellStyle="Percent">
      <calculatedColumnFormula>+F7/$F$170</calculatedColumnFormula>
    </tableColumn>
    <tableColumn id="7" xr3:uid="{16CCAD71-DC26-4FB2-A26E-6038C2BD0459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34B6-0C3A-45DD-9C04-D8EA8280021C}">
  <dimension ref="A2:H222"/>
  <sheetViews>
    <sheetView showGridLines="0" tabSelected="1" view="pageBreakPreview" topLeftCell="B71" zoomScale="87" zoomScaleNormal="100" zoomScaleSheetLayoutView="87" workbookViewId="0">
      <selection activeCell="F176" sqref="F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VLOOKUP(Table1345676234[[#This Row],[ISIN No.]],'[1]Crisil data '!E:F,2,0)</f>
        <v>Titan Company Limited</v>
      </c>
      <c r="D7" s="11" t="str">
        <f>VLOOKUP(Table1345676234[[#This Row],[ISIN No.]],'[1]Crisil data '!E:I,5,0)</f>
        <v>Manufacture of jewellery of gold, silver and other precious or base metal</v>
      </c>
      <c r="E7" s="12">
        <f>SUMIFS('[1]Crisil data '!L:L,'[1]Crisil data '!AI:AI,$D$3,'[1]Crisil data '!E:E,Table1345676234[[#This Row],[ISIN No.]])</f>
        <v>10465</v>
      </c>
      <c r="F7" s="11">
        <f>SUMIFS('[1]Crisil data '!M:M,'[1]Crisil data '!AI:AI,$D$3,'[1]Crisil data '!E:E,Table1345676234[[#This Row],[ISIN No.]])</f>
        <v>25725063</v>
      </c>
      <c r="G7" s="13">
        <f t="shared" ref="G7:G70" si="0">+F7/$F$170</f>
        <v>1.0982555760508552E-2</v>
      </c>
      <c r="H7" s="14">
        <f>IFERROR(VLOOKUP(Table1345676234[[#This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VLOOKUP(Table1345676234[[#This Row],[ISIN No.]],'[1]Crisil data '!E:F,2,0)</f>
        <v>RELIANCE INDUSTRIES LIMITED</v>
      </c>
      <c r="D8" s="11" t="str">
        <f>VLOOKUP(Table1345676234[[#This Row],[ISIN No.]],'[1]Crisil data '!E:I,5,0)</f>
        <v>Manufacture of other petroleum n.e.c.</v>
      </c>
      <c r="E8" s="12">
        <f>SUMIFS('[1]Crisil data '!L:L,'[1]Crisil data '!AI:AI,$D$3,'[1]Crisil data '!E:E,Table1345676234[[#This Row],[ISIN No.]])</f>
        <v>79794</v>
      </c>
      <c r="F8" s="11">
        <f>SUMIFS('[1]Crisil data '!M:M,'[1]Crisil data '!AI:AI,$D$3,'[1]Crisil data '!E:E,Table1345676234[[#This Row],[ISIN No.]])</f>
        <v>222645208.5</v>
      </c>
      <c r="G8" s="13">
        <f t="shared" si="0"/>
        <v>9.5051795098084021E-2</v>
      </c>
      <c r="H8" s="14">
        <f>IFERROR(VLOOKUP(Table1345676234[[#This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VLOOKUP(Table1345676234[[#This Row],[ISIN No.]],'[1]Crisil data '!E:F,2,0)</f>
        <v>MARUTI SUZUKI INDIA LTD.</v>
      </c>
      <c r="D9" s="11" t="str">
        <f>VLOOKUP(Table1345676234[[#This Row],[ISIN No.]],'[1]Crisil data '!E:I,5,0)</f>
        <v>Manufacture of passenger cars</v>
      </c>
      <c r="E9" s="12">
        <f>SUMIFS('[1]Crisil data '!L:L,'[1]Crisil data '!AI:AI,$D$3,'[1]Crisil data '!E:E,Table1345676234[[#This Row],[ISIN No.]])</f>
        <v>5286</v>
      </c>
      <c r="F9" s="11">
        <f>SUMIFS('[1]Crisil data '!M:M,'[1]Crisil data '!AI:AI,$D$3,'[1]Crisil data '!E:E,Table1345676234[[#This Row],[ISIN No.]])</f>
        <v>40796290.799999997</v>
      </c>
      <c r="G9" s="13">
        <f t="shared" si="0"/>
        <v>1.7416771283822394E-2</v>
      </c>
      <c r="H9" s="14">
        <f>IFERROR(VLOOKUP(Table1345676234[[#This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VLOOKUP(Table1345676234[[#This Row],[ISIN No.]],'[1]Crisil data '!E:F,2,0)</f>
        <v>KOTAK MAHINDRA BANK LIMITED</v>
      </c>
      <c r="D10" s="11" t="str">
        <f>VLOOKUP(Table1345676234[[#This Row],[ISIN No.]],'[1]Crisil data '!E:I,5,0)</f>
        <v>Monetary intermediation of commercial banks, saving banks. postal savings</v>
      </c>
      <c r="E10" s="12">
        <f>SUMIFS('[1]Crisil data '!L:L,'[1]Crisil data '!AI:AI,$D$3,'[1]Crisil data '!E:E,Table1345676234[[#This Row],[ISIN No.]])</f>
        <v>35717</v>
      </c>
      <c r="F10" s="11">
        <f>SUMIFS('[1]Crisil data '!M:M,'[1]Crisil data '!AI:AI,$D$3,'[1]Crisil data '!E:E,Table1345676234[[#This Row],[ISIN No.]])</f>
        <v>63960217.75</v>
      </c>
      <c r="G10" s="13">
        <f t="shared" si="0"/>
        <v>2.730592566065412E-2</v>
      </c>
      <c r="H10" s="14">
        <f>IFERROR(VLOOKUP(Table1345676234[[#This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VLOOKUP(Table1345676234[[#This Row],[ISIN No.]],'[1]Crisil data '!E:F,2,0)</f>
        <v>Bajaj Finance Limited</v>
      </c>
      <c r="D11" s="11" t="str">
        <f>VLOOKUP(Table1345676234[[#This Row],[ISIN No.]],'[1]Crisil data '!E:I,5,0)</f>
        <v>Other credit granting</v>
      </c>
      <c r="E11" s="12">
        <f>SUMIFS('[1]Crisil data '!L:L,'[1]Crisil data '!AI:AI,$D$3,'[1]Crisil data '!E:E,Table1345676234[[#This Row],[ISIN No.]])</f>
        <v>6990</v>
      </c>
      <c r="F11" s="11">
        <f>SUMIFS('[1]Crisil data '!M:M,'[1]Crisil data '!AI:AI,$D$3,'[1]Crisil data '!E:E,Table1345676234[[#This Row],[ISIN No.]])</f>
        <v>46635882</v>
      </c>
      <c r="G11" s="13">
        <f t="shared" si="0"/>
        <v>1.9909812252179793E-2</v>
      </c>
      <c r="H11" s="14">
        <f>IFERROR(VLOOKUP(Table1345676234[[#This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VLOOKUP(Table1345676234[[#This Row],[ISIN No.]],'[1]Crisil data '!E:F,2,0)</f>
        <v>HINDUSTAN UNILEVER LIMITED</v>
      </c>
      <c r="D12" s="11" t="str">
        <f>VLOOKUP(Table1345676234[[#This Row],[ISIN No.]],'[1]Crisil data '!E:I,5,0)</f>
        <v>Manufacture of soap all forms</v>
      </c>
      <c r="E12" s="12">
        <f>SUMIFS('[1]Crisil data '!L:L,'[1]Crisil data '!AI:AI,$D$3,'[1]Crisil data '!E:E,Table1345676234[[#This Row],[ISIN No.]])</f>
        <v>30117</v>
      </c>
      <c r="F12" s="11">
        <f>SUMIFS('[1]Crisil data '!M:M,'[1]Crisil data '!AI:AI,$D$3,'[1]Crisil data '!E:E,Table1345676234[[#This Row],[ISIN No.]])</f>
        <v>67306977.450000003</v>
      </c>
      <c r="G12" s="13">
        <f t="shared" si="0"/>
        <v>2.8734725855323141E-2</v>
      </c>
      <c r="H12" s="14">
        <f>IFERROR(VLOOKUP(Table1345676234[[#This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VLOOKUP(Table1345676234[[#This Row],[ISIN No.]],'[1]Crisil data '!E:F,2,0)</f>
        <v>ASIAN PAINTS LTD.</v>
      </c>
      <c r="D13" s="11" t="str">
        <f>VLOOKUP(Table1345676234[[#This Row],[ISIN No.]],'[1]Crisil data '!E:I,5,0)</f>
        <v>Manufacture of paints and varnishes, enamels or lacquers</v>
      </c>
      <c r="E13" s="12">
        <f>SUMIFS('[1]Crisil data '!L:L,'[1]Crisil data '!AI:AI,$D$3,'[1]Crisil data '!E:E,Table1345676234[[#This Row],[ISIN No.]])</f>
        <v>10782</v>
      </c>
      <c r="F13" s="11">
        <f>SUMIFS('[1]Crisil data '!M:M,'[1]Crisil data '!AI:AI,$D$3,'[1]Crisil data '!E:E,Table1345676234[[#This Row],[ISIN No.]])</f>
        <v>34903490.399999999</v>
      </c>
      <c r="G13" s="13">
        <f t="shared" si="0"/>
        <v>1.4901014219260607E-2</v>
      </c>
      <c r="H13" s="14">
        <f>IFERROR(VLOOKUP(Table1345676234[[#This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VLOOKUP(Table1345676234[[#This Row],[ISIN No.]],'[1]Crisil data '!E:F,2,0)</f>
        <v>United Breweries Limited</v>
      </c>
      <c r="D14" s="11" t="str">
        <f>VLOOKUP(Table1345676234[[#This Row],[ISIN No.]],'[1]Crisil data '!E:I,5,0)</f>
        <v>Manufacture of beer</v>
      </c>
      <c r="E14" s="12">
        <f>SUMIFS('[1]Crisil data '!L:L,'[1]Crisil data '!AI:AI,$D$3,'[1]Crisil data '!E:E,Table1345676234[[#This Row],[ISIN No.]])</f>
        <v>4700</v>
      </c>
      <c r="F14" s="11">
        <f>SUMIFS('[1]Crisil data '!M:M,'[1]Crisil data '!AI:AI,$D$3,'[1]Crisil data '!E:E,Table1345676234[[#This Row],[ISIN No.]])</f>
        <v>7453730</v>
      </c>
      <c r="G14" s="13">
        <f t="shared" si="0"/>
        <v>3.1821498493035919E-3</v>
      </c>
      <c r="H14" s="14">
        <f>IFERROR(VLOOKUP(Table1345676234[[#This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VLOOKUP(Table1345676234[[#This Row],[ISIN No.]],'[1]Crisil data '!E:F,2,0)</f>
        <v>Bharat Petroleum Corporation Limited</v>
      </c>
      <c r="D15" s="11" t="str">
        <f>VLOOKUP(Table1345676234[[#This Row],[ISIN No.]],'[1]Crisil data '!E:I,5,0)</f>
        <v>Production of liquid and gaseous fuels, illuminating oils, lubricating</v>
      </c>
      <c r="E15" s="12">
        <f>SUMIFS('[1]Crisil data '!L:L,'[1]Crisil data '!AI:AI,$D$3,'[1]Crisil data '!E:E,Table1345676234[[#This Row],[ISIN No.]])</f>
        <v>60575</v>
      </c>
      <c r="F15" s="11">
        <f>SUMIFS('[1]Crisil data '!M:M,'[1]Crisil data '!AI:AI,$D$3,'[1]Crisil data '!E:E,Table1345676234[[#This Row],[ISIN No.]])</f>
        <v>21964495</v>
      </c>
      <c r="G15" s="13">
        <f t="shared" si="0"/>
        <v>9.3770923355527367E-3</v>
      </c>
      <c r="H15" s="14">
        <f>IFERROR(VLOOKUP(Table1345676234[[#This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VLOOKUP(Table1345676234[[#This Row],[ISIN No.]],'[1]Crisil data '!E:F,2,0)</f>
        <v>Container Corporation of India Limited</v>
      </c>
      <c r="D16" s="11" t="str">
        <f>VLOOKUP(Table1345676234[[#This Row],[ISIN No.]],'[1]Crisil data '!E:I,5,0)</f>
        <v>Freight rail transport</v>
      </c>
      <c r="E16" s="12">
        <f>SUMIFS('[1]Crisil data '!L:L,'[1]Crisil data '!AI:AI,$D$3,'[1]Crisil data '!E:E,Table1345676234[[#This Row],[ISIN No.]])</f>
        <v>13750</v>
      </c>
      <c r="F16" s="11">
        <f>SUMIFS('[1]Crisil data '!M:M,'[1]Crisil data '!AI:AI,$D$3,'[1]Crisil data '!E:E,Table1345676234[[#This Row],[ISIN No.]])</f>
        <v>8888000</v>
      </c>
      <c r="G16" s="13">
        <f t="shared" si="0"/>
        <v>3.7944690591972508E-3</v>
      </c>
      <c r="H16" s="14">
        <f>IFERROR(VLOOKUP(Table1345676234[[#This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VLOOKUP(Table1345676234[[#This Row],[ISIN No.]],'[1]Crisil data '!E:F,2,0)</f>
        <v>Bajaj Auto Limited</v>
      </c>
      <c r="D17" s="11" t="str">
        <f>VLOOKUP(Table1345676234[[#This Row],[ISIN No.]],'[1]Crisil data '!E:I,5,0)</f>
        <v>Manufacture of motorcycles, scooters, mopeds etc. and their</v>
      </c>
      <c r="E17" s="12">
        <f>SUMIFS('[1]Crisil data '!L:L,'[1]Crisil data '!AI:AI,$D$3,'[1]Crisil data '!E:E,Table1345676234[[#This Row],[ISIN No.]])</f>
        <v>1620</v>
      </c>
      <c r="F17" s="11">
        <f>SUMIFS('[1]Crisil data '!M:M,'[1]Crisil data '!AI:AI,$D$3,'[1]Crisil data '!E:E,Table1345676234[[#This Row],[ISIN No.]])</f>
        <v>6041871</v>
      </c>
      <c r="G17" s="13">
        <f t="shared" si="0"/>
        <v>2.5793983538660165E-3</v>
      </c>
      <c r="H17" s="14">
        <f>IFERROR(VLOOKUP(Table1345676234[[#This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VLOOKUP(Table1345676234[[#This Row],[ISIN No.]],'[1]Crisil data '!E:F,2,0)</f>
        <v>ACC Limited.</v>
      </c>
      <c r="D18" s="11" t="str">
        <f>VLOOKUP(Table1345676234[[#This Row],[ISIN No.]],'[1]Crisil data '!E:I,5,0)</f>
        <v>Manufacture of clinkers and cement</v>
      </c>
      <c r="E18" s="12">
        <f>SUMIFS('[1]Crisil data '!L:L,'[1]Crisil data '!AI:AI,$D$3,'[1]Crisil data '!E:E,Table1345676234[[#This Row],[ISIN No.]])</f>
        <v>2475</v>
      </c>
      <c r="F18" s="11">
        <f>SUMIFS('[1]Crisil data '!M:M,'[1]Crisil data '!AI:AI,$D$3,'[1]Crisil data '!E:E,Table1345676234[[#This Row],[ISIN No.]])</f>
        <v>5764027.5</v>
      </c>
      <c r="G18" s="13">
        <f t="shared" si="0"/>
        <v>2.4607812787029795E-3</v>
      </c>
      <c r="H18" s="14">
        <f>IFERROR(VLOOKUP(Table1345676234[[#This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VLOOKUP(Table1345676234[[#This Row],[ISIN No.]],'[1]Crisil data '!E:F,2,0)</f>
        <v>United Spirits Limited</v>
      </c>
      <c r="D19" s="11" t="str">
        <f>VLOOKUP(Table1345676234[[#This Row],[ISIN No.]],'[1]Crisil data '!E:I,5,0)</f>
        <v>Manufacture of distilled, potable, alcoholic beverages</v>
      </c>
      <c r="E19" s="12">
        <f>SUMIFS('[1]Crisil data '!L:L,'[1]Crisil data '!AI:AI,$D$3,'[1]Crisil data '!E:E,Table1345676234[[#This Row],[ISIN No.]])</f>
        <v>13000</v>
      </c>
      <c r="F19" s="11">
        <f>SUMIFS('[1]Crisil data '!M:M,'[1]Crisil data '!AI:AI,$D$3,'[1]Crisil data '!E:E,Table1345676234[[#This Row],[ISIN No.]])</f>
        <v>11217050</v>
      </c>
      <c r="G19" s="13">
        <f t="shared" si="0"/>
        <v>4.7887881593686454E-3</v>
      </c>
      <c r="H19" s="14">
        <f>IFERROR(VLOOKUP(Table1345676234[[#This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VLOOKUP(Table1345676234[[#This Row],[ISIN No.]],'[1]Crisil data '!E:F,2,0)</f>
        <v>Jubilant Foodworks Limited.</v>
      </c>
      <c r="D20" s="11" t="str">
        <f>VLOOKUP(Table1345676234[[#This Row],[ISIN No.]],'[1]Crisil data '!E:I,5,0)</f>
        <v>Restaurants without bars</v>
      </c>
      <c r="E20" s="12">
        <f>SUMIFS('[1]Crisil data '!L:L,'[1]Crisil data '!AI:AI,$D$3,'[1]Crisil data '!E:E,Table1345676234[[#This Row],[ISIN No.]])</f>
        <v>12625</v>
      </c>
      <c r="F20" s="11">
        <f>SUMIFS('[1]Crisil data '!M:M,'[1]Crisil data '!AI:AI,$D$3,'[1]Crisil data '!E:E,Table1345676234[[#This Row],[ISIN No.]])</f>
        <v>6893250</v>
      </c>
      <c r="G20" s="13">
        <f t="shared" si="0"/>
        <v>2.9428694692069587E-3</v>
      </c>
      <c r="H20" s="14">
        <f>IFERROR(VLOOKUP(Table1345676234[[#This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VLOOKUP(Table1345676234[[#This Row],[ISIN No.]],'[1]Crisil data '!E:F,2,0)</f>
        <v>SBI LIFE INSURANCE COMPANY LIMITED</v>
      </c>
      <c r="D21" s="11" t="str">
        <f>VLOOKUP(Table1345676234[[#This Row],[ISIN No.]],'[1]Crisil data '!E:I,5,0)</f>
        <v>Life insurance</v>
      </c>
      <c r="E21" s="12">
        <f>SUMIFS('[1]Crisil data '!L:L,'[1]Crisil data '!AI:AI,$D$3,'[1]Crisil data '!E:E,Table1345676234[[#This Row],[ISIN No.]])</f>
        <v>17060</v>
      </c>
      <c r="F21" s="11">
        <f>SUMIFS('[1]Crisil data '!M:M,'[1]Crisil data '!AI:AI,$D$3,'[1]Crisil data '!E:E,Table1345676234[[#This Row],[ISIN No.]])</f>
        <v>18859830</v>
      </c>
      <c r="G21" s="13">
        <f t="shared" si="0"/>
        <v>8.0516473218631961E-3</v>
      </c>
      <c r="H21" s="14">
        <f>IFERROR(VLOOKUP(Table1345676234[[#This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VLOOKUP(Table1345676234[[#This Row],[ISIN No.]],'[1]Crisil data '!E:F,2,0)</f>
        <v>Britannia Industries Limited</v>
      </c>
      <c r="D22" s="11" t="str">
        <f>VLOOKUP(Table1345676234[[#This Row],[ISIN No.]],'[1]Crisil data '!E:I,5,0)</f>
        <v>Manufacture of biscuits, cakes, pastries, rusks etc.</v>
      </c>
      <c r="E22" s="12">
        <f>SUMIFS('[1]Crisil data '!L:L,'[1]Crisil data '!AI:AI,$D$3,'[1]Crisil data '!E:E,Table1345676234[[#This Row],[ISIN No.]])</f>
        <v>1910</v>
      </c>
      <c r="F22" s="11">
        <f>SUMIFS('[1]Crisil data '!M:M,'[1]Crisil data '!AI:AI,$D$3,'[1]Crisil data '!E:E,Table1345676234[[#This Row],[ISIN No.]])</f>
        <v>6263367.5</v>
      </c>
      <c r="G22" s="13">
        <f t="shared" si="0"/>
        <v>2.6739597418014892E-3</v>
      </c>
      <c r="H22" s="14">
        <f>IFERROR(VLOOKUP(Table1345676234[[#This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VLOOKUP(Table1345676234[[#This Row],[ISIN No.]],'[1]Crisil data '!E:F,2,0)</f>
        <v>Bharat Forge Limited</v>
      </c>
      <c r="D23" s="11" t="str">
        <f>VLOOKUP(Table1345676234[[#This Row],[ISIN No.]],'[1]Crisil data '!E:I,5,0)</f>
        <v>Forging, pressing, stamping and roll-forming of metal; powder metallurgy</v>
      </c>
      <c r="E23" s="12">
        <f>SUMIFS('[1]Crisil data '!L:L,'[1]Crisil data '!AI:AI,$D$3,'[1]Crisil data '!E:E,Table1345676234[[#This Row],[ISIN No.]])</f>
        <v>22165</v>
      </c>
      <c r="F23" s="11">
        <f>SUMIFS('[1]Crisil data '!M:M,'[1]Crisil data '!AI:AI,$D$3,'[1]Crisil data '!E:E,Table1345676234[[#This Row],[ISIN No.]])</f>
        <v>15554288.75</v>
      </c>
      <c r="G23" s="13">
        <f t="shared" si="0"/>
        <v>6.6404441268783625E-3</v>
      </c>
      <c r="H23" s="14">
        <f>IFERROR(VLOOKUP(Table1345676234[[#This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VLOOKUP(Table1345676234[[#This Row],[ISIN No.]],'[1]Crisil data '!E:F,2,0)</f>
        <v>Tata Consumer Products Limited</v>
      </c>
      <c r="D24" s="11" t="str">
        <f>VLOOKUP(Table1345676234[[#This Row],[ISIN No.]],'[1]Crisil data '!E:I,5,0)</f>
        <v>Processing and blending of tea including manufacture of instant tea</v>
      </c>
      <c r="E24" s="12">
        <f>SUMIFS('[1]Crisil data '!L:L,'[1]Crisil data '!AI:AI,$D$3,'[1]Crisil data '!E:E,Table1345676234[[#This Row],[ISIN No.]])</f>
        <v>4170</v>
      </c>
      <c r="F24" s="11">
        <f>SUMIFS('[1]Crisil data '!M:M,'[1]Crisil data '!AI:AI,$D$3,'[1]Crisil data '!E:E,Table1345676234[[#This Row],[ISIN No.]])</f>
        <v>3435037.5</v>
      </c>
      <c r="G24" s="13">
        <f t="shared" si="0"/>
        <v>1.4664877937592571E-3</v>
      </c>
      <c r="H24" s="14">
        <f>IFERROR(VLOOKUP(Table1345676234[[#This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VLOOKUP(Table1345676234[[#This Row],[ISIN No.]],'[1]Crisil data '!E:F,2,0)</f>
        <v>Dabur India Limited</v>
      </c>
      <c r="D25" s="11" t="str">
        <f>VLOOKUP(Table1345676234[[#This Row],[ISIN No.]],'[1]Crisil data '!E:I,5,0)</f>
        <v>Manufacture of hair oil, shampoo, hair dye etc.</v>
      </c>
      <c r="E25" s="12">
        <f>SUMIFS('[1]Crisil data '!L:L,'[1]Crisil data '!AI:AI,$D$3,'[1]Crisil data '!E:E,Table1345676234[[#This Row],[ISIN No.]])</f>
        <v>21000</v>
      </c>
      <c r="F25" s="11">
        <f>SUMIFS('[1]Crisil data '!M:M,'[1]Crisil data '!AI:AI,$D$3,'[1]Crisil data '!E:E,Table1345676234[[#This Row],[ISIN No.]])</f>
        <v>11690700</v>
      </c>
      <c r="G25" s="13">
        <f t="shared" si="0"/>
        <v>4.9909990358187779E-3</v>
      </c>
      <c r="H25" s="14">
        <f>IFERROR(VLOOKUP(Table1345676234[[#This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VLOOKUP(Table1345676234[[#This Row],[ISIN No.]],'[1]Crisil data '!E:F,2,0)</f>
        <v>Shree CEMENT LIMITED</v>
      </c>
      <c r="D26" s="11" t="str">
        <f>VLOOKUP(Table1345676234[[#This Row],[ISIN No.]],'[1]Crisil data '!E:I,5,0)</f>
        <v>Manufacture of other cement and plaster n.e.c.</v>
      </c>
      <c r="E26" s="12">
        <f>SUMIFS('[1]Crisil data '!L:L,'[1]Crisil data '!AI:AI,$D$3,'[1]Crisil data '!E:E,Table1345676234[[#This Row],[ISIN No.]])</f>
        <v>306</v>
      </c>
      <c r="F26" s="11">
        <f>SUMIFS('[1]Crisil data '!M:M,'[1]Crisil data '!AI:AI,$D$3,'[1]Crisil data '!E:E,Table1345676234[[#This Row],[ISIN No.]])</f>
        <v>7931979</v>
      </c>
      <c r="G26" s="13">
        <f t="shared" si="0"/>
        <v>3.3863241329548099E-3</v>
      </c>
      <c r="H26" s="14">
        <f>IFERROR(VLOOKUP(Table1345676234[[#This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VLOOKUP(Table1345676234[[#This Row],[ISIN No.]],'[1]Crisil data '!E:F,2,0)</f>
        <v>CUMMINS INDIA LIMITED</v>
      </c>
      <c r="D27" s="11" t="str">
        <f>VLOOKUP(Table1345676234[[#This Row],[ISIN No.]],'[1]Crisil data '!E:I,5,0)</f>
        <v>Manufacture of engines and turbines, except aircraft, vehicle</v>
      </c>
      <c r="E27" s="12">
        <f>SUMIFS('[1]Crisil data '!L:L,'[1]Crisil data '!AI:AI,$D$3,'[1]Crisil data '!E:E,Table1345676234[[#This Row],[ISIN No.]])</f>
        <v>16290</v>
      </c>
      <c r="F27" s="11">
        <f>SUMIFS('[1]Crisil data '!M:M,'[1]Crisil data '!AI:AI,$D$3,'[1]Crisil data '!E:E,Table1345676234[[#This Row],[ISIN No.]])</f>
        <v>16786030.5</v>
      </c>
      <c r="G27" s="13">
        <f t="shared" si="0"/>
        <v>7.166299882874815E-3</v>
      </c>
      <c r="H27" s="14">
        <f>IFERROR(VLOOKUP(Table1345676234[[#This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VLOOKUP(Table1345676234[[#This Row],[ISIN No.]],'[1]Crisil data '!E:F,2,0)</f>
        <v>BHARAT ELECTRONICS LIMITED</v>
      </c>
      <c r="D28" s="11" t="str">
        <f>VLOOKUP(Table1345676234[[#This Row],[ISIN No.]],'[1]Crisil data '!E:I,5,0)</f>
        <v>Manufacture of radar equipment, GPS devices, search, detection, navig</v>
      </c>
      <c r="E28" s="12">
        <f>SUMIFS('[1]Crisil data '!L:L,'[1]Crisil data '!AI:AI,$D$3,'[1]Crisil data '!E:E,Table1345676234[[#This Row],[ISIN No.]])</f>
        <v>48900</v>
      </c>
      <c r="F28" s="11">
        <f>SUMIFS('[1]Crisil data '!M:M,'[1]Crisil data '!AI:AI,$D$3,'[1]Crisil data '!E:E,Table1345676234[[#This Row],[ISIN No.]])</f>
        <v>11665095</v>
      </c>
      <c r="G28" s="13">
        <f t="shared" si="0"/>
        <v>4.9800677374096033E-3</v>
      </c>
      <c r="H28" s="14">
        <f>IFERROR(VLOOKUP(Table1345676234[[#This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VLOOKUP(Table1345676234[[#This Row],[ISIN No.]],'[1]Crisil data '!E:F,2,0)</f>
        <v>TATA MOTORS LTD</v>
      </c>
      <c r="D29" s="11" t="str">
        <f>VLOOKUP(Table1345676234[[#This Row],[ISIN No.]],'[1]Crisil data '!E:I,5,0)</f>
        <v>Manufacture of commercial vehicles such as vans, lorries, over-the-road</v>
      </c>
      <c r="E29" s="12">
        <f>SUMIFS('[1]Crisil data '!L:L,'[1]Crisil data '!AI:AI,$D$3,'[1]Crisil data '!E:E,Table1345676234[[#This Row],[ISIN No.]])</f>
        <v>42050</v>
      </c>
      <c r="F29" s="11">
        <f>SUMIFS('[1]Crisil data '!M:M,'[1]Crisil data '!AI:AI,$D$3,'[1]Crisil data '!E:E,Table1345676234[[#This Row],[ISIN No.]])</f>
        <v>18401080</v>
      </c>
      <c r="G29" s="13">
        <f t="shared" si="0"/>
        <v>7.8557975602850296E-3</v>
      </c>
      <c r="H29" s="14">
        <f>IFERROR(VLOOKUP(Table1345676234[[#This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VLOOKUP(Table1345676234[[#This Row],[ISIN No.]],'[1]Crisil data '!E:F,2,0)</f>
        <v>ASHOK LEYLAND LTD</v>
      </c>
      <c r="D30" s="11" t="str">
        <f>VLOOKUP(Table1345676234[[#This Row],[ISIN No.]],'[1]Crisil data '!E:I,5,0)</f>
        <v>Manufacture of commercial vehicles such as vans, lorries, over-the-road</v>
      </c>
      <c r="E30" s="12">
        <f>SUMIFS('[1]Crisil data '!L:L,'[1]Crisil data '!AI:AI,$D$3,'[1]Crisil data '!E:E,Table1345676234[[#This Row],[ISIN No.]])</f>
        <v>113700</v>
      </c>
      <c r="F30" s="11">
        <f>SUMIFS('[1]Crisil data '!M:M,'[1]Crisil data '!AI:AI,$D$3,'[1]Crisil data '!E:E,Table1345676234[[#This Row],[ISIN No.]])</f>
        <v>14451270</v>
      </c>
      <c r="G30" s="13">
        <f t="shared" si="0"/>
        <v>6.169542853409705E-3</v>
      </c>
      <c r="H30" s="14">
        <f>IFERROR(VLOOKUP(Table1345676234[[#This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VLOOKUP(Table1345676234[[#This Row],[ISIN No.]],'[1]Crisil data '!E:F,2,0)</f>
        <v>UPL LIMITED</v>
      </c>
      <c r="D31" s="11" t="str">
        <f>VLOOKUP(Table1345676234[[#This Row],[ISIN No.]],'[1]Crisil data '!E:I,5,0)</f>
        <v>Manufacture of insecticides, rodenticides, fungicides, herbicides</v>
      </c>
      <c r="E31" s="12">
        <f>SUMIFS('[1]Crisil data '!L:L,'[1]Crisil data '!AI:AI,$D$3,'[1]Crisil data '!E:E,Table1345676234[[#This Row],[ISIN No.]])</f>
        <v>14400</v>
      </c>
      <c r="F31" s="11">
        <f>SUMIFS('[1]Crisil data '!M:M,'[1]Crisil data '!AI:AI,$D$3,'[1]Crisil data '!E:E,Table1345676234[[#This Row],[ISIN No.]])</f>
        <v>11849760</v>
      </c>
      <c r="G31" s="13">
        <f t="shared" si="0"/>
        <v>5.0589050043781747E-3</v>
      </c>
      <c r="H31" s="14">
        <f>IFERROR(VLOOKUP(Table1345676234[[#This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VLOOKUP(Table1345676234[[#This Row],[ISIN No.]],'[1]Crisil data '!E:F,2,0)</f>
        <v>AMBUJA CEMENTS LTD</v>
      </c>
      <c r="D32" s="11" t="str">
        <f>VLOOKUP(Table1345676234[[#This Row],[ISIN No.]],'[1]Crisil data '!E:I,5,0)</f>
        <v>Manufacture of clinkers and cement</v>
      </c>
      <c r="E32" s="12">
        <f>SUMIFS('[1]Crisil data '!L:L,'[1]Crisil data '!AI:AI,$D$3,'[1]Crisil data '!E:E,Table1345676234[[#This Row],[ISIN No.]])</f>
        <v>37750</v>
      </c>
      <c r="F32" s="11">
        <f>SUMIFS('[1]Crisil data '!M:M,'[1]Crisil data '!AI:AI,$D$3,'[1]Crisil data '!E:E,Table1345676234[[#This Row],[ISIN No.]])</f>
        <v>14050550</v>
      </c>
      <c r="G32" s="13">
        <f t="shared" si="0"/>
        <v>5.9984672861953118E-3</v>
      </c>
      <c r="H32" s="14">
        <f>IFERROR(VLOOKUP(Table1345676234[[#This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VLOOKUP(Table1345676234[[#This Row],[ISIN No.]],'[1]Crisil data '!E:F,2,0)</f>
        <v>CIPLA LIMITED</v>
      </c>
      <c r="D33" s="11" t="str">
        <f>VLOOKUP(Table1345676234[[#This Row],[ISIN No.]],'[1]Crisil data '!E:I,5,0)</f>
        <v>Manufacture of medicinal substances used in the manufacture of pharmaceuticals:</v>
      </c>
      <c r="E33" s="12">
        <f>SUMIFS('[1]Crisil data '!L:L,'[1]Crisil data '!AI:AI,$D$3,'[1]Crisil data '!E:E,Table1345676234[[#This Row],[ISIN No.]])</f>
        <v>24670</v>
      </c>
      <c r="F33" s="11">
        <f>SUMIFS('[1]Crisil data '!M:M,'[1]Crisil data '!AI:AI,$D$3,'[1]Crisil data '!E:E,Table1345676234[[#This Row],[ISIN No.]])</f>
        <v>24206204</v>
      </c>
      <c r="G33" s="13">
        <f t="shared" si="0"/>
        <v>1.0334123775721954E-2</v>
      </c>
      <c r="H33" s="14">
        <f>IFERROR(VLOOKUP(Table1345676234[[#This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VLOOKUP(Table1345676234[[#This Row],[ISIN No.]],'[1]Crisil data '!E:F,2,0)</f>
        <v>NTPC LIMITED</v>
      </c>
      <c r="D34" s="11" t="str">
        <f>VLOOKUP(Table1345676234[[#This Row],[ISIN No.]],'[1]Crisil data '!E:I,5,0)</f>
        <v>Electric power generation by coal based thermal power plants</v>
      </c>
      <c r="E34" s="12">
        <f>SUMIFS('[1]Crisil data '!L:L,'[1]Crisil data '!AI:AI,$D$3,'[1]Crisil data '!E:E,Table1345676234[[#This Row],[ISIN No.]])</f>
        <v>131450</v>
      </c>
      <c r="F34" s="11">
        <f>SUMIFS('[1]Crisil data '!M:M,'[1]Crisil data '!AI:AI,$D$3,'[1]Crisil data '!E:E,Table1345676234[[#This Row],[ISIN No.]])</f>
        <v>20532490</v>
      </c>
      <c r="G34" s="13">
        <f t="shared" si="0"/>
        <v>8.7657401005037088E-3</v>
      </c>
      <c r="H34" s="14">
        <f>IFERROR(VLOOKUP(Table1345676234[[#This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VLOOKUP(Table1345676234[[#This Row],[ISIN No.]],'[1]Crisil data '!E:F,2,0)</f>
        <v>TECH MAHINDRA LIMITED</v>
      </c>
      <c r="D35" s="11" t="str">
        <f>VLOOKUP(Table1345676234[[#This Row],[ISIN No.]],'[1]Crisil data '!E:I,5,0)</f>
        <v>Computer consultancy</v>
      </c>
      <c r="E35" s="12">
        <f>SUMIFS('[1]Crisil data '!L:L,'[1]Crisil data '!AI:AI,$D$3,'[1]Crisil data '!E:E,Table1345676234[[#This Row],[ISIN No.]])</f>
        <v>20320</v>
      </c>
      <c r="F35" s="11">
        <f>SUMIFS('[1]Crisil data '!M:M,'[1]Crisil data '!AI:AI,$D$3,'[1]Crisil data '!E:E,Table1345676234[[#This Row],[ISIN No.]])</f>
        <v>25582880</v>
      </c>
      <c r="G35" s="13">
        <f t="shared" si="0"/>
        <v>1.0921854928572925E-2</v>
      </c>
      <c r="H35" s="14">
        <f>IFERROR(VLOOKUP(Table1345676234[[#This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VLOOKUP(Table1345676234[[#This Row],[ISIN No.]],'[1]Crisil data '!E:F,2,0)</f>
        <v>IndusInd Bank Limited</v>
      </c>
      <c r="D36" s="11" t="str">
        <f>VLOOKUP(Table1345676234[[#This Row],[ISIN No.]],'[1]Crisil data '!E:I,5,0)</f>
        <v>Monetary intermediation of commercial banks, saving banks. postal savings</v>
      </c>
      <c r="E36" s="12">
        <f>SUMIFS('[1]Crisil data '!L:L,'[1]Crisil data '!AI:AI,$D$3,'[1]Crisil data '!E:E,Table1345676234[[#This Row],[ISIN No.]])</f>
        <v>4656</v>
      </c>
      <c r="F36" s="11">
        <f>SUMIFS('[1]Crisil data '!M:M,'[1]Crisil data '!AI:AI,$D$3,'[1]Crisil data '!E:E,Table1345676234[[#This Row],[ISIN No.]])</f>
        <v>4556128.8</v>
      </c>
      <c r="G36" s="13">
        <f t="shared" si="0"/>
        <v>1.9451046086090796E-3</v>
      </c>
      <c r="H36" s="14">
        <f>IFERROR(VLOOKUP(Table1345676234[[#This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VLOOKUP(Table1345676234[[#This Row],[ISIN No.]],'[1]Crisil data '!E:F,2,0)</f>
        <v>HCL Technologies Limited</v>
      </c>
      <c r="D37" s="11" t="str">
        <f>VLOOKUP(Table1345676234[[#This Row],[ISIN No.]],'[1]Crisil data '!E:I,5,0)</f>
        <v>Writing , modifying, testing of computer program</v>
      </c>
      <c r="E37" s="12">
        <f>SUMIFS('[1]Crisil data '!L:L,'[1]Crisil data '!AI:AI,$D$3,'[1]Crisil data '!E:E,Table1345676234[[#This Row],[ISIN No.]])</f>
        <v>29680</v>
      </c>
      <c r="F37" s="11">
        <f>SUMIFS('[1]Crisil data '!M:M,'[1]Crisil data '!AI:AI,$D$3,'[1]Crisil data '!E:E,Table1345676234[[#This Row],[ISIN No.]])</f>
        <v>32032140</v>
      </c>
      <c r="G37" s="13">
        <f t="shared" si="0"/>
        <v>1.3675175982209117E-2</v>
      </c>
      <c r="H37" s="14">
        <f>IFERROR(VLOOKUP(Table1345676234[[#This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VLOOKUP(Table1345676234[[#This Row],[ISIN No.]],'[1]Crisil data '!E:F,2,0)</f>
        <v>INFOSYS LTD EQ</v>
      </c>
      <c r="D38" s="11" t="str">
        <f>VLOOKUP(Table1345676234[[#This Row],[ISIN No.]],'[1]Crisil data '!E:I,5,0)</f>
        <v>Writing , modifying, testing of computer program</v>
      </c>
      <c r="E38" s="12">
        <f>SUMIFS('[1]Crisil data '!L:L,'[1]Crisil data '!AI:AI,$D$3,'[1]Crisil data '!E:E,Table1345676234[[#This Row],[ISIN No.]])</f>
        <v>103865</v>
      </c>
      <c r="F38" s="11">
        <f>SUMIFS('[1]Crisil data '!M:M,'[1]Crisil data '!AI:AI,$D$3,'[1]Crisil data '!E:E,Table1345676234[[#This Row],[ISIN No.]])</f>
        <v>162813580.75</v>
      </c>
      <c r="G38" s="13">
        <f t="shared" si="0"/>
        <v>6.9508448984359594E-2</v>
      </c>
      <c r="H38" s="14">
        <f>IFERROR(VLOOKUP(Table1345676234[[#This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VLOOKUP(Table1345676234[[#This Row],[ISIN No.]],'[1]Crisil data '!E:F,2,0)</f>
        <v>HDFC BANK LTD</v>
      </c>
      <c r="D39" s="11" t="str">
        <f>VLOOKUP(Table1345676234[[#This Row],[ISIN No.]],'[1]Crisil data '!E:I,5,0)</f>
        <v>Monetary intermediation of commercial banks, saving banks. postal savings</v>
      </c>
      <c r="E39" s="12">
        <f>SUMIFS('[1]Crisil data '!L:L,'[1]Crisil data '!AI:AI,$D$3,'[1]Crisil data '!E:E,Table1345676234[[#This Row],[ISIN No.]])</f>
        <v>124082</v>
      </c>
      <c r="F39" s="11">
        <f>SUMIFS('[1]Crisil data '!M:M,'[1]Crisil data '!AI:AI,$D$3,'[1]Crisil data '!E:E,Table1345676234[[#This Row],[ISIN No.]])</f>
        <v>171803937.19999999</v>
      </c>
      <c r="G39" s="13">
        <f t="shared" si="0"/>
        <v>7.3346616106398241E-2</v>
      </c>
      <c r="H39" s="14">
        <f>IFERROR(VLOOKUP(Table1345676234[[#This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VLOOKUP(Table1345676234[[#This Row],[ISIN No.]],'[1]Crisil data '!E:F,2,0)</f>
        <v>HINDALCO INDUSTRIES LTD.</v>
      </c>
      <c r="D40" s="11" t="str">
        <f>VLOOKUP(Table1345676234[[#This Row],[ISIN No.]],'[1]Crisil data '!E:I,5,0)</f>
        <v>Manufacture of Aluminium from alumina and by other methods and products</v>
      </c>
      <c r="E40" s="12">
        <f>SUMIFS('[1]Crisil data '!L:L,'[1]Crisil data '!AI:AI,$D$3,'[1]Crisil data '!E:E,Table1345676234[[#This Row],[ISIN No.]])</f>
        <v>23940</v>
      </c>
      <c r="F40" s="11">
        <f>SUMIFS('[1]Crisil data '!M:M,'[1]Crisil data '!AI:AI,$D$3,'[1]Crisil data '!E:E,Table1345676234[[#This Row],[ISIN No.]])</f>
        <v>11554641</v>
      </c>
      <c r="G40" s="13">
        <f t="shared" si="0"/>
        <v>4.9329126647875768E-3</v>
      </c>
      <c r="H40" s="14">
        <f>IFERROR(VLOOKUP(Table1345676234[[#This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VLOOKUP(Table1345676234[[#This Row],[ISIN No.]],'[1]Crisil data '!E:F,2,0)</f>
        <v>TATA STEEL LIMITED.</v>
      </c>
      <c r="D41" s="11" t="str">
        <f>VLOOKUP(Table1345676234[[#This Row],[ISIN No.]],'[1]Crisil data '!E:I,5,0)</f>
        <v>Manufacture of other iron and steel casting and products thereof</v>
      </c>
      <c r="E41" s="12">
        <f>SUMIFS('[1]Crisil data '!L:L,'[1]Crisil data '!AI:AI,$D$3,'[1]Crisil data '!E:E,Table1345676234[[#This Row],[ISIN No.]])</f>
        <v>25785</v>
      </c>
      <c r="F41" s="11">
        <f>SUMIFS('[1]Crisil data '!M:M,'[1]Crisil data '!AI:AI,$D$3,'[1]Crisil data '!E:E,Table1345676234[[#This Row],[ISIN No.]])</f>
        <v>32774024.25</v>
      </c>
      <c r="G41" s="13">
        <f t="shared" si="0"/>
        <v>1.3991901548380445E-2</v>
      </c>
      <c r="H41" s="14">
        <f>IFERROR(VLOOKUP(Table1345676234[[#This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VLOOKUP(Table1345676234[[#This Row],[ISIN No.]],'[1]Crisil data '!E:F,2,0)</f>
        <v>NESTLE INDIA LTD</v>
      </c>
      <c r="D42" s="11" t="str">
        <f>VLOOKUP(Table1345676234[[#This Row],[ISIN No.]],'[1]Crisil data '!E:I,5,0)</f>
        <v>Manufacture of milk-powder, ice-cream powder and condensed milk except</v>
      </c>
      <c r="E42" s="12">
        <f>SUMIFS('[1]Crisil data '!L:L,'[1]Crisil data '!AI:AI,$D$3,'[1]Crisil data '!E:E,Table1345676234[[#This Row],[ISIN No.]])</f>
        <v>1152</v>
      </c>
      <c r="F42" s="11">
        <f>SUMIFS('[1]Crisil data '!M:M,'[1]Crisil data '!AI:AI,$D$3,'[1]Crisil data '!E:E,Table1345676234[[#This Row],[ISIN No.]])</f>
        <v>21116505.600000001</v>
      </c>
      <c r="G42" s="13">
        <f t="shared" si="0"/>
        <v>9.0150683098070977E-3</v>
      </c>
      <c r="H42" s="14">
        <f>IFERROR(VLOOKUP(Table1345676234[[#This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VLOOKUP(Table1345676234[[#This Row],[ISIN No.]],'[1]Crisil data '!E:F,2,0)</f>
        <v>STATE BANK OF INDIA</v>
      </c>
      <c r="D43" s="11" t="str">
        <f>VLOOKUP(Table1345676234[[#This Row],[ISIN No.]],'[1]Crisil data '!E:I,5,0)</f>
        <v>Monetary intermediation of commercial banks, saving banks. postal savings</v>
      </c>
      <c r="E43" s="12">
        <f>SUMIFS('[1]Crisil data '!L:L,'[1]Crisil data '!AI:AI,$D$3,'[1]Crisil data '!E:E,Table1345676234[[#This Row],[ISIN No.]])</f>
        <v>144950</v>
      </c>
      <c r="F43" s="11">
        <f>SUMIFS('[1]Crisil data '!M:M,'[1]Crisil data '!AI:AI,$D$3,'[1]Crisil data '!E:E,Table1345676234[[#This Row],[ISIN No.]])</f>
        <v>71938685</v>
      </c>
      <c r="G43" s="13">
        <f t="shared" si="0"/>
        <v>3.0712096578739578E-2</v>
      </c>
      <c r="H43" s="14">
        <f>IFERROR(VLOOKUP(Table1345676234[[#This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VLOOKUP(Table1345676234[[#This Row],[ISIN No.]],'[1]Crisil data '!E:F,2,0)</f>
        <v>ITC LTD</v>
      </c>
      <c r="D44" s="11" t="str">
        <f>VLOOKUP(Table1345676234[[#This Row],[ISIN No.]],'[1]Crisil data '!E:I,5,0)</f>
        <v>Manufacture of cigarettes, cigarette tobacco</v>
      </c>
      <c r="E44" s="12">
        <f>SUMIFS('[1]Crisil data '!L:L,'[1]Crisil data '!AI:AI,$D$3,'[1]Crisil data '!E:E,Table1345676234[[#This Row],[ISIN No.]])</f>
        <v>223720</v>
      </c>
      <c r="F44" s="11">
        <f>SUMIFS('[1]Crisil data '!M:M,'[1]Crisil data '!AI:AI,$D$3,'[1]Crisil data '!E:E,Table1345676234[[#This Row],[ISIN No.]])</f>
        <v>58066526</v>
      </c>
      <c r="G44" s="13">
        <f t="shared" si="0"/>
        <v>2.4789788060539233E-2</v>
      </c>
      <c r="H44" s="14">
        <f>IFERROR(VLOOKUP(Table1345676234[[#This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VLOOKUP(Table1345676234[[#This Row],[ISIN No.]],'[1]Crisil data '!E:F,2,0)</f>
        <v>AXIS BANK</v>
      </c>
      <c r="D45" s="11" t="str">
        <f>VLOOKUP(Table1345676234[[#This Row],[ISIN No.]],'[1]Crisil data '!E:I,5,0)</f>
        <v>Monetary intermediation of commercial banks, saving banks. postal savings</v>
      </c>
      <c r="E45" s="12">
        <f>SUMIFS('[1]Crisil data '!L:L,'[1]Crisil data '!AI:AI,$D$3,'[1]Crisil data '!E:E,Table1345676234[[#This Row],[ISIN No.]])</f>
        <v>76110</v>
      </c>
      <c r="F45" s="11">
        <f>SUMIFS('[1]Crisil data '!M:M,'[1]Crisil data '!AI:AI,$D$3,'[1]Crisil data '!E:E,Table1345676234[[#This Row],[ISIN No.]])</f>
        <v>55453746</v>
      </c>
      <c r="G45" s="13">
        <f t="shared" si="0"/>
        <v>2.3674338817909913E-2</v>
      </c>
      <c r="H45" s="14">
        <f>IFERROR(VLOOKUP(Table1345676234[[#This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VLOOKUP(Table1345676234[[#This Row],[ISIN No.]],'[1]Crisil data '!E:F,2,0)</f>
        <v>HOUSING DEVELOPMENT FINANCE CORPORATION</v>
      </c>
      <c r="D46" s="11" t="str">
        <f>VLOOKUP(Table1345676234[[#This Row],[ISIN No.]],'[1]Crisil data '!E:I,5,0)</f>
        <v>Activities of specialized institutions granting credit for house purchases</v>
      </c>
      <c r="E46" s="12">
        <f>SUMIFS('[1]Crisil data '!L:L,'[1]Crisil data '!AI:AI,$D$3,'[1]Crisil data '!E:E,Table1345676234[[#This Row],[ISIN No.]])</f>
        <v>39421</v>
      </c>
      <c r="F46" s="11">
        <f>SUMIFS('[1]Crisil data '!M:M,'[1]Crisil data '!AI:AI,$D$3,'[1]Crisil data '!E:E,Table1345676234[[#This Row],[ISIN No.]])</f>
        <v>87897003.700000003</v>
      </c>
      <c r="G46" s="13">
        <f t="shared" si="0"/>
        <v>3.7525029358212905E-2</v>
      </c>
      <c r="H46" s="14">
        <f>IFERROR(VLOOKUP(Table1345676234[[#This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VLOOKUP(Table1345676234[[#This Row],[ISIN No.]],'[1]Crisil data '!E:F,2,0)</f>
        <v>SUN PHARMACEUTICALS INDUSTRIES LTD</v>
      </c>
      <c r="D47" s="11" t="str">
        <f>VLOOKUP(Table1345676234[[#This Row],[ISIN No.]],'[1]Crisil data '!E:I,5,0)</f>
        <v>Manufacture of medicinal substances used in the manufacture of pharmaceuticals:</v>
      </c>
      <c r="E47" s="12">
        <f>SUMIFS('[1]Crisil data '!L:L,'[1]Crisil data '!AI:AI,$D$3,'[1]Crisil data '!E:E,Table1345676234[[#This Row],[ISIN No.]])</f>
        <v>46855</v>
      </c>
      <c r="F47" s="11">
        <f>SUMIFS('[1]Crisil data '!M:M,'[1]Crisil data '!AI:AI,$D$3,'[1]Crisil data '!E:E,Table1345676234[[#This Row],[ISIN No.]])</f>
        <v>43511895.75</v>
      </c>
      <c r="G47" s="13">
        <f t="shared" si="0"/>
        <v>1.857611860152918E-2</v>
      </c>
      <c r="H47" s="14">
        <f>IFERROR(VLOOKUP(Table1345676234[[#This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VLOOKUP(Table1345676234[[#This Row],[ISIN No.]],'[1]Crisil data '!E:F,2,0)</f>
        <v>TATA CONSULTANCY SERVICES LIMITED</v>
      </c>
      <c r="D48" s="11" t="str">
        <f>VLOOKUP(Table1345676234[[#This Row],[ISIN No.]],'[1]Crisil data '!E:I,5,0)</f>
        <v>Computer consultancy</v>
      </c>
      <c r="E48" s="12">
        <f>SUMIFS('[1]Crisil data '!L:L,'[1]Crisil data '!AI:AI,$D$3,'[1]Crisil data '!E:E,Table1345676234[[#This Row],[ISIN No.]])</f>
        <v>26519</v>
      </c>
      <c r="F48" s="11">
        <f>SUMIFS('[1]Crisil data '!M:M,'[1]Crisil data '!AI:AI,$D$3,'[1]Crisil data '!E:E,Table1345676234[[#This Row],[ISIN No.]])</f>
        <v>94054937.299999997</v>
      </c>
      <c r="G48" s="13">
        <f t="shared" si="0"/>
        <v>4.0153977210799663E-2</v>
      </c>
      <c r="H48" s="14">
        <f>IFERROR(VLOOKUP(Table1345676234[[#This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VLOOKUP(Table1345676234[[#This Row],[ISIN No.]],'[1]Crisil data '!E:F,2,0)</f>
        <v>POWER GRID CORPORATION OF INDIA LIMITED</v>
      </c>
      <c r="D49" s="11" t="str">
        <f>VLOOKUP(Table1345676234[[#This Row],[ISIN No.]],'[1]Crisil data '!E:I,5,0)</f>
        <v>Transmission of electric energy</v>
      </c>
      <c r="E49" s="12">
        <f>SUMIFS('[1]Crisil data '!L:L,'[1]Crisil data '!AI:AI,$D$3,'[1]Crisil data '!E:E,Table1345676234[[#This Row],[ISIN No.]])</f>
        <v>82320</v>
      </c>
      <c r="F49" s="11">
        <f>SUMIFS('[1]Crisil data '!M:M,'[1]Crisil data '!AI:AI,$D$3,'[1]Crisil data '!E:E,Table1345676234[[#This Row],[ISIN No.]])</f>
        <v>18748380</v>
      </c>
      <c r="G49" s="13">
        <f t="shared" si="0"/>
        <v>8.0040670364618077E-3</v>
      </c>
      <c r="H49" s="14">
        <f>IFERROR(VLOOKUP(Table1345676234[[#This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VLOOKUP(Table1345676234[[#This Row],[ISIN No.]],'[1]Crisil data '!E:F,2,0)</f>
        <v>MAHINDRA AND MAHINDRA LTD</v>
      </c>
      <c r="D50" s="11" t="str">
        <f>VLOOKUP(Table1345676234[[#This Row],[ISIN No.]],'[1]Crisil data '!E:I,5,0)</f>
        <v>Manufacture of tractors used in agriculture and forestry</v>
      </c>
      <c r="E50" s="12">
        <f>SUMIFS('[1]Crisil data '!L:L,'[1]Crisil data '!AI:AI,$D$3,'[1]Crisil data '!E:E,Table1345676234[[#This Row],[ISIN No.]])</f>
        <v>20948</v>
      </c>
      <c r="F50" s="11">
        <f>SUMIFS('[1]Crisil data '!M:M,'[1]Crisil data '!AI:AI,$D$3,'[1]Crisil data '!E:E,Table1345676234[[#This Row],[ISIN No.]])</f>
        <v>19316150.800000001</v>
      </c>
      <c r="G50" s="13">
        <f t="shared" si="0"/>
        <v>8.2464600082570016E-3</v>
      </c>
      <c r="H50" s="14">
        <f>IFERROR(VLOOKUP(Table1345676234[[#This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VLOOKUP(Table1345676234[[#This Row],[ISIN No.]],'[1]Crisil data '!E:F,2,0)</f>
        <v>LARSEN AND TOUBRO LIMITED</v>
      </c>
      <c r="D51" s="11" t="str">
        <f>VLOOKUP(Table1345676234[[#This Row],[ISIN No.]],'[1]Crisil data '!E:I,5,0)</f>
        <v>Other civil engineering projects n.e.c.</v>
      </c>
      <c r="E51" s="12">
        <f>SUMIFS('[1]Crisil data '!L:L,'[1]Crisil data '!AI:AI,$D$3,'[1]Crisil data '!E:E,Table1345676234[[#This Row],[ISIN No.]])</f>
        <v>42136</v>
      </c>
      <c r="F51" s="11">
        <f>SUMIFS('[1]Crisil data '!M:M,'[1]Crisil data '!AI:AI,$D$3,'[1]Crisil data '!E:E,Table1345676234[[#This Row],[ISIN No.]])</f>
        <v>71393131.599999994</v>
      </c>
      <c r="G51" s="13">
        <f t="shared" si="0"/>
        <v>3.0479188669599179E-2</v>
      </c>
      <c r="H51" s="14">
        <f>IFERROR(VLOOKUP(Table1345676234[[#This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VLOOKUP(Table1345676234[[#This Row],[ISIN No.]],'[1]Crisil data '!E:F,2,0)</f>
        <v>UltraTech Cement Limited</v>
      </c>
      <c r="D52" s="11" t="str">
        <f>VLOOKUP(Table1345676234[[#This Row],[ISIN No.]],'[1]Crisil data '!E:I,5,0)</f>
        <v>Manufacture of clinkers and cement</v>
      </c>
      <c r="E52" s="12">
        <f>SUMIFS('[1]Crisil data '!L:L,'[1]Crisil data '!AI:AI,$D$3,'[1]Crisil data '!E:E,Table1345676234[[#This Row],[ISIN No.]])</f>
        <v>5950</v>
      </c>
      <c r="F52" s="11">
        <f>SUMIFS('[1]Crisil data '!M:M,'[1]Crisil data '!AI:AI,$D$3,'[1]Crisil data '!E:E,Table1345676234[[#This Row],[ISIN No.]])</f>
        <v>39449987.5</v>
      </c>
      <c r="G52" s="13">
        <f t="shared" si="0"/>
        <v>1.6842006858063491E-2</v>
      </c>
      <c r="H52" s="14">
        <f>IFERROR(VLOOKUP(Table1345676234[[#This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VLOOKUP(Table1345676234[[#This Row],[ISIN No.]],'[1]Crisil data '!E:F,2,0)</f>
        <v>ICICI BANK LTD</v>
      </c>
      <c r="D53" s="11" t="str">
        <f>VLOOKUP(Table1345676234[[#This Row],[ISIN No.]],'[1]Crisil data '!E:I,5,0)</f>
        <v>Monetary intermediation of commercial banks, saving banks. postal savings</v>
      </c>
      <c r="E53" s="12">
        <f>SUMIFS('[1]Crisil data '!L:L,'[1]Crisil data '!AI:AI,$D$3,'[1]Crisil data '!E:E,Table1345676234[[#This Row],[ISIN No.]])</f>
        <v>229716</v>
      </c>
      <c r="F53" s="11">
        <f>SUMIFS('[1]Crisil data '!M:M,'[1]Crisil data '!AI:AI,$D$3,'[1]Crisil data '!E:E,Table1345676234[[#This Row],[ISIN No.]])</f>
        <v>170747902.80000001</v>
      </c>
      <c r="G53" s="13">
        <f t="shared" si="0"/>
        <v>7.2895773413301043E-2</v>
      </c>
      <c r="H53" s="14">
        <f>IFERROR(VLOOKUP(Table1345676234[[#This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VLOOKUP(Table1345676234[[#This Row],[ISIN No.]],'[1]Crisil data '!E:F,2,0)</f>
        <v>GAIL (INDIA) LIMITED</v>
      </c>
      <c r="D54" s="11" t="str">
        <f>VLOOKUP(Table1345676234[[#This Row],[ISIN No.]],'[1]Crisil data '!E:I,5,0)</f>
        <v>Disrtibution and sale of gaseous fuels through mains</v>
      </c>
      <c r="E54" s="12">
        <f>SUMIFS('[1]Crisil data '!L:L,'[1]Crisil data '!AI:AI,$D$3,'[1]Crisil data '!E:E,Table1345676234[[#This Row],[ISIN No.]])</f>
        <v>67090</v>
      </c>
      <c r="F54" s="11">
        <f>SUMIFS('[1]Crisil data '!M:M,'[1]Crisil data '!AI:AI,$D$3,'[1]Crisil data '!E:E,Table1345676234[[#This Row],[ISIN No.]])</f>
        <v>10677373.5</v>
      </c>
      <c r="G54" s="13">
        <f t="shared" si="0"/>
        <v>4.5583892190867075E-3</v>
      </c>
      <c r="H54" s="14">
        <f>IFERROR(VLOOKUP(Table1345676234[[#This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VLOOKUP(Table1345676234[[#This Row],[ISIN No.]],'[1]Crisil data '!E:F,2,0)</f>
        <v>Dr. Reddy's Laboratories Limited</v>
      </c>
      <c r="D55" s="11" t="str">
        <f>VLOOKUP(Table1345676234[[#This Row],[ISIN No.]],'[1]Crisil data '!E:I,5,0)</f>
        <v>Manufacture of allopathic pharmaceutical preparations</v>
      </c>
      <c r="E55" s="12">
        <f>SUMIFS('[1]Crisil data '!L:L,'[1]Crisil data '!AI:AI,$D$3,'[1]Crisil data '!E:E,Table1345676234[[#This Row],[ISIN No.]])</f>
        <v>4515</v>
      </c>
      <c r="F55" s="11">
        <f>SUMIFS('[1]Crisil data '!M:M,'[1]Crisil data '!AI:AI,$D$3,'[1]Crisil data '!E:E,Table1345676234[[#This Row],[ISIN No.]])</f>
        <v>18655754.25</v>
      </c>
      <c r="G55" s="13">
        <f t="shared" si="0"/>
        <v>7.9645232085522738E-3</v>
      </c>
      <c r="H55" s="14">
        <f>IFERROR(VLOOKUP(Table1345676234[[#This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VLOOKUP(Table1345676234[[#This Row],[ISIN No.]],'[1]Crisil data '!E:F,2,0)</f>
        <v>EICHER MOTORS LTD</v>
      </c>
      <c r="D56" s="11" t="str">
        <f>VLOOKUP(Table1345676234[[#This Row],[ISIN No.]],'[1]Crisil data '!E:I,5,0)</f>
        <v>Manufacture of motorcycles, scooters, mopeds etc. and their</v>
      </c>
      <c r="E56" s="12">
        <f>SUMIFS('[1]Crisil data '!L:L,'[1]Crisil data '!AI:AI,$D$3,'[1]Crisil data '!E:E,Table1345676234[[#This Row],[ISIN No.]])</f>
        <v>3790</v>
      </c>
      <c r="F56" s="11">
        <f>SUMIFS('[1]Crisil data '!M:M,'[1]Crisil data '!AI:AI,$D$3,'[1]Crisil data '!E:E,Table1345676234[[#This Row],[ISIN No.]])</f>
        <v>9969026.5</v>
      </c>
      <c r="G56" s="13">
        <f t="shared" si="0"/>
        <v>4.2559813911529545E-3</v>
      </c>
      <c r="H56" s="14">
        <f>IFERROR(VLOOKUP(Table1345676234[[#This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VLOOKUP(Table1345676234[[#This Row],[ISIN No.]],'[1]Crisil data '!E:F,2,0)</f>
        <v>BHARTI AIRTEL LTD</v>
      </c>
      <c r="D57" s="11" t="str">
        <f>VLOOKUP(Table1345676234[[#This Row],[ISIN No.]],'[1]Crisil data '!E:I,5,0)</f>
        <v>Activities of maintaining and operating pageing</v>
      </c>
      <c r="E57" s="12">
        <f>SUMIFS('[1]Crisil data '!L:L,'[1]Crisil data '!AI:AI,$D$3,'[1]Crisil data '!E:E,Table1345676234[[#This Row],[ISIN No.]])</f>
        <v>67232</v>
      </c>
      <c r="F57" s="11">
        <f>SUMIFS('[1]Crisil data '!M:M,'[1]Crisil data '!AI:AI,$D$3,'[1]Crisil data '!E:E,Table1345676234[[#This Row],[ISIN No.]])</f>
        <v>49684448</v>
      </c>
      <c r="G57" s="13">
        <f t="shared" si="0"/>
        <v>2.1211307454916149E-2</v>
      </c>
      <c r="H57" s="14">
        <f>IFERROR(VLOOKUP(Table1345676234[[#This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VLOOKUP(Table1345676234[[#This Row],[ISIN No.]],'[1]Crisil data '!E:F,2,0)</f>
        <v>CHOLAMANDALAM INVESTMENT AND FINANCE COMPANY</v>
      </c>
      <c r="D58" s="11" t="str">
        <f>VLOOKUP(Table1345676234[[#This Row],[ISIN No.]],'[1]Crisil data '!E:I,5,0)</f>
        <v>Other credit granting</v>
      </c>
      <c r="E58" s="12">
        <f>SUMIFS('[1]Crisil data '!L:L,'[1]Crisil data '!AI:AI,$D$3,'[1]Crisil data '!E:E,Table1345676234[[#This Row],[ISIN No.]])</f>
        <v>16860</v>
      </c>
      <c r="F58" s="11">
        <f>SUMIFS('[1]Crisil data '!M:M,'[1]Crisil data '!AI:AI,$D$3,'[1]Crisil data '!E:E,Table1345676234[[#This Row],[ISIN No.]])</f>
        <v>12455325</v>
      </c>
      <c r="G58" s="13">
        <f t="shared" si="0"/>
        <v>5.3174330934682721E-3</v>
      </c>
      <c r="H58" s="14">
        <f>IFERROR(VLOOKUP(Table1345676234[[#This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VLOOKUP(Table1345676234[[#This Row],[ISIN No.]],'[1]Crisil data '!E:F,2,0)</f>
        <v>BAJAJ FINSERV LTD</v>
      </c>
      <c r="D59" s="11" t="str">
        <f>VLOOKUP(Table1345676234[[#This Row],[ISIN No.]],'[1]Crisil data '!E:I,5,0)</f>
        <v>Other credit granting</v>
      </c>
      <c r="E59" s="12">
        <f>SUMIFS('[1]Crisil data '!L:L,'[1]Crisil data '!AI:AI,$D$3,'[1]Crisil data '!E:E,Table1345676234[[#This Row],[ISIN No.]])</f>
        <v>1479</v>
      </c>
      <c r="F59" s="11">
        <f>SUMIFS('[1]Crisil data '!M:M,'[1]Crisil data '!AI:AI,$D$3,'[1]Crisil data '!E:E,Table1345676234[[#This Row],[ISIN No.]])</f>
        <v>22053590.850000001</v>
      </c>
      <c r="G59" s="13">
        <f t="shared" si="0"/>
        <v>9.4151291769262613E-3</v>
      </c>
      <c r="H59" s="14">
        <f>IFERROR(VLOOKUP(Table1345676234[[#This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VLOOKUP(Table1345676234[[#This Row],[ISIN No.]],'[1]Crisil data '!E:F,2,0)</f>
        <v>MUTHOOT FINANCE LIMITED</v>
      </c>
      <c r="D60" s="11" t="str">
        <f>VLOOKUP(Table1345676234[[#This Row],[ISIN No.]],'[1]Crisil data '!E:I,5,0)</f>
        <v>Other credit granting</v>
      </c>
      <c r="E60" s="12">
        <f>SUMIFS('[1]Crisil data '!L:L,'[1]Crisil data '!AI:AI,$D$3,'[1]Crisil data '!E:E,Table1345676234[[#This Row],[ISIN No.]])</f>
        <v>4945</v>
      </c>
      <c r="F60" s="11">
        <f>SUMIFS('[1]Crisil data '!M:M,'[1]Crisil data '!AI:AI,$D$3,'[1]Crisil data '!E:E,Table1345676234[[#This Row],[ISIN No.]])</f>
        <v>6245287.75</v>
      </c>
      <c r="G60" s="13">
        <f t="shared" si="0"/>
        <v>2.6662411265930036E-3</v>
      </c>
      <c r="H60" s="14">
        <f>IFERROR(VLOOKUP(Table1345676234[[#This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VLOOKUP(Table1345676234[[#This Row],[ISIN No.]],'[1]Crisil data '!E:F,2,0)</f>
        <v>Crompton Greaves Consumer Electricals</v>
      </c>
      <c r="D61" s="11" t="str">
        <f>VLOOKUP(Table1345676234[[#This Row],[ISIN No.]],'[1]Crisil data '!E:I,5,0)</f>
        <v>Manufacture of electric lighting equipment</v>
      </c>
      <c r="E61" s="12">
        <f>SUMIFS('[1]Crisil data '!L:L,'[1]Crisil data '!AI:AI,$D$3,'[1]Crisil data '!E:E,Table1345676234[[#This Row],[ISIN No.]])</f>
        <v>24850</v>
      </c>
      <c r="F61" s="11">
        <f>SUMIFS('[1]Crisil data '!M:M,'[1]Crisil data '!AI:AI,$D$3,'[1]Crisil data '!E:E,Table1345676234[[#This Row],[ISIN No.]])</f>
        <v>9562280</v>
      </c>
      <c r="G61" s="13">
        <f t="shared" si="0"/>
        <v>4.0823329877791052E-3</v>
      </c>
      <c r="H61" s="14">
        <f>IFERROR(VLOOKUP(Table1345676234[[#This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VLOOKUP(Table1345676234[[#This Row],[ISIN No.]],'[1]Crisil data '!E:F,2,0)</f>
        <v>INDRAPRASTHA GAS</v>
      </c>
      <c r="D62" s="11" t="str">
        <f>VLOOKUP(Table1345676234[[#This Row],[ISIN No.]],'[1]Crisil data '!E:I,5,0)</f>
        <v>Disrtibution and sale of gaseous fuels through mains</v>
      </c>
      <c r="E62" s="12">
        <f>SUMIFS('[1]Crisil data '!L:L,'[1]Crisil data '!AI:AI,$D$3,'[1]Crisil data '!E:E,Table1345676234[[#This Row],[ISIN No.]])</f>
        <v>820</v>
      </c>
      <c r="F62" s="11">
        <f>SUMIFS('[1]Crisil data '!M:M,'[1]Crisil data '!AI:AI,$D$3,'[1]Crisil data '!E:E,Table1345676234[[#This Row],[ISIN No.]])</f>
        <v>288968</v>
      </c>
      <c r="G62" s="13">
        <f t="shared" si="0"/>
        <v>1.2336635183372087E-4</v>
      </c>
      <c r="H62" s="14">
        <f>IFERROR(VLOOKUP(Table1345676234[[#This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VLOOKUP(Table1345676234[[#This Row],[ISIN No.]],'[1]Crisil data '!E:F,2,0)</f>
        <v>VOLTAS LTD</v>
      </c>
      <c r="D63" s="11" t="str">
        <f>VLOOKUP(Table1345676234[[#This Row],[ISIN No.]],'[1]Crisil data '!E:I,5,0)</f>
        <v>Manufacture of air-conditioning machines, including motor vehicles airconditioners</v>
      </c>
      <c r="E63" s="12">
        <f>SUMIFS('[1]Crisil data '!L:L,'[1]Crisil data '!AI:AI,$D$3,'[1]Crisil data '!E:E,Table1345676234[[#This Row],[ISIN No.]])</f>
        <v>5625</v>
      </c>
      <c r="F63" s="11">
        <f>SUMIFS('[1]Crisil data '!M:M,'[1]Crisil data '!AI:AI,$D$3,'[1]Crisil data '!E:E,Table1345676234[[#This Row],[ISIN No.]])</f>
        <v>7096218.75</v>
      </c>
      <c r="G63" s="13">
        <f t="shared" si="0"/>
        <v>3.0295209815673256E-3</v>
      </c>
      <c r="H63" s="14">
        <f>IFERROR(VLOOKUP(Table1345676234[[#This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VLOOKUP(Table1345676234[[#This Row],[ISIN No.]],'[1]Crisil data '!E:F,2,0)</f>
        <v>Honeywell Automation India Ltd</v>
      </c>
      <c r="D64" s="11" t="str">
        <f>VLOOKUP(Table1345676234[[#This Row],[ISIN No.]],'[1]Crisil data '!E:I,5,0)</f>
        <v>Manufacture of other electronic components n.e.c</v>
      </c>
      <c r="E64" s="12">
        <f>SUMIFS('[1]Crisil data '!L:L,'[1]Crisil data '!AI:AI,$D$3,'[1]Crisil data '!E:E,Table1345676234[[#This Row],[ISIN No.]])</f>
        <v>250</v>
      </c>
      <c r="F64" s="11">
        <f>SUMIFS('[1]Crisil data '!M:M,'[1]Crisil data '!AI:AI,$D$3,'[1]Crisil data '!E:E,Table1345676234[[#This Row],[ISIN No.]])</f>
        <v>10029287.5</v>
      </c>
      <c r="G64" s="13">
        <f t="shared" si="0"/>
        <v>4.2817080450656781E-3</v>
      </c>
      <c r="H64" s="14">
        <f>IFERROR(VLOOKUP(Table1345676234[[#This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VLOOKUP(Table1345676234[[#This Row],[ISIN No.]],'[1]Crisil data '!E:F,2,0)</f>
        <v>Sona BLW Precision Forgings Limited</v>
      </c>
      <c r="D65" s="11" t="str">
        <f>VLOOKUP(Table1345676234[[#This Row],[ISIN No.]],'[1]Crisil data '!E:I,5,0)</f>
        <v>Manufacture of bearings, gears, gearing and driving elements</v>
      </c>
      <c r="E65" s="12">
        <f>SUMIFS('[1]Crisil data '!L:L,'[1]Crisil data '!AI:AI,$D$3,'[1]Crisil data '!E:E,Table1345676234[[#This Row],[ISIN No.]])</f>
        <v>7150</v>
      </c>
      <c r="F65" s="11">
        <f>SUMIFS('[1]Crisil data '!M:M,'[1]Crisil data '!AI:AI,$D$3,'[1]Crisil data '!E:E,Table1345676234[[#This Row],[ISIN No.]])</f>
        <v>4544182.5</v>
      </c>
      <c r="G65" s="13">
        <f t="shared" si="0"/>
        <v>1.9400044887033765E-3</v>
      </c>
      <c r="H65" s="14">
        <f>IFERROR(VLOOKUP(Table1345676234[[#This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VLOOKUP(Table1345676234[[#This Row],[ISIN No.]],'[1]Crisil data '!E:F,2,0)</f>
        <v>Bharti Airtel partly Paid(14:1)</v>
      </c>
      <c r="D66" s="11" t="str">
        <f>VLOOKUP(Table1345676234[[#This Row],[ISIN No.]],'[1]Crisil data '!E:I,5,0)</f>
        <v>Activities of maintaining and operating pageing</v>
      </c>
      <c r="E66" s="12">
        <f>SUMIFS('[1]Crisil data '!L:L,'[1]Crisil data '!AI:AI,$D$3,'[1]Crisil data '!E:E,Table1345676234[[#This Row],[ISIN No.]])</f>
        <v>5748</v>
      </c>
      <c r="F66" s="11">
        <f>SUMIFS('[1]Crisil data '!M:M,'[1]Crisil data '!AI:AI,$D$3,'[1]Crisil data '!E:E,Table1345676234[[#This Row],[ISIN No.]])</f>
        <v>1971276.6</v>
      </c>
      <c r="G66" s="13">
        <f t="shared" si="0"/>
        <v>8.4157831523622368E-4</v>
      </c>
      <c r="H66" s="14">
        <f>IFERROR(VLOOKUP(Table1345676234[[#This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VLOOKUP(Table1345676234[[#This Row],[ISIN No.]],'[1]Crisil data '!E:F,2,0)</f>
        <v>HDFC LIFE INSURANCE COMPANY LTD</v>
      </c>
      <c r="D67" s="11" t="str">
        <f>VLOOKUP(Table1345676234[[#This Row],[ISIN No.]],'[1]Crisil data '!E:I,5,0)</f>
        <v>Life insurance</v>
      </c>
      <c r="E67" s="12">
        <f>SUMIFS('[1]Crisil data '!L:L,'[1]Crisil data '!AI:AI,$D$3,'[1]Crisil data '!E:E,Table1345676234[[#This Row],[ISIN No.]])</f>
        <v>27175</v>
      </c>
      <c r="F67" s="11">
        <f>SUMIFS('[1]Crisil data '!M:M,'[1]Crisil data '!AI:AI,$D$3,'[1]Crisil data '!E:E,Table1345676234[[#This Row],[ISIN No.]])</f>
        <v>15826720</v>
      </c>
      <c r="G67" s="13">
        <f t="shared" si="0"/>
        <v>6.7567506017752379E-3</v>
      </c>
      <c r="H67" s="14">
        <f>IFERROR(VLOOKUP(Table1345676234[[#This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VLOOKUP(Table1345676234[[#This Row],[ISIN No.]],'[1]Crisil data '!E:F,2,0)</f>
        <v>DIVI'S LABORATORIES LTD</v>
      </c>
      <c r="D68" s="11" t="str">
        <f>VLOOKUP(Table1345676234[[#This Row],[ISIN No.]],'[1]Crisil data '!E:I,5,0)</f>
        <v>Manufacture of allopathic pharmaceutical preparations</v>
      </c>
      <c r="E68" s="12">
        <f>SUMIFS('[1]Crisil data '!L:L,'[1]Crisil data '!AI:AI,$D$3,'[1]Crisil data '!E:E,Table1345676234[[#This Row],[ISIN No.]])</f>
        <v>2410</v>
      </c>
      <c r="F68" s="11">
        <f>SUMIFS('[1]Crisil data '!M:M,'[1]Crisil data '!AI:AI,$D$3,'[1]Crisil data '!E:E,Table1345676234[[#This Row],[ISIN No.]])</f>
        <v>10858014</v>
      </c>
      <c r="G68" s="13">
        <f t="shared" si="0"/>
        <v>4.6355083446591562E-3</v>
      </c>
      <c r="H68" s="14">
        <f>IFERROR(VLOOKUP(Table1345676234[[#This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VLOOKUP(Table1345676234[[#This Row],[ISIN No.]],'[1]Crisil data '!E:F,2,0)</f>
        <v>TATA POWER COMPANY LIMITED</v>
      </c>
      <c r="D69" s="11" t="str">
        <f>VLOOKUP(Table1345676234[[#This Row],[ISIN No.]],'[1]Crisil data '!E:I,5,0)</f>
        <v>Electric power generation by coal based thermal power plants</v>
      </c>
      <c r="E69" s="12">
        <f>SUMIFS('[1]Crisil data '!L:L,'[1]Crisil data '!AI:AI,$D$3,'[1]Crisil data '!E:E,Table1345676234[[#This Row],[ISIN No.]])</f>
        <v>43000</v>
      </c>
      <c r="F69" s="11">
        <f>SUMIFS('[1]Crisil data '!M:M,'[1]Crisil data '!AI:AI,$D$3,'[1]Crisil data '!E:E,Table1345676234[[#This Row],[ISIN No.]])</f>
        <v>10421050</v>
      </c>
      <c r="G69" s="13">
        <f t="shared" si="0"/>
        <v>4.4489594722488196E-3</v>
      </c>
      <c r="H69" s="14">
        <f>IFERROR(VLOOKUP(Table1345676234[[#This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VLOOKUP(Table1345676234[[#This Row],[ISIN No.]],'[1]Crisil data '!E:F,2,0)</f>
        <v>WIPRO LTD</v>
      </c>
      <c r="D70" s="11" t="str">
        <f>VLOOKUP(Table1345676234[[#This Row],[ISIN No.]],'[1]Crisil data '!E:I,5,0)</f>
        <v>Writing , modifying, testing of computer program</v>
      </c>
      <c r="E70" s="12">
        <f>SUMIFS('[1]Crisil data '!L:L,'[1]Crisil data '!AI:AI,$D$3,'[1]Crisil data '!E:E,Table1345676234[[#This Row],[ISIN No.]])</f>
        <v>35300</v>
      </c>
      <c r="F70" s="11">
        <f>SUMIFS('[1]Crisil data '!M:M,'[1]Crisil data '!AI:AI,$D$3,'[1]Crisil data '!E:E,Table1345676234[[#This Row],[ISIN No.]])</f>
        <v>17960640</v>
      </c>
      <c r="G70" s="13">
        <f t="shared" si="0"/>
        <v>7.6677647123515429E-3</v>
      </c>
      <c r="H70" s="14">
        <f>IFERROR(VLOOKUP(Table1345676234[[#This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VLOOKUP(Table1345676234[[#This Row],[ISIN No.]],'[1]Crisil data '!E:F,2,0)</f>
        <v>DLF Ltd</v>
      </c>
      <c r="D71" s="11" t="str">
        <f>VLOOKUP(Table1345676234[[#This Row],[ISIN No.]],'[1]Crisil data '!E:I,5,0)</f>
        <v>Real estate activities with own or leased property</v>
      </c>
      <c r="E71" s="12">
        <f>SUMIFS('[1]Crisil data '!L:L,'[1]Crisil data '!AI:AI,$D$3,'[1]Crisil data '!E:E,Table1345676234[[#This Row],[ISIN No.]])</f>
        <v>30950</v>
      </c>
      <c r="F71" s="11">
        <f>SUMIFS('[1]Crisil data '!M:M,'[1]Crisil data '!AI:AI,$D$3,'[1]Crisil data '!E:E,Table1345676234[[#This Row],[ISIN No.]])</f>
        <v>11508757.5</v>
      </c>
      <c r="G71" s="13">
        <f t="shared" ref="G71:G83" si="1">+F71/$F$170</f>
        <v>4.9133240598058401E-3</v>
      </c>
      <c r="H71" s="14">
        <f>IFERROR(VLOOKUP(Table1345676234[[#This Row],[ISIN No.]],'[1]Crisil data '!E:AJ,32,0),0)</f>
        <v>0</v>
      </c>
    </row>
    <row r="72" spans="1:8" x14ac:dyDescent="0.25">
      <c r="A72" s="9"/>
      <c r="B72" s="10" t="s">
        <v>77</v>
      </c>
      <c r="C72" s="11" t="str">
        <f>VLOOKUP(Table1345676234[[#This Row],[ISIN No.]],'[1]Crisil data '!E:F,2,0)</f>
        <v>ICICI LOMBARD GENERAL INSURANCE CO LTD</v>
      </c>
      <c r="D72" s="11" t="str">
        <f>VLOOKUP(Table1345676234[[#This Row],[ISIN No.]],'[1]Crisil data '!E:I,5,0)</f>
        <v>Non-life insurance</v>
      </c>
      <c r="E72" s="12">
        <f>SUMIFS('[1]Crisil data '!L:L,'[1]Crisil data '!AI:AI,$D$3,'[1]Crisil data '!E:E,Table1345676234[[#This Row],[ISIN No.]])</f>
        <v>3550</v>
      </c>
      <c r="F72" s="11">
        <f>SUMIFS('[1]Crisil data '!M:M,'[1]Crisil data '!AI:AI,$D$3,'[1]Crisil data '!E:E,Table1345676234[[#This Row],[ISIN No.]])</f>
        <v>4544710</v>
      </c>
      <c r="G72" s="13">
        <f t="shared" si="1"/>
        <v>1.9402296892466627E-3</v>
      </c>
      <c r="H72" s="14">
        <f>IFERROR(VLOOKUP(Table1345676234[[#This Row],[ISIN No.]],'[1]Crisil data '!E:AJ,32,0),0)</f>
        <v>0</v>
      </c>
    </row>
    <row r="73" spans="1:8" x14ac:dyDescent="0.25">
      <c r="A73" s="9"/>
      <c r="B73" s="10" t="s">
        <v>78</v>
      </c>
      <c r="C73" s="11" t="str">
        <f>VLOOKUP(Table1345676234[[#This Row],[ISIN No.]],'[1]Crisil data '!E:F,2,0)</f>
        <v>TRENT LTD</v>
      </c>
      <c r="D73" s="11" t="str">
        <f>VLOOKUP(Table1345676234[[#This Row],[ISIN No.]],'[1]Crisil data '!E:I,5,0)</f>
        <v>Retail sale of readymade garments, hosiery goods, other articles</v>
      </c>
      <c r="E73" s="12">
        <f>SUMIFS('[1]Crisil data '!L:L,'[1]Crisil data '!AI:AI,$D$3,'[1]Crisil data '!E:E,Table1345676234[[#This Row],[ISIN No.]])</f>
        <v>9750</v>
      </c>
      <c r="F73" s="11">
        <f>SUMIFS('[1]Crisil data '!M:M,'[1]Crisil data '!AI:AI,$D$3,'[1]Crisil data '!E:E,Table1345676234[[#This Row],[ISIN No.]])</f>
        <v>11976900</v>
      </c>
      <c r="G73" s="13">
        <f t="shared" si="1"/>
        <v>5.113183671815881E-3</v>
      </c>
      <c r="H73" s="14"/>
    </row>
    <row r="74" spans="1:8" x14ac:dyDescent="0.25">
      <c r="A74" s="9"/>
      <c r="B74" s="11"/>
      <c r="C74" s="11"/>
      <c r="D74" s="11"/>
      <c r="E74" s="12"/>
      <c r="F74" s="11"/>
      <c r="G74" s="13"/>
      <c r="H74" s="14"/>
    </row>
    <row r="75" spans="1:8" x14ac:dyDescent="0.25">
      <c r="A75" s="9"/>
      <c r="B75" s="11"/>
      <c r="C75" s="11"/>
      <c r="D75" s="11"/>
      <c r="E75" s="12"/>
      <c r="F75" s="11"/>
      <c r="G75" s="13"/>
      <c r="H75" s="14"/>
    </row>
    <row r="76" spans="1:8" x14ac:dyDescent="0.25">
      <c r="A76" s="9"/>
      <c r="B76" s="11"/>
      <c r="C76" s="11"/>
      <c r="D76" s="11"/>
      <c r="E76" s="12"/>
      <c r="F76" s="11"/>
      <c r="G76" s="13"/>
      <c r="H76" s="14"/>
    </row>
    <row r="77" spans="1:8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79</v>
      </c>
      <c r="D158" s="16"/>
      <c r="E158" s="20"/>
      <c r="F158" s="21">
        <f>SUM(F7:F157)</f>
        <v>2205015230.3999996</v>
      </c>
      <c r="G158" s="22">
        <f>+F158/$F$170</f>
        <v>0.94136611912820611</v>
      </c>
      <c r="H158" s="23"/>
    </row>
    <row r="160" spans="1:8" x14ac:dyDescent="0.25">
      <c r="B160" s="24"/>
      <c r="C160" s="24" t="s">
        <v>80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81</v>
      </c>
      <c r="D161" s="11"/>
      <c r="E161" s="26"/>
      <c r="F161" s="27" t="s">
        <v>82</v>
      </c>
      <c r="G161" s="26">
        <v>0</v>
      </c>
      <c r="H161" s="11"/>
    </row>
    <row r="162" spans="1:8" x14ac:dyDescent="0.25">
      <c r="A162" s="11" t="s">
        <v>83</v>
      </c>
      <c r="B162" s="25" t="s">
        <v>84</v>
      </c>
      <c r="C162" s="16" t="s">
        <v>85</v>
      </c>
      <c r="D162" s="16"/>
      <c r="E162" s="20"/>
      <c r="F162" s="11">
        <f>SUMIFS('[1]Crisil data '!M:M,'[1]Crisil data '!AI:AI,'E-TIER I'!$D$3,'[1]Crisil data '!K:K,A162)</f>
        <v>123663000.23</v>
      </c>
      <c r="G162" s="22">
        <f>+F162/$F$170</f>
        <v>5.279426509228595E-2</v>
      </c>
      <c r="H162" s="11"/>
    </row>
    <row r="163" spans="1:8" x14ac:dyDescent="0.25">
      <c r="B163" s="25"/>
      <c r="C163" s="16" t="s">
        <v>86</v>
      </c>
      <c r="D163" s="11"/>
      <c r="E163" s="26"/>
      <c r="F163" s="20" t="s">
        <v>82</v>
      </c>
      <c r="G163" s="26">
        <v>0</v>
      </c>
      <c r="H163" s="11"/>
    </row>
    <row r="164" spans="1:8" x14ac:dyDescent="0.25">
      <c r="B164" s="25"/>
      <c r="C164" s="16" t="s">
        <v>87</v>
      </c>
      <c r="D164" s="11"/>
      <c r="E164" s="26"/>
      <c r="F164" s="20" t="s">
        <v>82</v>
      </c>
      <c r="G164" s="26">
        <v>0</v>
      </c>
      <c r="H164" s="11"/>
    </row>
    <row r="165" spans="1:8" x14ac:dyDescent="0.25">
      <c r="B165" s="25"/>
      <c r="C165" s="16" t="s">
        <v>88</v>
      </c>
      <c r="D165" s="11"/>
      <c r="E165" s="26"/>
      <c r="F165" s="20" t="s">
        <v>82</v>
      </c>
      <c r="G165" s="26">
        <v>0</v>
      </c>
      <c r="H165" s="11"/>
    </row>
    <row r="166" spans="1:8" x14ac:dyDescent="0.25">
      <c r="A166" s="28" t="s">
        <v>89</v>
      </c>
      <c r="B166" s="11" t="s">
        <v>89</v>
      </c>
      <c r="C166" s="11" t="s">
        <v>90</v>
      </c>
      <c r="D166" s="11"/>
      <c r="E166" s="26"/>
      <c r="F166" s="11">
        <f>SUMIFS('[1]Crisil data '!M:M,'[1]Crisil data '!AI:AI,'E-TIER I'!$D$3,'[1]Crisil data '!K:K,A166)</f>
        <v>13678463.109999999</v>
      </c>
      <c r="G166" s="22">
        <f>+F166/$F$170</f>
        <v>5.839615779507876E-3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91</v>
      </c>
      <c r="D168" s="11"/>
      <c r="E168" s="26"/>
      <c r="F168" s="29">
        <f>SUM(F161:F167)</f>
        <v>137341463.34</v>
      </c>
      <c r="G168" s="22">
        <f>+F168/$F$170</f>
        <v>5.8633880871793824E-2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92</v>
      </c>
      <c r="D170" s="33"/>
      <c r="E170" s="34"/>
      <c r="F170" s="35">
        <f>+F168+F158</f>
        <v>2342356693.7399998</v>
      </c>
      <c r="G170" s="36">
        <v>1</v>
      </c>
      <c r="H170" s="11"/>
    </row>
    <row r="172" spans="1:8" hidden="1" outlineLevel="1" x14ac:dyDescent="0.25">
      <c r="C172" s="16" t="s">
        <v>93</v>
      </c>
      <c r="D172" s="37"/>
      <c r="F172" s="3"/>
    </row>
    <row r="173" spans="1:8" hidden="1" outlineLevel="1" x14ac:dyDescent="0.25">
      <c r="C173" s="16" t="s">
        <v>94</v>
      </c>
      <c r="D173" s="37"/>
    </row>
    <row r="174" spans="1:8" hidden="1" outlineLevel="1" x14ac:dyDescent="0.25">
      <c r="C174" s="16" t="s">
        <v>95</v>
      </c>
      <c r="D174" s="38"/>
    </row>
    <row r="175" spans="1:8" collapsed="1" x14ac:dyDescent="0.25">
      <c r="C175" s="16" t="s">
        <v>96</v>
      </c>
      <c r="D175" s="39">
        <v>18.092400000000001</v>
      </c>
      <c r="F175" s="3">
        <f>+GETPIVOTDATA("Market Value (Rs)",[1]Sheet5!$A$3,"Scheme Name","Scheme E","Tier I / Tier II","TIER I")-F170</f>
        <v>0</v>
      </c>
    </row>
    <row r="176" spans="1:8" x14ac:dyDescent="0.25">
      <c r="C176" s="16" t="s">
        <v>97</v>
      </c>
      <c r="D176" s="39">
        <v>18.411799999999999</v>
      </c>
      <c r="F176" s="40"/>
    </row>
    <row r="177" spans="1:8" x14ac:dyDescent="0.25">
      <c r="A177" s="41" t="s">
        <v>98</v>
      </c>
      <c r="C177" s="16" t="s">
        <v>99</v>
      </c>
      <c r="D177" s="42">
        <v>0</v>
      </c>
    </row>
    <row r="178" spans="1:8" x14ac:dyDescent="0.25">
      <c r="C178" s="16" t="s">
        <v>100</v>
      </c>
      <c r="D178" s="37">
        <v>0</v>
      </c>
    </row>
    <row r="179" spans="1:8" x14ac:dyDescent="0.25">
      <c r="C179" s="16" t="s">
        <v>101</v>
      </c>
      <c r="D179" s="37">
        <v>0</v>
      </c>
      <c r="F179" s="43"/>
      <c r="G179" s="44"/>
    </row>
    <row r="180" spans="1:8" x14ac:dyDescent="0.25">
      <c r="B180" s="45"/>
      <c r="C180" s="9"/>
    </row>
    <row r="181" spans="1:8" x14ac:dyDescent="0.25">
      <c r="F181" s="3">
        <f>+F158-SUM(F184:F189)</f>
        <v>2205015230.3999996</v>
      </c>
    </row>
    <row r="182" spans="1:8" x14ac:dyDescent="0.25">
      <c r="C182" s="24" t="s">
        <v>102</v>
      </c>
      <c r="D182" s="24"/>
      <c r="E182" s="24"/>
      <c r="F182" s="24"/>
      <c r="G182" s="24"/>
      <c r="H182" s="24"/>
    </row>
    <row r="183" spans="1:8" x14ac:dyDescent="0.25">
      <c r="C183" s="24" t="s">
        <v>103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104</v>
      </c>
      <c r="C184" s="16" t="s">
        <v>105</v>
      </c>
      <c r="D184" s="11"/>
      <c r="E184" s="26"/>
      <c r="F184" s="46">
        <f t="shared" ref="F184:F188" si="2">SUMIF($E$198:$E$207,C184,$H$198:$H$207)</f>
        <v>0</v>
      </c>
      <c r="G184" s="47">
        <f>+F184/$F$170</f>
        <v>0</v>
      </c>
      <c r="H184" s="11"/>
    </row>
    <row r="185" spans="1:8" x14ac:dyDescent="0.25">
      <c r="A185" s="11" t="s">
        <v>106</v>
      </c>
      <c r="C185" s="11" t="s">
        <v>107</v>
      </c>
      <c r="D185" s="11"/>
      <c r="E185" s="26"/>
      <c r="F185" s="46">
        <f t="shared" si="2"/>
        <v>0</v>
      </c>
      <c r="G185" s="47">
        <f t="shared" ref="G185" si="3">+F185/$F$170</f>
        <v>0</v>
      </c>
      <c r="H185" s="11"/>
    </row>
    <row r="186" spans="1:8" x14ac:dyDescent="0.25">
      <c r="C186" s="11" t="s">
        <v>108</v>
      </c>
      <c r="D186" s="11"/>
      <c r="E186" s="26"/>
      <c r="F186" s="46">
        <f t="shared" si="2"/>
        <v>0</v>
      </c>
      <c r="G186" s="47">
        <f>+F186/$F$170</f>
        <v>0</v>
      </c>
      <c r="H186" s="11"/>
    </row>
    <row r="187" spans="1:8" x14ac:dyDescent="0.25">
      <c r="C187" s="11" t="s">
        <v>109</v>
      </c>
      <c r="D187" s="11"/>
      <c r="E187" s="26"/>
      <c r="F187" s="46">
        <f t="shared" si="2"/>
        <v>0</v>
      </c>
      <c r="G187" s="47">
        <f t="shared" ref="G187:G195" si="4">+F187/$F$170</f>
        <v>0</v>
      </c>
      <c r="H187" s="11"/>
    </row>
    <row r="188" spans="1:8" x14ac:dyDescent="0.25">
      <c r="C188" s="11" t="s">
        <v>110</v>
      </c>
      <c r="D188" s="11"/>
      <c r="E188" s="26"/>
      <c r="F188" s="46">
        <f t="shared" si="2"/>
        <v>0</v>
      </c>
      <c r="G188" s="47">
        <f t="shared" si="4"/>
        <v>0</v>
      </c>
      <c r="H188" s="11"/>
    </row>
    <row r="189" spans="1:8" x14ac:dyDescent="0.25">
      <c r="C189" s="11" t="s">
        <v>111</v>
      </c>
      <c r="D189" s="11"/>
      <c r="E189" s="26"/>
      <c r="F189" s="46">
        <f>SUMIF($E$198:$E$207,C189,$H$198:$H$207)</f>
        <v>0</v>
      </c>
      <c r="G189" s="47">
        <f t="shared" si="4"/>
        <v>0</v>
      </c>
      <c r="H189" s="11"/>
    </row>
    <row r="190" spans="1:8" x14ac:dyDescent="0.25">
      <c r="C190" s="11" t="s">
        <v>112</v>
      </c>
      <c r="D190" s="11"/>
      <c r="E190" s="26"/>
      <c r="F190" s="46">
        <f ca="1">SUMIF($E$198:$E$206,C190,H206:H211)</f>
        <v>0</v>
      </c>
      <c r="G190" s="47">
        <f t="shared" ca="1" si="4"/>
        <v>0</v>
      </c>
      <c r="H190" s="11"/>
    </row>
    <row r="191" spans="1:8" x14ac:dyDescent="0.25">
      <c r="C191" s="11" t="s">
        <v>113</v>
      </c>
      <c r="D191" s="11"/>
      <c r="E191" s="26"/>
      <c r="F191" s="46">
        <f ca="1">SUMIF($E$198:$E$206,C191,H208:H212)</f>
        <v>0</v>
      </c>
      <c r="G191" s="47">
        <f t="shared" ca="1" si="4"/>
        <v>0</v>
      </c>
      <c r="H191" s="11"/>
    </row>
    <row r="192" spans="1:8" x14ac:dyDescent="0.25">
      <c r="C192" s="11" t="s">
        <v>114</v>
      </c>
      <c r="D192" s="11"/>
      <c r="E192" s="26"/>
      <c r="F192" s="46">
        <f>SUMIF($E$198:$E$206,C192,H202:H213)</f>
        <v>0</v>
      </c>
      <c r="G192" s="47">
        <f t="shared" si="4"/>
        <v>0</v>
      </c>
      <c r="H192" s="11"/>
    </row>
    <row r="193" spans="3:8" x14ac:dyDescent="0.25">
      <c r="C193" s="11" t="s">
        <v>115</v>
      </c>
      <c r="D193" s="11"/>
      <c r="E193" s="26"/>
      <c r="F193" s="46">
        <f>SUMIF($E$198:$E$206,C193,H200:H214)</f>
        <v>0</v>
      </c>
      <c r="G193" s="47">
        <f t="shared" si="4"/>
        <v>0</v>
      </c>
      <c r="H193" s="11"/>
    </row>
    <row r="194" spans="3:8" x14ac:dyDescent="0.25">
      <c r="C194" s="11" t="s">
        <v>116</v>
      </c>
      <c r="D194" s="11"/>
      <c r="E194" s="26"/>
      <c r="F194" s="46">
        <f ca="1">SUMIF($E$198:$E$206,C194,H208:H215)</f>
        <v>0</v>
      </c>
      <c r="G194" s="47">
        <f t="shared" ca="1" si="4"/>
        <v>0</v>
      </c>
      <c r="H194" s="11"/>
    </row>
    <row r="195" spans="3:8" x14ac:dyDescent="0.25">
      <c r="C195" s="11" t="s">
        <v>117</v>
      </c>
      <c r="D195" s="11"/>
      <c r="E195" s="26"/>
      <c r="F195" s="46">
        <f ca="1">SUMIF($E$198:$E$206,C195,H209:H216)</f>
        <v>0</v>
      </c>
      <c r="G195" s="47">
        <f t="shared" ca="1" si="4"/>
        <v>0</v>
      </c>
      <c r="H195" s="11"/>
    </row>
    <row r="198" spans="3:8" x14ac:dyDescent="0.25">
      <c r="E198" s="11" t="s">
        <v>108</v>
      </c>
      <c r="F198" s="48" t="s">
        <v>118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25">
      <c r="E199" s="11" t="s">
        <v>110</v>
      </c>
      <c r="F199" s="48" t="s">
        <v>119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25">
      <c r="E200" s="11" t="s">
        <v>108</v>
      </c>
      <c r="F200" s="11" t="s">
        <v>120</v>
      </c>
      <c r="G200" s="11">
        <f t="shared" si="5"/>
        <v>0</v>
      </c>
      <c r="H200" s="11">
        <f t="shared" si="6"/>
        <v>0</v>
      </c>
    </row>
    <row r="201" spans="3:8" x14ac:dyDescent="0.25">
      <c r="E201" s="11" t="s">
        <v>108</v>
      </c>
      <c r="F201" s="48" t="s">
        <v>121</v>
      </c>
      <c r="G201" s="11">
        <f t="shared" si="5"/>
        <v>0</v>
      </c>
      <c r="H201" s="11">
        <f t="shared" si="6"/>
        <v>0</v>
      </c>
    </row>
    <row r="202" spans="3:8" x14ac:dyDescent="0.25">
      <c r="E202" s="11" t="s">
        <v>111</v>
      </c>
      <c r="F202" s="11" t="s">
        <v>122</v>
      </c>
      <c r="G202" s="11">
        <f t="shared" si="5"/>
        <v>0</v>
      </c>
      <c r="H202" s="11">
        <f t="shared" si="6"/>
        <v>0</v>
      </c>
    </row>
    <row r="203" spans="3:8" x14ac:dyDescent="0.25">
      <c r="E203" s="11" t="s">
        <v>108</v>
      </c>
      <c r="F203" s="48" t="s">
        <v>123</v>
      </c>
      <c r="G203" s="11">
        <f t="shared" si="5"/>
        <v>0</v>
      </c>
      <c r="H203" s="11">
        <f t="shared" si="6"/>
        <v>0</v>
      </c>
    </row>
    <row r="204" spans="3:8" x14ac:dyDescent="0.25">
      <c r="E204" s="11" t="s">
        <v>110</v>
      </c>
      <c r="F204" s="48" t="s">
        <v>124</v>
      </c>
      <c r="G204" s="11">
        <f t="shared" si="5"/>
        <v>0</v>
      </c>
      <c r="H204" s="11">
        <f t="shared" si="6"/>
        <v>0</v>
      </c>
    </row>
    <row r="205" spans="3:8" x14ac:dyDescent="0.25">
      <c r="E205" s="11" t="s">
        <v>108</v>
      </c>
      <c r="F205" s="48" t="s">
        <v>125</v>
      </c>
      <c r="G205" s="11">
        <f t="shared" si="5"/>
        <v>0</v>
      </c>
      <c r="H205" s="11">
        <f t="shared" si="6"/>
        <v>0</v>
      </c>
    </row>
    <row r="206" spans="3:8" x14ac:dyDescent="0.25">
      <c r="E206" s="11" t="s">
        <v>111</v>
      </c>
      <c r="F206" s="11" t="s">
        <v>126</v>
      </c>
      <c r="G206" s="11">
        <f t="shared" si="5"/>
        <v>0</v>
      </c>
      <c r="H206" s="11">
        <f t="shared" si="6"/>
        <v>0</v>
      </c>
    </row>
    <row r="207" spans="3:8" x14ac:dyDescent="0.25">
      <c r="E207" s="11" t="s">
        <v>111</v>
      </c>
      <c r="F207" s="48" t="s">
        <v>127</v>
      </c>
      <c r="G207" s="11">
        <f t="shared" si="5"/>
        <v>0</v>
      </c>
      <c r="H207" s="11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9"/>
    </row>
    <row r="212" spans="5:5" x14ac:dyDescent="0.25">
      <c r="E212" s="49"/>
    </row>
    <row r="213" spans="5:5" x14ac:dyDescent="0.25">
      <c r="E213" s="50"/>
    </row>
    <row r="214" spans="5:5" x14ac:dyDescent="0.25">
      <c r="E214" s="50"/>
    </row>
    <row r="215" spans="5:5" x14ac:dyDescent="0.25">
      <c r="E215" s="50"/>
    </row>
    <row r="216" spans="5:5" x14ac:dyDescent="0.25">
      <c r="E216" s="50"/>
    </row>
    <row r="217" spans="5:5" x14ac:dyDescent="0.25">
      <c r="E217" s="50"/>
    </row>
    <row r="218" spans="5:5" x14ac:dyDescent="0.25">
      <c r="E218" s="50"/>
    </row>
    <row r="219" spans="5:5" x14ac:dyDescent="0.25">
      <c r="E219" s="50"/>
    </row>
    <row r="220" spans="5:5" x14ac:dyDescent="0.25">
      <c r="E220"/>
    </row>
    <row r="221" spans="5:5" x14ac:dyDescent="0.25">
      <c r="E221" s="49"/>
    </row>
    <row r="222" spans="5:5" x14ac:dyDescent="0.25">
      <c r="E222" s="49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2022-05-09T06:17:23Z</dcterms:created>
  <dcterms:modified xsi:type="dcterms:W3CDTF">2022-05-09T06:17:42Z</dcterms:modified>
</cp:coreProperties>
</file>