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D1A65166-1A99-41B2-A121-3C7DA3C060D1}" xr6:coauthVersionLast="47" xr6:coauthVersionMax="47" xr10:uidLastSave="{00000000-0000-0000-0000-000000000000}"/>
  <bookViews>
    <workbookView xWindow="-120" yWindow="-120" windowWidth="20730" windowHeight="11160" xr2:uid="{E7A8BAA0-E2CB-40AB-B4F3-8A05D37360A9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83" i="1"/>
  <c r="F79" i="1"/>
  <c r="H42" i="1"/>
  <c r="H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F75" i="1" s="1"/>
  <c r="E7" i="1"/>
  <c r="D7" i="1"/>
  <c r="F101" i="1" s="1"/>
  <c r="C7" i="1"/>
  <c r="D4" i="1"/>
  <c r="F102" i="1" l="1"/>
  <c r="F85" i="1"/>
  <c r="F87" i="1" l="1"/>
  <c r="G85" i="1"/>
  <c r="G102" i="1"/>
  <c r="F98" i="1"/>
  <c r="G105" i="1" l="1"/>
  <c r="G103" i="1"/>
  <c r="G71" i="1"/>
  <c r="G67" i="1"/>
  <c r="G63" i="1"/>
  <c r="G59" i="1"/>
  <c r="G55" i="1"/>
  <c r="G51" i="1"/>
  <c r="G47" i="1"/>
  <c r="G43" i="1"/>
  <c r="G40" i="1"/>
  <c r="G32" i="1"/>
  <c r="G30" i="1"/>
  <c r="G28" i="1"/>
  <c r="G26" i="1"/>
  <c r="G24" i="1"/>
  <c r="G22" i="1"/>
  <c r="G20" i="1"/>
  <c r="G18" i="1"/>
  <c r="G23" i="1"/>
  <c r="G21" i="1"/>
  <c r="G19" i="1"/>
  <c r="G17" i="1"/>
  <c r="G11" i="1"/>
  <c r="G9" i="1"/>
  <c r="G74" i="1"/>
  <c r="G70" i="1"/>
  <c r="G66" i="1"/>
  <c r="G62" i="1"/>
  <c r="G58" i="1"/>
  <c r="G54" i="1"/>
  <c r="G50" i="1"/>
  <c r="G46" i="1"/>
  <c r="G33" i="1"/>
  <c r="G31" i="1"/>
  <c r="G29" i="1"/>
  <c r="G106" i="1"/>
  <c r="G104" i="1"/>
  <c r="G73" i="1"/>
  <c r="G69" i="1"/>
  <c r="G65" i="1"/>
  <c r="G61" i="1"/>
  <c r="G57" i="1"/>
  <c r="G53" i="1"/>
  <c r="G49" i="1"/>
  <c r="G45" i="1"/>
  <c r="G72" i="1"/>
  <c r="G68" i="1"/>
  <c r="G64" i="1"/>
  <c r="G60" i="1"/>
  <c r="G56" i="1"/>
  <c r="G52" i="1"/>
  <c r="G48" i="1"/>
  <c r="G44" i="1"/>
  <c r="G27" i="1"/>
  <c r="G25" i="1"/>
  <c r="G15" i="1"/>
  <c r="G13" i="1"/>
  <c r="G7" i="1"/>
  <c r="G8" i="1"/>
  <c r="G79" i="1"/>
  <c r="G10" i="1"/>
  <c r="G75" i="1"/>
  <c r="G35" i="1"/>
  <c r="G16" i="1"/>
  <c r="G37" i="1"/>
  <c r="G34" i="1"/>
  <c r="G39" i="1"/>
  <c r="G36" i="1"/>
  <c r="G83" i="1"/>
  <c r="G38" i="1"/>
  <c r="G12" i="1"/>
  <c r="G101" i="1"/>
  <c r="G14" i="1"/>
  <c r="F88" i="1"/>
</calcChain>
</file>

<file path=xl/sharedStrings.xml><?xml version="1.0" encoding="utf-8"?>
<sst xmlns="http://schemas.openxmlformats.org/spreadsheetml/2006/main" count="95" uniqueCount="85">
  <si>
    <t>NAME OF PENSION FUND</t>
  </si>
  <si>
    <t>ADITYA BIRLA SUN LIFE PENSION MANAGEMENT LIMITED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</si>
  <si>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</si>
  <si>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</si>
  <si>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</si>
  <si>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</si>
  <si>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</si>
  <si>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</si>
  <si>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</si>
  <si>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</si>
  <si>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</si>
  <si>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</si>
  <si>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IN3120150203</t>
  </si>
  <si>
    <t>IN0020210152</t>
  </si>
  <si>
    <t>IN0020020247</t>
  </si>
  <si>
    <t>IN0020200245</t>
  </si>
  <si>
    <t>IN0020200153</t>
  </si>
  <si>
    <t>IN0020170174</t>
  </si>
  <si>
    <t>IN0020060078</t>
  </si>
  <si>
    <t>IN0020020106</t>
  </si>
  <si>
    <t>IN0020100031</t>
  </si>
  <si>
    <t>IN0020190040</t>
  </si>
  <si>
    <t>IN0020190024</t>
  </si>
  <si>
    <t>IN0020140078</t>
  </si>
  <si>
    <t>IN0020150077</t>
  </si>
  <si>
    <t>IN0020070044</t>
  </si>
  <si>
    <t>IN0020150010</t>
  </si>
  <si>
    <t>IN0020160068</t>
  </si>
  <si>
    <t>IN0020060045</t>
  </si>
  <si>
    <t>IN0020150028</t>
  </si>
  <si>
    <t>IN0020060086</t>
  </si>
  <si>
    <t>IN0020160019</t>
  </si>
  <si>
    <t>IN0020170026</t>
  </si>
  <si>
    <t>IN0020150051</t>
  </si>
  <si>
    <t>IN0020160100</t>
  </si>
  <si>
    <t>IN1920190056</t>
  </si>
  <si>
    <t>IN1520130072</t>
  </si>
  <si>
    <t>IN2020170147</t>
  </si>
  <si>
    <t>IN2220200264</t>
  </si>
  <si>
    <t>IN4520180204</t>
  </si>
  <si>
    <t>IN2220150196</t>
  </si>
  <si>
    <t>IN1920180149</t>
  </si>
  <si>
    <t>IN1020180411</t>
  </si>
  <si>
    <t>IN1920190098</t>
  </si>
  <si>
    <t>IN3120180010</t>
  </si>
  <si>
    <t>IN2020180039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</si>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</sst>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/>
    <xf numFmtId="164" fontId="0" fillId="0" borderId="5" xfId="2" applyNumberFormat="1" applyFont="1" applyFill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AI2" t="str">
            <v>Scheme A TIER I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AI3" t="str">
            <v>Scheme A TIER I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AI4" t="str">
            <v>Scheme A TIER I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AI5" t="str">
            <v>Scheme A TIER I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AI6" t="str">
            <v>Scheme A TIER I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AI7" t="str">
            <v>Scheme A TIER I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AI8" t="str">
            <v>Scheme A TIER I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AI9" t="str">
            <v>Scheme A TIER I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AI10" t="str">
            <v>Scheme A TIER I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AI11" t="str">
            <v>Scheme C TIER I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AI12" t="str">
            <v>Scheme C TIER I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AI13" t="str">
            <v>Scheme C TIER I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AI14" t="str">
            <v>Scheme C TIER I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AI15" t="str">
            <v>Scheme C TIER I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AI16" t="str">
            <v>Scheme C TIER I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AI17" t="str">
            <v>Scheme C TIER I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AI18" t="str">
            <v>Scheme C TIER I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AI19" t="str">
            <v>Scheme C TIER I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AI20" t="str">
            <v>Scheme C TIER I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AI21" t="str">
            <v>Scheme C TIER I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AI22" t="str">
            <v>Scheme C TIER I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AI23" t="str">
            <v>Scheme C TIER I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AI24" t="str">
            <v>Scheme C TIER I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AI25" t="str">
            <v>Scheme C TIER I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AI26" t="str">
            <v>Scheme C TIER I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AI27" t="str">
            <v>Scheme C TIER I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AI28" t="str">
            <v>Scheme C TIER I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AI29" t="str">
            <v>Scheme C TIER I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AI30" t="str">
            <v>Scheme C TIER I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AI31" t="str">
            <v>Scheme C TIER I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AI32" t="str">
            <v>Scheme C TIER I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AI33" t="str">
            <v>Scheme C TIER I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AI34" t="str">
            <v>Scheme C TIER I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AI35" t="str">
            <v>Scheme C TIER I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AI36" t="str">
            <v>Scheme C TIER I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AI37" t="str">
            <v>Scheme C TIER I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AI38" t="str">
            <v>Scheme C TIER I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AI39" t="str">
            <v>Scheme C TIER I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AI40" t="str">
            <v>Scheme C TIER I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AI41" t="str">
            <v>Scheme C TIER I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AI42" t="str">
            <v>Scheme C TIER I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AI43" t="str">
            <v>Scheme C TIER I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AI44" t="str">
            <v>Scheme C TIER I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AI45" t="str">
            <v>Scheme C TIER I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AI46" t="str">
            <v>Scheme C TIER I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AI47" t="str">
            <v>Scheme C TIER I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AI48" t="str">
            <v>Scheme C TIER I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AI49" t="str">
            <v>Scheme C TIER I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AI50" t="str">
            <v>Scheme C TIER I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AI51" t="str">
            <v>Scheme C TIER I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AI52" t="str">
            <v>Scheme C TIER I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AI53" t="str">
            <v>Scheme C TIER I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AI54" t="str">
            <v>Scheme C TIER I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AI55" t="str">
            <v>Scheme C TIER I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AI56" t="str">
            <v>Scheme C TIER I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AI57" t="str">
            <v>Scheme C TIER I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AI58" t="str">
            <v>Scheme C TIER I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AI59" t="str">
            <v>Scheme C TIER I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AI60" t="str">
            <v>Scheme C TIER I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AI61" t="str">
            <v>Scheme C TIER I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AI62" t="str">
            <v>Scheme C TIER I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AI63" t="str">
            <v>Scheme C TIER I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AI64" t="str">
            <v>Scheme C TIER I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AI65" t="str">
            <v>Scheme C TIER I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AI66" t="str">
            <v>Scheme C TIER I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AI67" t="str">
            <v>Scheme C TIER I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AI68" t="str">
            <v>Scheme C TIER I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AI69" t="str">
            <v>Scheme C TIER I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AI70" t="str">
            <v>Scheme C TIER I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AI71" t="str">
            <v>Scheme C TIER I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AI72" t="str">
            <v>Scheme C TIER I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AI73" t="str">
            <v>Scheme C TIER I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AI74" t="str">
            <v>Scheme C TIER I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AI75" t="str">
            <v>Scheme C TIER I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AI76" t="str">
            <v>Scheme C TIER I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AI77" t="str">
            <v>Scheme C TIER I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AI78" t="str">
            <v>Scheme C TIER I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AI79" t="str">
            <v>Scheme C TIER I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AI80" t="str">
            <v>Scheme C TIER I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AI81" t="str">
            <v>Scheme C TIER I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AI82" t="str">
            <v>Scheme C TIER I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AI83" t="str">
            <v>Scheme C TIER I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AI84" t="str">
            <v>Scheme C TIER I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AI85" t="str">
            <v>Scheme C TIER I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AI86" t="str">
            <v>Scheme C TIER I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AI87" t="str">
            <v>Scheme C TIER I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AI88" t="str">
            <v>Scheme C TIER I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AI89" t="str">
            <v>Scheme C TIER I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AI90" t="str">
            <v>Scheme C TIER I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AI91" t="str">
            <v>Scheme C TIER I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AI92" t="str">
            <v>Scheme C TIER I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AI93" t="str">
            <v>Scheme C TIER I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AI94" t="str">
            <v>Scheme C TIER I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AI95" t="str">
            <v>Scheme C TIER I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AI96" t="str">
            <v>Scheme C TIER I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AI97" t="str">
            <v>Scheme C TIER I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AI98" t="str">
            <v>Scheme C TIER I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AI99" t="str">
            <v>Scheme C TIER I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AI100" t="str">
            <v>Scheme C TIER I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AI101" t="str">
            <v>Scheme C TIER I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AI102" t="str">
            <v>Scheme C TIER I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AI103" t="str">
            <v>Scheme C TIER II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AI104" t="str">
            <v>Scheme C TIER II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AI105" t="str">
            <v>Scheme C TIER II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AI106" t="str">
            <v>Scheme C TIER II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AI107" t="str">
            <v>Scheme C TIER II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AI108" t="str">
            <v>Scheme C TIER II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AI109" t="str">
            <v>Scheme C TIER II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AI110" t="str">
            <v>Scheme C TIER II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AI111" t="str">
            <v>Scheme C TIER II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AI112" t="str">
            <v>Scheme C TIER II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AI113" t="str">
            <v>Scheme C TIER II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AI114" t="str">
            <v>Scheme C TIER II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AI115" t="str">
            <v>Scheme C TIER II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AI116" t="str">
            <v>Scheme C TIER II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AI117" t="str">
            <v>Scheme C TIER II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AI118" t="str">
            <v>Scheme C TIER II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AI119" t="str">
            <v>Scheme C TIER II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AI120" t="str">
            <v>Scheme C TIER II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AI121" t="str">
            <v>Scheme C TIER II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AI122" t="str">
            <v>Scheme C TIER II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AI123" t="str">
            <v>Scheme C TIER II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AI124" t="str">
            <v>Scheme C TIER II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AI125" t="str">
            <v>Scheme C TIER II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AI126" t="str">
            <v>Scheme C TIER II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AI127" t="str">
            <v>Scheme C TIER II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AI128" t="str">
            <v>Scheme C TIER II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AI129" t="str">
            <v>Scheme C TIER II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AI130" t="str">
            <v>Scheme C TIER II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AI131" t="str">
            <v>Scheme C TIER II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AI132" t="str">
            <v>Scheme C TIER II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AI133" t="str">
            <v>Scheme C TIER II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AI134" t="str">
            <v>Scheme C TIER II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AI135" t="str">
            <v>Scheme C TIER II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AI136" t="str">
            <v>Scheme C TIER II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AI137" t="str">
            <v>Scheme C TIER II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AI138" t="str">
            <v>Scheme C TIER II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AI139" t="str">
            <v>Scheme C TIER II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AI140" t="str">
            <v>Scheme C TIER II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AI141" t="str">
            <v>Scheme C TIER II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AI142" t="str">
            <v>Scheme C TIER II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AI143" t="str">
            <v>Scheme C TIER II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AI144" t="str">
            <v>Scheme C TIER II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AI145" t="str">
            <v>Scheme C TIER II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AI146" t="str">
            <v>Scheme C TIER II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AI147" t="str">
            <v>Scheme C TIER II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AI148" t="str">
            <v>Scheme C TIER II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AI149" t="str">
            <v>Scheme C TIER II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AI150" t="str">
            <v>Scheme C TIER II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AI151" t="str">
            <v>Scheme C TIER II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AI152" t="str">
            <v>Scheme C TIER II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AI153" t="str">
            <v>Scheme C TIER II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AI154" t="str">
            <v>Scheme C TIER II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AI155" t="str">
            <v>Scheme C TIER II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AI156" t="str">
            <v>Scheme C TIER II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AI157" t="str">
            <v>Scheme C TIER II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AI158" t="str">
            <v>Scheme C TIER II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AI159" t="str">
            <v>Scheme C TIER II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AI160" t="str">
            <v>Scheme C TIER II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AI161" t="str">
            <v>Scheme C TIER II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AI162" t="str">
            <v>Scheme C TIER II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AI163" t="str">
            <v>Scheme C TIER II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AI164" t="str">
            <v>Scheme E TIER I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AI165" t="str">
            <v>Scheme E TIER I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AI166" t="str">
            <v>Scheme E TIER I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AI167" t="str">
            <v>Scheme E TIER I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AI168" t="str">
            <v>Scheme E TIER I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AI169" t="str">
            <v>Scheme E TIER I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AI170" t="str">
            <v>Scheme E TIER I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AI171" t="str">
            <v>Scheme E TIER I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AI172" t="str">
            <v>Scheme E TIER I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AI173" t="str">
            <v>Scheme E TIER I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AI174" t="str">
            <v>Scheme E TIER I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AI175" t="str">
            <v>Scheme E TIER I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AI176" t="str">
            <v>Scheme E TIER I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AI177" t="str">
            <v>Scheme E TIER I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AI178" t="str">
            <v>Scheme E TIER I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AI179" t="str">
            <v>Scheme E TIER I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AI180" t="str">
            <v>Scheme E TIER I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AI181" t="str">
            <v>Scheme E TIER I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AI182" t="str">
            <v>Scheme E TIER I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AI183" t="str">
            <v>Scheme E TIER I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AI184" t="str">
            <v>Scheme E TIER I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AI185" t="str">
            <v>Scheme E TIER I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AI186" t="str">
            <v>Scheme E TIER I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AI187" t="str">
            <v>Scheme E TIER I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AI188" t="str">
            <v>Scheme E TIER I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AI189" t="str">
            <v>Scheme E TIER I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AI190" t="str">
            <v>Scheme E TIER I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AI191" t="str">
            <v>Scheme E TIER I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AI192" t="str">
            <v>Scheme E TIER I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AI193" t="str">
            <v>Scheme E TIER I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AI194" t="str">
            <v>Scheme E TIER I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AI195" t="str">
            <v>Scheme E TIER I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AI196" t="str">
            <v>Scheme E TIER I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AI197" t="str">
            <v>Scheme E TIER I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AI198" t="str">
            <v>Scheme E TIER I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AI199" t="str">
            <v>Scheme E TIER I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AI200" t="str">
            <v>Scheme E TIER I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AI201" t="str">
            <v>Scheme E TIER I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AI202" t="str">
            <v>Scheme E TIER I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AI203" t="str">
            <v>Scheme E TIER I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AI204" t="str">
            <v>Scheme E TIER I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AI205" t="str">
            <v>Scheme E TIER I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AI206" t="str">
            <v>Scheme E TIER I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AI207" t="str">
            <v>Scheme E TIER I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AI208" t="str">
            <v>Scheme E TIER I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AI209" t="str">
            <v>Scheme E TIER I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AI210" t="str">
            <v>Scheme E TIER I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AI211" t="str">
            <v>Scheme E TIER I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AI212" t="str">
            <v>Scheme E TIER I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AI213" t="str">
            <v>Scheme E TIER I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AI214" t="str">
            <v>Scheme E TIER I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AI215" t="str">
            <v>Scheme E TIER I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AI216" t="str">
            <v>Scheme E TIER I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AI217" t="str">
            <v>Scheme E TIER I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AI218" t="str">
            <v>Scheme E TIER I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AI219" t="str">
            <v>Scheme E TIER I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AI220" t="str">
            <v>Scheme E TIER I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AI221" t="str">
            <v>Scheme E TIER I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AI222" t="str">
            <v>Scheme E TIER I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AI223" t="str">
            <v>Scheme E TIER I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AI224" t="str">
            <v>Scheme E TIER I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AI225" t="str">
            <v>Scheme E TIER I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AI226" t="str">
            <v>Scheme E TIER I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AI227" t="str">
            <v>Scheme E TIER I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AI228" t="str">
            <v>Scheme E TIER I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AI229" t="str">
            <v>Scheme E TIER I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AI230" t="str">
            <v>Scheme E TIER I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AI231" t="str">
            <v>Scheme E TIER I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AI232" t="str">
            <v>Scheme E TIER I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AI233" t="str">
            <v>Scheme E TIER II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AI234" t="str">
            <v>Scheme E TIER II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AI235" t="str">
            <v>Scheme E TIER II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AI236" t="str">
            <v>Scheme E TIER II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AI237" t="str">
            <v>Scheme E TIER II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AI238" t="str">
            <v>Scheme E TIER II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AI239" t="str">
            <v>Scheme E TIER II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AI240" t="str">
            <v>Scheme E TIER II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AI241" t="str">
            <v>Scheme E TIER II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AI242" t="str">
            <v>Scheme E TIER II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AI243" t="str">
            <v>Scheme E TIER II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AI244" t="str">
            <v>Scheme E TIER II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AI245" t="str">
            <v>Scheme E TIER II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AI246" t="str">
            <v>Scheme E TIER II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AI247" t="str">
            <v>Scheme E TIER II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AI248" t="str">
            <v>Scheme E TIER II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AI249" t="str">
            <v>Scheme E TIER II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AI250" t="str">
            <v>Scheme E TIER II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AI251" t="str">
            <v>Scheme E TIER II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AI252" t="str">
            <v>Scheme E TIER II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AI253" t="str">
            <v>Scheme E TIER II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AI254" t="str">
            <v>Scheme E TIER II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AI255" t="str">
            <v>Scheme E TIER II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AI256" t="str">
            <v>Scheme E TIER II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AI257" t="str">
            <v>Scheme E TIER II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AI258" t="str">
            <v>Scheme E TIER II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AI259" t="str">
            <v>Scheme E TIER II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AI260" t="str">
            <v>Scheme E TIER II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AI261" t="str">
            <v>Scheme E TIER II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AI262" t="str">
            <v>Scheme E TIER II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AI263" t="str">
            <v>Scheme E TIER II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AI264" t="str">
            <v>Scheme E TIER II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AI265" t="str">
            <v>Scheme E TIER II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AI266" t="str">
            <v>Scheme E TIER II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AI267" t="str">
            <v>Scheme E TIER II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AI268" t="str">
            <v>Scheme E TIER II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AI269" t="str">
            <v>Scheme E TIER II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AI270" t="str">
            <v>Scheme E TIER II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AI271" t="str">
            <v>Scheme E TIER II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AI272" t="str">
            <v>Scheme E TIER II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AI273" t="str">
            <v>Scheme E TIER II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AI274" t="str">
            <v>Scheme E TIER II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AI275" t="str">
            <v>Scheme E TIER II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AI276" t="str">
            <v>Scheme E TIER II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AI277" t="str">
            <v>Scheme E TIER II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AI278" t="str">
            <v>Scheme E TIER II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AI279" t="str">
            <v>Scheme E TIER II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AI280" t="str">
            <v>Scheme E TIER II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AI281" t="str">
            <v>Scheme E TIER II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AI282" t="str">
            <v>Scheme E TIER II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AI283" t="str">
            <v>Scheme E TIER II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AI284" t="str">
            <v>Scheme E TIER II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AI285" t="str">
            <v>Scheme E TIER II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AI286" t="str">
            <v>Scheme E TIER II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AI287" t="str">
            <v>Scheme E TIER II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AI288" t="str">
            <v>Scheme E TIER II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AI289" t="str">
            <v>Scheme E TIER II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AI290" t="str">
            <v>Scheme E TIER II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AI291" t="str">
            <v>Scheme E TIER II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AI292" t="str">
            <v>Scheme E TIER II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AI293" t="str">
            <v>Scheme E TIER II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AI294" t="str">
            <v>Scheme E TIER II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AI295" t="str">
            <v>Scheme E TIER II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AI296" t="str">
            <v>Scheme E TIER II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AI297" t="str">
            <v>Scheme E TIER II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AI298" t="str">
            <v>Scheme E TIER II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AI299" t="str">
            <v>Scheme E TIER II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AI300" t="str">
            <v>Scheme E TIER II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AI301" t="str">
            <v>Scheme E TIER II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AI302" t="str">
            <v>Scheme G TIER I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AI303" t="str">
            <v>Scheme G TIER I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AI304" t="str">
            <v>Scheme G TIER I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AI305" t="str">
            <v>Scheme G TIER I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AI306" t="str">
            <v>Scheme G TIER I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AI307" t="str">
            <v>Scheme G TIER I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AI308" t="str">
            <v>Scheme G TIER I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AI309" t="str">
            <v>Scheme G TIER I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AI310" t="str">
            <v>Scheme G TIER I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AI311" t="str">
            <v>Scheme G TIER I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AI312" t="str">
            <v>Scheme G TIER I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AI313" t="str">
            <v>Scheme G TIER I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AI314" t="str">
            <v>Scheme G TIER I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AI315" t="str">
            <v>Scheme G TIER I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AI316" t="str">
            <v>Scheme G TIER I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AI317" t="str">
            <v>Scheme G TIER I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AI318" t="str">
            <v>Scheme G TIER I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AI319" t="str">
            <v>Scheme G TIER I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AI320" t="str">
            <v>Scheme G TIER I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AI321" t="str">
            <v>Scheme G TIER I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AI322" t="str">
            <v>Scheme G TIER I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AI323" t="str">
            <v>Scheme G TIER I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AI324" t="str">
            <v>Scheme G TIER I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AI325" t="str">
            <v>Scheme G TIER I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AI326" t="str">
            <v>Scheme G TIER I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AI327" t="str">
            <v>Scheme G TIER I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AI328" t="str">
            <v>Scheme G TIER I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AI329" t="str">
            <v>Scheme G TIER I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AI330" t="str">
            <v>Scheme G TIER I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AI331" t="str">
            <v>Scheme G TIER I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AI332" t="str">
            <v>Scheme G TIER I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AI333" t="str">
            <v>Scheme G TIER I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AI334" t="str">
            <v>Scheme G TIER I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AI335" t="str">
            <v>Scheme G TIER I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AI336" t="str">
            <v>Scheme G TIER I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AI337" t="str">
            <v>Scheme G TIER I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AI338" t="str">
            <v>Scheme G TIER I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AI339" t="str">
            <v>Scheme G TIER I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AI340" t="str">
            <v>Scheme G TIER I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AI341" t="str">
            <v>Scheme G TIER I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AI342" t="str">
            <v>Scheme G TIER I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AI343" t="str">
            <v>Scheme G TIER I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AI344" t="str">
            <v>Scheme G TIER I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AI345" t="str">
            <v>Scheme G TIER I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AI346" t="str">
            <v>Scheme G TIER I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AI347" t="str">
            <v>Scheme G TIER I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AI348" t="str">
            <v>Scheme G TIER I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AI349" t="str">
            <v>Scheme G TIER I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AI350" t="str">
            <v>Scheme G TIER I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AI351" t="str">
            <v>Scheme G TIER I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AI352" t="str">
            <v>Scheme G TIER I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AI353" t="str">
            <v>Scheme G TIER I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AI354" t="str">
            <v>Scheme G TIER I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AI355" t="str">
            <v>Scheme G TIER I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AI356" t="str">
            <v>Scheme G TIER I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AI357" t="str">
            <v>Scheme G TIER I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AI358" t="str">
            <v>Scheme G TIER II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AI359" t="str">
            <v>Scheme G TIER II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AI360" t="str">
            <v>Scheme G TIER II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AI361" t="str">
            <v>Scheme G TIER II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AI362" t="str">
            <v>Scheme G TIER II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AI363" t="str">
            <v>Scheme G TIER II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AI364" t="str">
            <v>Scheme G TIER II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AI365" t="str">
            <v>Scheme G TIER II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AI366" t="str">
            <v>Scheme G TIER II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AI367" t="str">
            <v>Scheme G TIER II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AI368" t="str">
            <v>Scheme G TIER II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AI369" t="str">
            <v>Scheme G TIER II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AI370" t="str">
            <v>Scheme G TIER II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AI371" t="str">
            <v>Scheme G TIER II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AI372" t="str">
            <v>Scheme G TIER II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AI373" t="str">
            <v>Scheme G TIER II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AI374" t="str">
            <v>Scheme G TIER II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AI375" t="str">
            <v>Scheme G TIER II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AI376" t="str">
            <v>Scheme G TIER II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AI377" t="str">
            <v>Scheme G TIER II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AI378" t="str">
            <v>Scheme G TIER II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AI379" t="str">
            <v>Scheme G TIER II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AI380" t="str">
            <v>Scheme G TIER II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AI381" t="str">
            <v>Scheme G TIER II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AI382" t="str">
            <v>Scheme G TIER II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AI383" t="str">
            <v>Scheme G TIER II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AI384" t="str">
            <v>Scheme G TIER II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AI385" t="str">
            <v>Scheme G TIER II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AI386" t="str">
            <v>Scheme G TIER II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AI387" t="str">
            <v>Scheme G TIER II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AI388" t="str">
            <v>Scheme G TIER II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AI389" t="str">
            <v>Scheme G TIER II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AI390" t="str">
            <v>Scheme G TIER II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AI391" t="str">
            <v>Scheme G TIER II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AI392" t="str">
            <v>Scheme G TIER II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AI393" t="str">
            <v>Scheme G TIER II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AI394" t="str">
            <v>Scheme Tax Saver Tier II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AI395" t="str">
            <v>Scheme Tax Saver Tier II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AI396" t="str">
            <v>Scheme Tax Saver Tier II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AI397" t="str">
            <v>Scheme Tax Saver Tier II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AI398" t="str">
            <v>Scheme Tax Saver Tier II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AI399" t="str">
            <v>Scheme Tax Saver Tier II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AI400" t="str">
            <v>Scheme Tax Saver Tier II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AI401" t="str">
            <v>Scheme Tax Saver Tier II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AI402" t="str">
            <v>Scheme Tax Saver Tier II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AI403" t="str">
            <v>Scheme Tax Saver Tier II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AI404" t="str">
            <v>Scheme Tax Saver Tier II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AI405" t="str">
            <v>Scheme Tax Saver Tier II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AI406" t="str">
            <v>Scheme Tax Saver Tier II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AI407" t="str">
            <v>Scheme Tax Saver Tier II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AI408" t="str">
            <v>Scheme Tax Saver Tier II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AI409" t="str">
            <v>Scheme Tax Saver Tier II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AI410" t="str">
            <v>Scheme Tax Saver Tier II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AI411" t="str">
            <v>Scheme Tax Saver Tier II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AI412" t="str">
            <v>Scheme Tax Saver Tier II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AI413" t="str">
            <v>Scheme Tax Saver Tier II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AI414" t="str">
            <v>Scheme Tax Saver Tier II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AI415" t="str">
            <v>Scheme Tax Saver Tier II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AI416" t="str">
            <v>Scheme Tax Saver Tier II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AI417" t="str">
            <v>Scheme Tax Saver Tier II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AI418" t="str">
            <v>Scheme Tax Saver Tier II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AI419" t="str">
            <v>Scheme Tax Saver Tier II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AI420" t="str">
            <v>Scheme Tax Saver Tier II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AI421" t="str">
            <v>Scheme Tax Saver Tier II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AI422" t="str">
            <v>Scheme Tax Saver Tier II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AI423" t="str">
            <v>Scheme Tax Saver Tier II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AI424" t="str">
            <v>Scheme Tax Saver Tier II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AI425" t="str">
            <v>Scheme Tax Saver Tier II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AI426" t="str">
            <v>Scheme Tax Saver Tier II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AI427" t="str">
            <v>Scheme Tax Saver Tier II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AI428" t="str">
            <v>Scheme Tax Saver Tier II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AI429" t="str">
            <v>Scheme Tax Saver Tier II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AI430" t="str">
            <v>Scheme Tax Saver Tier II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AI431" t="str">
            <v>Scheme Tax Saver Tier II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AI432" t="str">
            <v>Scheme Tax Saver Tier II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AI433" t="str">
            <v>Scheme Tax Saver Tier II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AI434" t="str">
            <v>Scheme Tax Saver Tier II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AI435" t="str">
            <v>Scheme Tax Saver Tier II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AI436" t="str">
            <v>Scheme Tax Saver Tier II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AI437" t="str">
            <v>Scheme Tax Saver Tier II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AI438" t="str">
            <v>Scheme Tax Saver Tier II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AI439" t="str">
            <v>Scheme Tax Saver Tier II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AI440" t="str">
            <v>Scheme Tax Saver Tier II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AI441" t="str">
            <v>Scheme Tax Saver Tier II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AI442" t="str">
            <v>Scheme Tax Saver Tier II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AI443" t="str">
            <v>Scheme Tax Saver Tier II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AI444" t="str">
            <v>Scheme Tax Saver Tier II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AI445" t="str">
            <v>Scheme Tax Saver Tier II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AI446" t="str">
            <v>0 0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AI447" t="str">
            <v>0 0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AI448" t="str">
            <v>0 0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5D2EE-CE04-47B7-A76A-278E995C1950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73CB1B6D-89A2-4ECC-8219-AB3F452E7F5A}" name="ISIN No." dataDxfId="6"/>
    <tableColumn id="2" xr3:uid="{6B350CFE-6FAA-4248-8FC3-DDD69211F35B}" name="Name of the Instrument" dataDxfId="5">
      <calculatedColumnFormula>VLOOKUP(Table134567[[#This Row],[ISIN No.]],'[1]Crisil data '!E:F,2,0)</calculatedColumnFormula>
    </tableColumn>
    <tableColumn id="3" xr3:uid="{E3045515-3CAB-4BEB-B303-31A4A2EE0A5C}" name="Industry " dataDxfId="4">
      <calculatedColumnFormula>VLOOKUP(Table134567[[#This Row],[ISIN No.]],'[1]Crisil data '!E:I,5,0)</calculatedColumnFormula>
    </tableColumn>
    <tableColumn id="4" xr3:uid="{D4CDA84E-755B-4C14-90C3-5303C9571A9A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3418B1D0-4A33-43F9-8606-D5406CDADCD1}" name="Market Value" dataDxfId="2">
      <calculatedColumnFormula>SUMIFS('[1]Crisil data '!M:M,'[1]Crisil data '!AI:AI,'[1]G-TIER II'!$D$3,'[1]Crisil data '!E:E,Table134567[[#This Row],[ISIN No.]])</calculatedColumnFormula>
    </tableColumn>
    <tableColumn id="6" xr3:uid="{16D94E9A-DDDF-4EA0-9E32-0E7DC87FABD0}" name="% of Portfolio" dataDxfId="1" dataCellStyle="Percent">
      <calculatedColumnFormula>+F7/$F$87</calculatedColumnFormula>
    </tableColumn>
    <tableColumn id="7" xr3:uid="{3C2669E3-47F1-4F3C-9501-79FEC1A88E08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5270-C450-4F68-8C82-58A87B0E1B04}">
  <dimension ref="A2:O112"/>
  <sheetViews>
    <sheetView showGridLines="0" tabSelected="1" view="pageBreakPreview" topLeftCell="A84" zoomScale="91" zoomScaleNormal="100" zoomScaleSheetLayoutView="91" workbookViewId="0">
      <selection activeCell="D92" sqref="D92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Apr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VLOOKUP(Table134567[[#This Row],[ISIN No.]],'[1]Crisil data '!E:F,2,0)</f>
        <v>8.69% Tamil Nadu SDL 24.02.2026</v>
      </c>
      <c r="D7" s="11" t="str">
        <f>VLOOKUP(Table134567[[#This Row],[ISIN No.]],'[1]Crisil data '!E:K,7,0)</f>
        <v>SDL</v>
      </c>
      <c r="E7" s="12">
        <f>SUMIFS('[1]Crisil data '!L:L,'[1]Crisil data '!AI:AI,$D$3,'[1]Crisil data '!E:E,Table134567[[#This Row],[ISIN No.]])</f>
        <v>3500</v>
      </c>
      <c r="F7" s="11">
        <f>SUMIFS('[1]Crisil data '!M:M,'[1]Crisil data '!AI:AI,'[1]G-TIER II'!$D$3,'[1]Crisil data '!E:E,Table134567[[#This Row],[ISIN No.]])</f>
        <v>371697.2</v>
      </c>
      <c r="G7" s="13">
        <f t="shared" ref="G7:G40" si="0">+F7/$F$87</f>
        <v>2.3830872431988715E-3</v>
      </c>
      <c r="H7" s="14" t="e">
        <f>VLOOKUP(Table134567[[#This Row],[ISIN No.]],#REF!,35,0)</f>
        <v>#REF!</v>
      </c>
    </row>
    <row r="8" spans="1:8" x14ac:dyDescent="0.25">
      <c r="A8" s="9"/>
      <c r="B8" s="10" t="s">
        <v>13</v>
      </c>
      <c r="C8" s="11" t="str">
        <f>VLOOKUP(Table134567[[#This Row],[ISIN No.]],'[1]Crisil data '!E:F,2,0)</f>
        <v>06.67 GOI 15 DEC- 2035</v>
      </c>
      <c r="D8" s="11" t="str">
        <f>VLOOKUP(Table134567[[#This Row],[ISIN No.]],'[1]Crisil data '!E:K,7,0)</f>
        <v>GOI</v>
      </c>
      <c r="E8" s="12">
        <f>SUMIFS('[1]Crisil data '!L:L,'[1]Crisil data '!AI:AI,$D$3,'[1]Crisil data '!E:E,Table134567[[#This Row],[ISIN No.]])</f>
        <v>100000</v>
      </c>
      <c r="F8" s="11">
        <f>SUMIFS('[1]Crisil data '!M:M,'[1]Crisil data '!AI:AI,'[1]G-TIER II'!$D$3,'[1]Crisil data '!E:E,Table134567[[#This Row],[ISIN No.]])</f>
        <v>9446700</v>
      </c>
      <c r="G8" s="13">
        <f t="shared" si="0"/>
        <v>6.056626270073269E-2</v>
      </c>
      <c r="H8" s="14" t="e">
        <f>VLOOKUP(Table134567[[#This Row],[ISIN No.]],#REF!,35,0)</f>
        <v>#REF!</v>
      </c>
    </row>
    <row r="9" spans="1:8" x14ac:dyDescent="0.25">
      <c r="A9" s="9"/>
      <c r="B9" s="10" t="s">
        <v>14</v>
      </c>
      <c r="C9" s="11" t="str">
        <f>VLOOKUP(Table134567[[#This Row],[ISIN No.]],'[1]Crisil data '!E:F,2,0)</f>
        <v>6.01% GOVT 25-March-2028</v>
      </c>
      <c r="D9" s="11" t="str">
        <f>VLOOKUP(Table134567[[#This Row],[ISIN No.]],'[1]Crisil data '!E:K,7,0)</f>
        <v>GOI</v>
      </c>
      <c r="E9" s="12">
        <f>SUMIFS('[1]Crisil data '!L:L,'[1]Crisil data '!AI:AI,$D$3,'[1]Crisil data '!E:E,Table134567[[#This Row],[ISIN No.]])</f>
        <v>15000</v>
      </c>
      <c r="F9" s="11">
        <f>SUMIFS('[1]Crisil data '!M:M,'[1]Crisil data '!AI:AI,'[1]G-TIER II'!$D$3,'[1]Crisil data '!E:E,Table134567[[#This Row],[ISIN No.]])</f>
        <v>1434757.5</v>
      </c>
      <c r="G9" s="13">
        <f t="shared" si="0"/>
        <v>9.1987572016520563E-3</v>
      </c>
      <c r="H9" s="14" t="e">
        <f>VLOOKUP(Table134567[[#This Row],[ISIN No.]],#REF!,35,0)</f>
        <v>#REF!</v>
      </c>
    </row>
    <row r="10" spans="1:8" x14ac:dyDescent="0.25">
      <c r="A10" s="9"/>
      <c r="B10" s="10" t="s">
        <v>15</v>
      </c>
      <c r="C10" s="11" t="str">
        <f>VLOOKUP(Table134567[[#This Row],[ISIN No.]],'[1]Crisil data '!E:F,2,0)</f>
        <v>6.22% GOI 2035 (16-Mar-2035)</v>
      </c>
      <c r="D10" s="11" t="str">
        <f>VLOOKUP(Table134567[[#This Row],[ISIN No.]],'[1]Crisil data '!E:K,7,0)</f>
        <v>GOI</v>
      </c>
      <c r="E10" s="12">
        <f>SUMIFS('[1]Crisil data '!L:L,'[1]Crisil data '!AI:AI,$D$3,'[1]Crisil data '!E:E,Table134567[[#This Row],[ISIN No.]])</f>
        <v>74600</v>
      </c>
      <c r="F10" s="11">
        <f>SUMIFS('[1]Crisil data '!M:M,'[1]Crisil data '!AI:AI,'[1]G-TIER II'!$D$3,'[1]Crisil data '!E:E,Table134567[[#This Row],[ISIN No.]])</f>
        <v>6805399.9199999999</v>
      </c>
      <c r="G10" s="13">
        <f t="shared" si="0"/>
        <v>4.3631917954234309E-2</v>
      </c>
      <c r="H10" s="14" t="e">
        <f>VLOOKUP(Table134567[[#This Row],[ISIN No.]],#REF!,35,0)</f>
        <v>#REF!</v>
      </c>
    </row>
    <row r="11" spans="1:8" x14ac:dyDescent="0.25">
      <c r="A11" s="9"/>
      <c r="B11" s="10" t="s">
        <v>16</v>
      </c>
      <c r="C11" s="11" t="str">
        <f>VLOOKUP(Table134567[[#This Row],[ISIN No.]],'[1]Crisil data '!E:F,2,0)</f>
        <v>05.77% GOI 03-Aug-2030</v>
      </c>
      <c r="D11" s="11" t="str">
        <f>VLOOKUP(Table134567[[#This Row],[ISIN No.]],'[1]Crisil data '!E:K,7,0)</f>
        <v>GOI</v>
      </c>
      <c r="E11" s="12">
        <f>SUMIFS('[1]Crisil data '!L:L,'[1]Crisil data '!AI:AI,$D$3,'[1]Crisil data '!E:E,Table134567[[#This Row],[ISIN No.]])</f>
        <v>30000</v>
      </c>
      <c r="F11" s="11">
        <f>SUMIFS('[1]Crisil data '!M:M,'[1]Crisil data '!AI:AI,'[1]G-TIER II'!$D$3,'[1]Crisil data '!E:E,Table134567[[#This Row],[ISIN No.]])</f>
        <v>2755698</v>
      </c>
      <c r="G11" s="13">
        <f t="shared" si="0"/>
        <v>1.7667791820623464E-2</v>
      </c>
      <c r="H11" s="14" t="e">
        <f>VLOOKUP(Table134567[[#This Row],[ISIN No.]],#REF!,35,0)</f>
        <v>#REF!</v>
      </c>
    </row>
    <row r="12" spans="1:8" x14ac:dyDescent="0.25">
      <c r="A12" s="9"/>
      <c r="B12" s="10" t="s">
        <v>17</v>
      </c>
      <c r="C12" s="11" t="str">
        <f>VLOOKUP(Table134567[[#This Row],[ISIN No.]],'[1]Crisil data '!E:F,2,0)</f>
        <v>7.17% GOI 08-Jan-2028</v>
      </c>
      <c r="D12" s="11" t="str">
        <f>VLOOKUP(Table134567[[#This Row],[ISIN No.]],'[1]Crisil data '!E:K,7,0)</f>
        <v>GOI</v>
      </c>
      <c r="E12" s="12">
        <f>SUMIFS('[1]Crisil data '!L:L,'[1]Crisil data '!AI:AI,$D$3,'[1]Crisil data '!E:E,Table134567[[#This Row],[ISIN No.]])</f>
        <v>145000</v>
      </c>
      <c r="F12" s="11">
        <f>SUMIFS('[1]Crisil data '!M:M,'[1]Crisil data '!AI:AI,'[1]G-TIER II'!$D$3,'[1]Crisil data '!E:E,Table134567[[#This Row],[ISIN No.]])</f>
        <v>14658209.5</v>
      </c>
      <c r="G12" s="13">
        <f t="shared" si="0"/>
        <v>9.3979163866681023E-2</v>
      </c>
      <c r="H12" s="14" t="e">
        <f>VLOOKUP(Table134567[[#This Row],[ISIN No.]],#REF!,35,0)</f>
        <v>#REF!</v>
      </c>
    </row>
    <row r="13" spans="1:8" x14ac:dyDescent="0.25">
      <c r="A13" s="9"/>
      <c r="B13" s="10" t="s">
        <v>18</v>
      </c>
      <c r="C13" s="11" t="str">
        <f>VLOOKUP(Table134567[[#This Row],[ISIN No.]],'[1]Crisil data '!E:F,2,0)</f>
        <v>8.24% GOI 15-Feb-2027</v>
      </c>
      <c r="D13" s="11" t="str">
        <f>VLOOKUP(Table134567[[#This Row],[ISIN No.]],'[1]Crisil data '!E:K,7,0)</f>
        <v>GOI</v>
      </c>
      <c r="E13" s="12">
        <f>SUMIFS('[1]Crisil data '!L:L,'[1]Crisil data '!AI:AI,$D$3,'[1]Crisil data '!E:E,Table134567[[#This Row],[ISIN No.]])</f>
        <v>69900</v>
      </c>
      <c r="F13" s="11">
        <f>SUMIFS('[1]Crisil data '!M:M,'[1]Crisil data '!AI:AI,'[1]G-TIER II'!$D$3,'[1]Crisil data '!E:E,Table134567[[#This Row],[ISIN No.]])</f>
        <v>7398432.6900000004</v>
      </c>
      <c r="G13" s="13">
        <f t="shared" si="0"/>
        <v>4.7434068815165979E-2</v>
      </c>
      <c r="H13" s="14" t="e">
        <f>VLOOKUP(Table134567[[#This Row],[ISIN No.]],#REF!,35,0)</f>
        <v>#REF!</v>
      </c>
    </row>
    <row r="14" spans="1:8" x14ac:dyDescent="0.25">
      <c r="A14" s="9"/>
      <c r="B14" s="10" t="s">
        <v>19</v>
      </c>
      <c r="C14" s="11" t="str">
        <f>VLOOKUP(Table134567[[#This Row],[ISIN No.]],'[1]Crisil data '!E:F,2,0)</f>
        <v>7.95% GOI  28-Aug-2032</v>
      </c>
      <c r="D14" s="11" t="str">
        <f>VLOOKUP(Table134567[[#This Row],[ISIN No.]],'[1]Crisil data '!E:K,7,0)</f>
        <v>GOI</v>
      </c>
      <c r="E14" s="12">
        <f>SUMIFS('[1]Crisil data '!L:L,'[1]Crisil data '!AI:AI,$D$3,'[1]Crisil data '!E:E,Table134567[[#This Row],[ISIN No.]])</f>
        <v>118300</v>
      </c>
      <c r="F14" s="11">
        <f>SUMIFS('[1]Crisil data '!M:M,'[1]Crisil data '!AI:AI,'[1]G-TIER II'!$D$3,'[1]Crisil data '!E:E,Table134567[[#This Row],[ISIN No.]])</f>
        <v>12422138.82</v>
      </c>
      <c r="G14" s="13">
        <f t="shared" si="0"/>
        <v>7.9642893611217624E-2</v>
      </c>
      <c r="H14" s="14" t="e">
        <f>VLOOKUP(Table134567[[#This Row],[ISIN No.]],#REF!,35,0)</f>
        <v>#REF!</v>
      </c>
    </row>
    <row r="15" spans="1:8" x14ac:dyDescent="0.25">
      <c r="A15" s="9"/>
      <c r="B15" s="10" t="s">
        <v>20</v>
      </c>
      <c r="C15" s="11" t="str">
        <f>VLOOKUP(Table134567[[#This Row],[ISIN No.]],'[1]Crisil data '!E:F,2,0)</f>
        <v>8.30% GS 02.07.2040</v>
      </c>
      <c r="D15" s="11" t="str">
        <f>VLOOKUP(Table134567[[#This Row],[ISIN No.]],'[1]Crisil data '!E:K,7,0)</f>
        <v>GOI</v>
      </c>
      <c r="E15" s="12">
        <f>SUMIFS('[1]Crisil data '!L:L,'[1]Crisil data '!AI:AI,$D$3,'[1]Crisil data '!E:E,Table134567[[#This Row],[ISIN No.]])</f>
        <v>41400</v>
      </c>
      <c r="F15" s="11">
        <f>SUMIFS('[1]Crisil data '!M:M,'[1]Crisil data '!AI:AI,'[1]G-TIER II'!$D$3,'[1]Crisil data '!E:E,Table134567[[#This Row],[ISIN No.]])</f>
        <v>4541708.34</v>
      </c>
      <c r="G15" s="13">
        <f t="shared" si="0"/>
        <v>2.9118559965972093E-2</v>
      </c>
      <c r="H15" s="14" t="e">
        <f>VLOOKUP(Table134567[[#This Row],[ISIN No.]],#REF!,35,0)</f>
        <v>#REF!</v>
      </c>
    </row>
    <row r="16" spans="1:8" x14ac:dyDescent="0.25">
      <c r="A16" s="9"/>
      <c r="B16" s="10" t="s">
        <v>21</v>
      </c>
      <c r="C16" s="11" t="str">
        <f>VLOOKUP(Table134567[[#This Row],[ISIN No.]],'[1]Crisil data '!E:F,2,0)</f>
        <v>7.69% GOI 17.06.2043</v>
      </c>
      <c r="D16" s="11" t="str">
        <f>VLOOKUP(Table134567[[#This Row],[ISIN No.]],'[1]Crisil data '!E:K,7,0)</f>
        <v>GOI</v>
      </c>
      <c r="E16" s="12">
        <f>SUMIFS('[1]Crisil data '!L:L,'[1]Crisil data '!AI:AI,$D$3,'[1]Crisil data '!E:E,Table134567[[#This Row],[ISIN No.]])</f>
        <v>10000</v>
      </c>
      <c r="F16" s="11">
        <f>SUMIFS('[1]Crisil data '!M:M,'[1]Crisil data '!AI:AI,'[1]G-TIER II'!$D$3,'[1]Crisil data '!E:E,Table134567[[#This Row],[ISIN No.]])</f>
        <v>1036070</v>
      </c>
      <c r="G16" s="13">
        <f t="shared" si="0"/>
        <v>6.6426252338221935E-3</v>
      </c>
      <c r="H16" s="14" t="e">
        <f>VLOOKUP(Table134567[[#This Row],[ISIN No.]],#REF!,35,0)</f>
        <v>#REF!</v>
      </c>
    </row>
    <row r="17" spans="1:8" x14ac:dyDescent="0.25">
      <c r="A17" s="9"/>
      <c r="B17" s="10" t="s">
        <v>22</v>
      </c>
      <c r="C17" s="11" t="str">
        <f>VLOOKUP(Table134567[[#This Row],[ISIN No.]],'[1]Crisil data '!E:F,2,0)</f>
        <v>7.62% GS 2039 (15-09-2039)</v>
      </c>
      <c r="D17" s="11" t="str">
        <f>VLOOKUP(Table134567[[#This Row],[ISIN No.]],'[1]Crisil data '!E:K,7,0)</f>
        <v>GOI</v>
      </c>
      <c r="E17" s="12">
        <f>SUMIFS('[1]Crisil data '!L:L,'[1]Crisil data '!AI:AI,$D$3,'[1]Crisil data '!E:E,Table134567[[#This Row],[ISIN No.]])</f>
        <v>10000</v>
      </c>
      <c r="F17" s="11">
        <f>SUMIFS('[1]Crisil data '!M:M,'[1]Crisil data '!AI:AI,'[1]G-TIER II'!$D$3,'[1]Crisil data '!E:E,Table134567[[#This Row],[ISIN No.]])</f>
        <v>1028528</v>
      </c>
      <c r="G17" s="13">
        <f t="shared" si="0"/>
        <v>6.5942707022620803E-3</v>
      </c>
      <c r="H17" s="14" t="e">
        <f>VLOOKUP(Table134567[[#This Row],[ISIN No.]],#REF!,35,0)</f>
        <v>#REF!</v>
      </c>
    </row>
    <row r="18" spans="1:8" x14ac:dyDescent="0.25">
      <c r="A18" s="9"/>
      <c r="B18" s="10" t="s">
        <v>23</v>
      </c>
      <c r="C18" s="11" t="str">
        <f>VLOOKUP(Table134567[[#This Row],[ISIN No.]],'[1]Crisil data '!E:F,2,0)</f>
        <v>8.17% GS 2044 (01-DEC-2044).</v>
      </c>
      <c r="D18" s="11" t="str">
        <f>VLOOKUP(Table134567[[#This Row],[ISIN No.]],'[1]Crisil data '!E:K,7,0)</f>
        <v>GOI</v>
      </c>
      <c r="E18" s="12">
        <f>SUMIFS('[1]Crisil data '!L:L,'[1]Crisil data '!AI:AI,$D$3,'[1]Crisil data '!E:E,Table134567[[#This Row],[ISIN No.]])</f>
        <v>33000</v>
      </c>
      <c r="F18" s="11">
        <f>SUMIFS('[1]Crisil data '!M:M,'[1]Crisil data '!AI:AI,'[1]G-TIER II'!$D$3,'[1]Crisil data '!E:E,Table134567[[#This Row],[ISIN No.]])</f>
        <v>3599319.9</v>
      </c>
      <c r="G18" s="13">
        <f t="shared" si="0"/>
        <v>2.3076561614889315E-2</v>
      </c>
      <c r="H18" s="14" t="e">
        <f>VLOOKUP(Table134567[[#This Row],[ISIN No.]],#REF!,35,0)</f>
        <v>#REF!</v>
      </c>
    </row>
    <row r="19" spans="1:8" x14ac:dyDescent="0.25">
      <c r="A19" s="9"/>
      <c r="B19" s="10" t="s">
        <v>24</v>
      </c>
      <c r="C19" s="11" t="str">
        <f>VLOOKUP(Table134567[[#This Row],[ISIN No.]],'[1]Crisil data '!E:F,2,0)</f>
        <v>7.72% GOI 26.10.2055.</v>
      </c>
      <c r="D19" s="11" t="str">
        <f>VLOOKUP(Table134567[[#This Row],[ISIN No.]],'[1]Crisil data '!E:K,7,0)</f>
        <v>GOI</v>
      </c>
      <c r="E19" s="12">
        <f>SUMIFS('[1]Crisil data '!L:L,'[1]Crisil data '!AI:AI,$D$3,'[1]Crisil data '!E:E,Table134567[[#This Row],[ISIN No.]])</f>
        <v>7000</v>
      </c>
      <c r="F19" s="11">
        <f>SUMIFS('[1]Crisil data '!M:M,'[1]Crisil data '!AI:AI,'[1]G-TIER II'!$D$3,'[1]Crisil data '!E:E,Table134567[[#This Row],[ISIN No.]])</f>
        <v>724444</v>
      </c>
      <c r="G19" s="13">
        <f t="shared" si="0"/>
        <v>4.6446765130648366E-3</v>
      </c>
      <c r="H19" s="14" t="e">
        <f>VLOOKUP(Table134567[[#This Row],[ISIN No.]],#REF!,35,0)</f>
        <v>#REF!</v>
      </c>
    </row>
    <row r="20" spans="1:8" x14ac:dyDescent="0.25">
      <c r="A20" s="9"/>
      <c r="B20" s="10" t="s">
        <v>25</v>
      </c>
      <c r="C20" s="11" t="str">
        <f>VLOOKUP(Table134567[[#This Row],[ISIN No.]],'[1]Crisil data '!E:F,2,0)</f>
        <v>8.32% GS 02.08.2032</v>
      </c>
      <c r="D20" s="11" t="str">
        <f>VLOOKUP(Table134567[[#This Row],[ISIN No.]],'[1]Crisil data '!E:K,7,0)</f>
        <v>GOI</v>
      </c>
      <c r="E20" s="12">
        <f>SUMIFS('[1]Crisil data '!L:L,'[1]Crisil data '!AI:AI,$D$3,'[1]Crisil data '!E:E,Table134567[[#This Row],[ISIN No.]])</f>
        <v>46000</v>
      </c>
      <c r="F20" s="11">
        <f>SUMIFS('[1]Crisil data '!M:M,'[1]Crisil data '!AI:AI,'[1]G-TIER II'!$D$3,'[1]Crisil data '!E:E,Table134567[[#This Row],[ISIN No.]])</f>
        <v>4937336.4000000004</v>
      </c>
      <c r="G20" s="13">
        <f t="shared" si="0"/>
        <v>3.1655076740479723E-2</v>
      </c>
      <c r="H20" s="14" t="e">
        <f>VLOOKUP(Table134567[[#This Row],[ISIN No.]],#REF!,35,0)</f>
        <v>#REF!</v>
      </c>
    </row>
    <row r="21" spans="1:8" x14ac:dyDescent="0.25">
      <c r="A21" s="9"/>
      <c r="B21" s="10" t="s">
        <v>26</v>
      </c>
      <c r="C21" s="11" t="str">
        <f>VLOOKUP(Table134567[[#This Row],[ISIN No.]],'[1]Crisil data '!E:F,2,0)</f>
        <v>7.68% GS 15.12.2023</v>
      </c>
      <c r="D21" s="11" t="str">
        <f>VLOOKUP(Table134567[[#This Row],[ISIN No.]],'[1]Crisil data '!E:K,7,0)</f>
        <v>GOI</v>
      </c>
      <c r="E21" s="12">
        <f>SUMIFS('[1]Crisil data '!L:L,'[1]Crisil data '!AI:AI,$D$3,'[1]Crisil data '!E:E,Table134567[[#This Row],[ISIN No.]])</f>
        <v>5000</v>
      </c>
      <c r="F21" s="11">
        <f>SUMIFS('[1]Crisil data '!M:M,'[1]Crisil data '!AI:AI,'[1]G-TIER II'!$D$3,'[1]Crisil data '!E:E,Table134567[[#This Row],[ISIN No.]])</f>
        <v>516610.5</v>
      </c>
      <c r="G21" s="13">
        <f t="shared" si="0"/>
        <v>3.3121796243086861E-3</v>
      </c>
      <c r="H21" s="14" t="e">
        <f>VLOOKUP(Table134567[[#This Row],[ISIN No.]],#REF!,35,0)</f>
        <v>#REF!</v>
      </c>
    </row>
    <row r="22" spans="1:8" x14ac:dyDescent="0.25">
      <c r="A22" s="9"/>
      <c r="B22" s="10" t="s">
        <v>27</v>
      </c>
      <c r="C22" s="11" t="str">
        <f>VLOOKUP(Table134567[[#This Row],[ISIN No.]],'[1]Crisil data '!E:F,2,0)</f>
        <v>7.06 % GOI 10.10.2046</v>
      </c>
      <c r="D22" s="11" t="str">
        <f>VLOOKUP(Table134567[[#This Row],[ISIN No.]],'[1]Crisil data '!E:K,7,0)</f>
        <v>GOI</v>
      </c>
      <c r="E22" s="12">
        <f>SUMIFS('[1]Crisil data '!L:L,'[1]Crisil data '!AI:AI,$D$3,'[1]Crisil data '!E:E,Table134567[[#This Row],[ISIN No.]])</f>
        <v>20000</v>
      </c>
      <c r="F22" s="11">
        <f>SUMIFS('[1]Crisil data '!M:M,'[1]Crisil data '!AI:AI,'[1]G-TIER II'!$D$3,'[1]Crisil data '!E:E,Table134567[[#This Row],[ISIN No.]])</f>
        <v>1932278</v>
      </c>
      <c r="G22" s="13">
        <f t="shared" si="0"/>
        <v>1.2388543825764167E-2</v>
      </c>
      <c r="H22" s="14" t="e">
        <f>VLOOKUP(Table134567[[#This Row],[ISIN No.]],#REF!,35,0)</f>
        <v>#REF!</v>
      </c>
    </row>
    <row r="23" spans="1:8" x14ac:dyDescent="0.25">
      <c r="A23" s="9"/>
      <c r="B23" s="10" t="s">
        <v>28</v>
      </c>
      <c r="C23" s="11" t="str">
        <f>VLOOKUP(Table134567[[#This Row],[ISIN No.]],'[1]Crisil data '!E:F,2,0)</f>
        <v>8.33% GS 7.06.2036</v>
      </c>
      <c r="D23" s="11" t="str">
        <f>VLOOKUP(Table134567[[#This Row],[ISIN No.]],'[1]Crisil data '!E:K,7,0)</f>
        <v>GOI</v>
      </c>
      <c r="E23" s="12">
        <f>SUMIFS('[1]Crisil data '!L:L,'[1]Crisil data '!AI:AI,$D$3,'[1]Crisil data '!E:E,Table134567[[#This Row],[ISIN No.]])</f>
        <v>38000</v>
      </c>
      <c r="F23" s="11">
        <f>SUMIFS('[1]Crisil data '!M:M,'[1]Crisil data '!AI:AI,'[1]G-TIER II'!$D$3,'[1]Crisil data '!E:E,Table134567[[#This Row],[ISIN No.]])</f>
        <v>4134407.6</v>
      </c>
      <c r="G23" s="13">
        <f t="shared" si="0"/>
        <v>2.650720535356323E-2</v>
      </c>
      <c r="H23" s="14" t="e">
        <f>VLOOKUP(Table134567[[#This Row],[ISIN No.]],#REF!,35,0)</f>
        <v>#REF!</v>
      </c>
    </row>
    <row r="24" spans="1:8" x14ac:dyDescent="0.25">
      <c r="A24" s="9"/>
      <c r="B24" s="10" t="s">
        <v>29</v>
      </c>
      <c r="C24" s="11" t="str">
        <f>VLOOKUP(Table134567[[#This Row],[ISIN No.]],'[1]Crisil data '!E:F,2,0)</f>
        <v>7.88% GOI 19.03.2030</v>
      </c>
      <c r="D24" s="11" t="str">
        <f>VLOOKUP(Table134567[[#This Row],[ISIN No.]],'[1]Crisil data '!E:K,7,0)</f>
        <v>GOI</v>
      </c>
      <c r="E24" s="12">
        <f>SUMIFS('[1]Crisil data '!L:L,'[1]Crisil data '!AI:AI,$D$3,'[1]Crisil data '!E:E,Table134567[[#This Row],[ISIN No.]])</f>
        <v>46200</v>
      </c>
      <c r="F24" s="11">
        <f>SUMIFS('[1]Crisil data '!M:M,'[1]Crisil data '!AI:AI,'[1]G-TIER II'!$D$3,'[1]Crisil data '!E:E,Table134567[[#This Row],[ISIN No.]])</f>
        <v>4826504.76</v>
      </c>
      <c r="G24" s="13">
        <f t="shared" si="0"/>
        <v>3.0944494397037777E-2</v>
      </c>
      <c r="H24" s="14" t="e">
        <f>VLOOKUP(Table134567[[#This Row],[ISIN No.]],#REF!,35,0)</f>
        <v>#REF!</v>
      </c>
    </row>
    <row r="25" spans="1:8" x14ac:dyDescent="0.25">
      <c r="A25" s="9"/>
      <c r="B25" s="10" t="s">
        <v>30</v>
      </c>
      <c r="C25" s="11" t="str">
        <f>VLOOKUP(Table134567[[#This Row],[ISIN No.]],'[1]Crisil data '!E:F,2,0)</f>
        <v>8.28% GOI 15.02.2032</v>
      </c>
      <c r="D25" s="11" t="str">
        <f>VLOOKUP(Table134567[[#This Row],[ISIN No.]],'[1]Crisil data '!E:K,7,0)</f>
        <v>GOI</v>
      </c>
      <c r="E25" s="12">
        <f>SUMIFS('[1]Crisil data '!L:L,'[1]Crisil data '!AI:AI,$D$3,'[1]Crisil data '!E:E,Table134567[[#This Row],[ISIN No.]])</f>
        <v>25300</v>
      </c>
      <c r="F25" s="11">
        <f>SUMIFS('[1]Crisil data '!M:M,'[1]Crisil data '!AI:AI,'[1]G-TIER II'!$D$3,'[1]Crisil data '!E:E,Table134567[[#This Row],[ISIN No.]])</f>
        <v>2714819.03</v>
      </c>
      <c r="G25" s="13">
        <f t="shared" si="0"/>
        <v>1.7405701732449246E-2</v>
      </c>
      <c r="H25" s="14" t="e">
        <f>VLOOKUP(Table134567[[#This Row],[ISIN No.]],#REF!,35,0)</f>
        <v>#REF!</v>
      </c>
    </row>
    <row r="26" spans="1:8" x14ac:dyDescent="0.25">
      <c r="A26" s="9"/>
      <c r="B26" s="10" t="s">
        <v>31</v>
      </c>
      <c r="C26" s="11" t="str">
        <f>VLOOKUP(Table134567[[#This Row],[ISIN No.]],'[1]Crisil data '!E:F,2,0)</f>
        <v>7.61% GSEC 09.05.2030</v>
      </c>
      <c r="D26" s="11" t="str">
        <f>VLOOKUP(Table134567[[#This Row],[ISIN No.]],'[1]Crisil data '!E:K,7,0)</f>
        <v>GOI</v>
      </c>
      <c r="E26" s="12">
        <f>SUMIFS('[1]Crisil data '!L:L,'[1]Crisil data '!AI:AI,$D$3,'[1]Crisil data '!E:E,Table134567[[#This Row],[ISIN No.]])</f>
        <v>68000</v>
      </c>
      <c r="F26" s="11">
        <f>SUMIFS('[1]Crisil data '!M:M,'[1]Crisil data '!AI:AI,'[1]G-TIER II'!$D$3,'[1]Crisil data '!E:E,Table134567[[#This Row],[ISIN No.]])</f>
        <v>6988802</v>
      </c>
      <c r="G26" s="13">
        <f t="shared" si="0"/>
        <v>4.4807776037706928E-2</v>
      </c>
      <c r="H26" s="14" t="e">
        <f>VLOOKUP(Table134567[[#This Row],[ISIN No.]],#REF!,35,0)</f>
        <v>#REF!</v>
      </c>
    </row>
    <row r="27" spans="1:8" x14ac:dyDescent="0.25">
      <c r="A27" s="9"/>
      <c r="B27" s="10" t="s">
        <v>32</v>
      </c>
      <c r="C27" s="11" t="str">
        <f>VLOOKUP(Table134567[[#This Row],[ISIN No.]],'[1]Crisil data '!E:F,2,0)</f>
        <v>6.79% GSEC (15/MAY/2027) 2027</v>
      </c>
      <c r="D27" s="11" t="str">
        <f>VLOOKUP(Table134567[[#This Row],[ISIN No.]],'[1]Crisil data '!E:K,7,0)</f>
        <v>GOI</v>
      </c>
      <c r="E27" s="12">
        <f>SUMIFS('[1]Crisil data '!L:L,'[1]Crisil data '!AI:AI,$D$3,'[1]Crisil data '!E:E,Table134567[[#This Row],[ISIN No.]])</f>
        <v>120000</v>
      </c>
      <c r="F27" s="11">
        <f>SUMIFS('[1]Crisil data '!M:M,'[1]Crisil data '!AI:AI,'[1]G-TIER II'!$D$3,'[1]Crisil data '!E:E,Table134567[[#This Row],[ISIN No.]])</f>
        <v>11980332</v>
      </c>
      <c r="G27" s="13">
        <f t="shared" si="0"/>
        <v>7.6810307848666118E-2</v>
      </c>
      <c r="H27" s="14" t="e">
        <f>VLOOKUP(Table134567[[#This Row],[ISIN No.]],#REF!,35,0)</f>
        <v>#REF!</v>
      </c>
    </row>
    <row r="28" spans="1:8" x14ac:dyDescent="0.25">
      <c r="A28" s="9"/>
      <c r="B28" s="10" t="s">
        <v>33</v>
      </c>
      <c r="C28" s="11" t="str">
        <f>VLOOKUP(Table134567[[#This Row],[ISIN No.]],'[1]Crisil data '!E:F,2,0)</f>
        <v>7.73% GS  MD 19/12/2034</v>
      </c>
      <c r="D28" s="11" t="str">
        <f>VLOOKUP(Table134567[[#This Row],[ISIN No.]],'[1]Crisil data '!E:K,7,0)</f>
        <v>GOI</v>
      </c>
      <c r="E28" s="12">
        <f>SUMIFS('[1]Crisil data '!L:L,'[1]Crisil data '!AI:AI,$D$3,'[1]Crisil data '!E:E,Table134567[[#This Row],[ISIN No.]])</f>
        <v>39400</v>
      </c>
      <c r="F28" s="11">
        <f>SUMIFS('[1]Crisil data '!M:M,'[1]Crisil data '!AI:AI,'[1]G-TIER II'!$D$3,'[1]Crisil data '!E:E,Table134567[[#This Row],[ISIN No.]])</f>
        <v>4075421.74</v>
      </c>
      <c r="G28" s="13">
        <f t="shared" si="0"/>
        <v>2.6129025344418383E-2</v>
      </c>
      <c r="H28" s="14" t="e">
        <f>VLOOKUP(Table134567[[#This Row],[ISIN No.]],#REF!,35,0)</f>
        <v>#REF!</v>
      </c>
    </row>
    <row r="29" spans="1:8" x14ac:dyDescent="0.25">
      <c r="A29" s="9"/>
      <c r="B29" s="10" t="s">
        <v>34</v>
      </c>
      <c r="C29" s="11" t="str">
        <f>VLOOKUP(Table134567[[#This Row],[ISIN No.]],'[1]Crisil data '!E:F,2,0)</f>
        <v>6.57% GOI 2033 (MD 05/12/2033)</v>
      </c>
      <c r="D29" s="11" t="str">
        <f>VLOOKUP(Table134567[[#This Row],[ISIN No.]],'[1]Crisil data '!E:K,7,0)</f>
        <v>GOI</v>
      </c>
      <c r="E29" s="12">
        <f>SUMIFS('[1]Crisil data '!L:L,'[1]Crisil data '!AI:AI,$D$3,'[1]Crisil data '!E:E,Table134567[[#This Row],[ISIN No.]])</f>
        <v>186000</v>
      </c>
      <c r="F29" s="11">
        <f>SUMIFS('[1]Crisil data '!M:M,'[1]Crisil data '!AI:AI,'[1]G-TIER II'!$D$3,'[1]Crisil data '!E:E,Table134567[[#This Row],[ISIN No.]])</f>
        <v>17578320.600000001</v>
      </c>
      <c r="G29" s="13">
        <f t="shared" si="0"/>
        <v>0.11270106844689692</v>
      </c>
      <c r="H29" s="14" t="e">
        <f>VLOOKUP(Table134567[[#This Row],[ISIN No.]],#REF!,35,0)</f>
        <v>#REF!</v>
      </c>
    </row>
    <row r="30" spans="1:8" x14ac:dyDescent="0.25">
      <c r="A30" s="9"/>
      <c r="B30" s="10" t="s">
        <v>35</v>
      </c>
      <c r="C30" s="11" t="str">
        <f>VLOOKUP(Table134567[[#This Row],[ISIN No.]],'[1]Crisil data '!E:F,2,0)</f>
        <v>07.15% KARNATAKA SDL 09-Oct-2028</v>
      </c>
      <c r="D30" s="11" t="str">
        <f>VLOOKUP(Table134567[[#This Row],[ISIN No.]],'[1]Crisil data '!E:K,7,0)</f>
        <v>SDL</v>
      </c>
      <c r="E30" s="12">
        <f>SUMIFS('[1]Crisil data '!L:L,'[1]Crisil data '!AI:AI,$D$3,'[1]Crisil data '!E:E,Table134567[[#This Row],[ISIN No.]])</f>
        <v>20000</v>
      </c>
      <c r="F30" s="11">
        <f>SUMIFS('[1]Crisil data '!M:M,'[1]Crisil data '!AI:AI,'[1]G-TIER II'!$D$3,'[1]Crisil data '!E:E,Table134567[[#This Row],[ISIN No.]])</f>
        <v>1996060</v>
      </c>
      <c r="G30" s="13">
        <f t="shared" si="0"/>
        <v>1.27974736496792E-2</v>
      </c>
      <c r="H30" s="14" t="e">
        <f>VLOOKUP(Table134567[[#This Row],[ISIN No.]],#REF!,35,0)</f>
        <v>#REF!</v>
      </c>
    </row>
    <row r="31" spans="1:8" x14ac:dyDescent="0.25">
      <c r="A31" s="9"/>
      <c r="B31" s="10" t="s">
        <v>36</v>
      </c>
      <c r="C31" s="11" t="str">
        <f>VLOOKUP(Table134567[[#This Row],[ISIN No.]],'[1]Crisil data '!E:F,2,0)</f>
        <v>9.50% GUJARAT SDL 11-SEP-2023.</v>
      </c>
      <c r="D31" s="11" t="str">
        <f>VLOOKUP(Table134567[[#This Row],[ISIN No.]],'[1]Crisil data '!E:K,7,0)</f>
        <v>SDL</v>
      </c>
      <c r="E31" s="12">
        <f>SUMIFS('[1]Crisil data '!L:L,'[1]Crisil data '!AI:AI,$D$3,'[1]Crisil data '!E:E,Table134567[[#This Row],[ISIN No.]])</f>
        <v>20000</v>
      </c>
      <c r="F31" s="11">
        <f>SUMIFS('[1]Crisil data '!M:M,'[1]Crisil data '!AI:AI,'[1]G-TIER II'!$D$3,'[1]Crisil data '!E:E,Table134567[[#This Row],[ISIN No.]])</f>
        <v>2102454</v>
      </c>
      <c r="G31" s="13">
        <f t="shared" si="0"/>
        <v>1.3479604653498707E-2</v>
      </c>
      <c r="H31" s="14" t="e">
        <f>VLOOKUP(Table134567[[#This Row],[ISIN No.]],#REF!,35,0)</f>
        <v>#REF!</v>
      </c>
    </row>
    <row r="32" spans="1:8" x14ac:dyDescent="0.25">
      <c r="A32" s="9"/>
      <c r="B32" s="10" t="s">
        <v>37</v>
      </c>
      <c r="C32" s="11" t="str">
        <f>VLOOKUP(Table134567[[#This Row],[ISIN No.]],'[1]Crisil data '!E:F,2,0)</f>
        <v>8.13 % KERALA SDL 21.03.2028</v>
      </c>
      <c r="D32" s="11" t="str">
        <f>VLOOKUP(Table134567[[#This Row],[ISIN No.]],'[1]Crisil data '!E:K,7,0)</f>
        <v>SDL</v>
      </c>
      <c r="E32" s="12">
        <f>SUMIFS('[1]Crisil data '!L:L,'[1]Crisil data '!AI:AI,$D$3,'[1]Crisil data '!E:E,Table134567[[#This Row],[ISIN No.]])</f>
        <v>1900</v>
      </c>
      <c r="F32" s="11">
        <f>SUMIFS('[1]Crisil data '!M:M,'[1]Crisil data '!AI:AI,'[1]G-TIER II'!$D$3,'[1]Crisil data '!E:E,Table134567[[#This Row],[ISIN No.]])</f>
        <v>198981.3</v>
      </c>
      <c r="G32" s="13">
        <f t="shared" si="0"/>
        <v>1.275742183866673E-3</v>
      </c>
      <c r="H32" s="14" t="e">
        <f>VLOOKUP(Table134567[[#This Row],[ISIN No.]],#REF!,35,0)</f>
        <v>#REF!</v>
      </c>
    </row>
    <row r="33" spans="1:8" x14ac:dyDescent="0.25">
      <c r="A33" s="9"/>
      <c r="B33" s="10" t="s">
        <v>38</v>
      </c>
      <c r="C33" s="11" t="str">
        <f>VLOOKUP(Table134567[[#This Row],[ISIN No.]],'[1]Crisil data '!E:F,2,0)</f>
        <v>6.63% MAHARASHTRA SDL 14-OCT-2030</v>
      </c>
      <c r="D33" s="11" t="str">
        <f>VLOOKUP(Table134567[[#This Row],[ISIN No.]],'[1]Crisil data '!E:K,7,0)</f>
        <v>SDL</v>
      </c>
      <c r="E33" s="12">
        <f>SUMIFS('[1]Crisil data '!L:L,'[1]Crisil data '!AI:AI,$D$3,'[1]Crisil data '!E:E,Table134567[[#This Row],[ISIN No.]])</f>
        <v>20000</v>
      </c>
      <c r="F33" s="11">
        <f>SUMIFS('[1]Crisil data '!M:M,'[1]Crisil data '!AI:AI,'[1]G-TIER II'!$D$3,'[1]Crisil data '!E:E,Table134567[[#This Row],[ISIN No.]])</f>
        <v>1922582</v>
      </c>
      <c r="G33" s="13">
        <f t="shared" si="0"/>
        <v>1.2326379209215923E-2</v>
      </c>
      <c r="H33" s="14" t="e">
        <f>VLOOKUP(Table134567[[#This Row],[ISIN No.]],#REF!,35,0)</f>
        <v>#REF!</v>
      </c>
    </row>
    <row r="34" spans="1:8" x14ac:dyDescent="0.25">
      <c r="A34" s="9"/>
      <c r="B34" s="10" t="s">
        <v>39</v>
      </c>
      <c r="C34" s="11" t="str">
        <f>VLOOKUP(Table134567[[#This Row],[ISIN No.]],'[1]Crisil data '!E:F,2,0)</f>
        <v>8.38% Telangana SDL 2049</v>
      </c>
      <c r="D34" s="11" t="str">
        <f>VLOOKUP(Table134567[[#This Row],[ISIN No.]],'[1]Crisil data '!E:K,7,0)</f>
        <v>SDL</v>
      </c>
      <c r="E34" s="12">
        <f>SUMIFS('[1]Crisil data '!L:L,'[1]Crisil data '!AI:AI,$D$3,'[1]Crisil data '!E:E,Table134567[[#This Row],[ISIN No.]])</f>
        <v>10000</v>
      </c>
      <c r="F34" s="11">
        <f>SUMIFS('[1]Crisil data '!M:M,'[1]Crisil data '!AI:AI,'[1]G-TIER II'!$D$3,'[1]Crisil data '!E:E,Table134567[[#This Row],[ISIN No.]])</f>
        <v>1102352</v>
      </c>
      <c r="G34" s="13">
        <f t="shared" si="0"/>
        <v>7.0675834757828746E-3</v>
      </c>
      <c r="H34" s="14" t="e">
        <f>VLOOKUP(Table134567[[#This Row],[ISIN No.]],#REF!,35,0)</f>
        <v>#REF!</v>
      </c>
    </row>
    <row r="35" spans="1:8" x14ac:dyDescent="0.25">
      <c r="A35" s="9"/>
      <c r="B35" s="10" t="s">
        <v>40</v>
      </c>
      <c r="C35" s="11" t="str">
        <f>VLOOKUP(Table134567[[#This Row],[ISIN No.]],'[1]Crisil data '!E:F,2,0)</f>
        <v>8.67% Maharashtra SDL 24 Feb 2026</v>
      </c>
      <c r="D35" s="11" t="str">
        <f>VLOOKUP(Table134567[[#This Row],[ISIN No.]],'[1]Crisil data '!E:K,7,0)</f>
        <v>SDL</v>
      </c>
      <c r="E35" s="12">
        <f>SUMIFS('[1]Crisil data '!L:L,'[1]Crisil data '!AI:AI,$D$3,'[1]Crisil data '!E:E,Table134567[[#This Row],[ISIN No.]])</f>
        <v>10000</v>
      </c>
      <c r="F35" s="11">
        <f>SUMIFS('[1]Crisil data '!M:M,'[1]Crisil data '!AI:AI,'[1]G-TIER II'!$D$3,'[1]Crisil data '!E:E,Table134567[[#This Row],[ISIN No.]])</f>
        <v>1062018</v>
      </c>
      <c r="G35" s="13">
        <f t="shared" si="0"/>
        <v>6.8089873904015928E-3</v>
      </c>
      <c r="H35" s="14" t="e">
        <f>VLOOKUP(Table134567[[#This Row],[ISIN No.]],#REF!,35,0)</f>
        <v>#REF!</v>
      </c>
    </row>
    <row r="36" spans="1:8" x14ac:dyDescent="0.25">
      <c r="A36" s="9"/>
      <c r="B36" s="10" t="s">
        <v>41</v>
      </c>
      <c r="C36" s="11" t="str">
        <f>VLOOKUP(Table134567[[#This Row],[ISIN No.]],'[1]Crisil data '!E:F,2,0)</f>
        <v>8.19% Karnataka SDL 2029</v>
      </c>
      <c r="D36" s="11" t="str">
        <f>VLOOKUP(Table134567[[#This Row],[ISIN No.]],'[1]Crisil data '!E:K,7,0)</f>
        <v>SDL</v>
      </c>
      <c r="E36" s="12">
        <f>SUMIFS('[1]Crisil data '!L:L,'[1]Crisil data '!AI:AI,$D$3,'[1]Crisil data '!E:E,Table134567[[#This Row],[ISIN No.]])</f>
        <v>10000</v>
      </c>
      <c r="F36" s="11">
        <f>SUMIFS('[1]Crisil data '!M:M,'[1]Crisil data '!AI:AI,'[1]G-TIER II'!$D$3,'[1]Crisil data '!E:E,Table134567[[#This Row],[ISIN No.]])</f>
        <v>1052886</v>
      </c>
      <c r="G36" s="13">
        <f t="shared" si="0"/>
        <v>6.7504387849644468E-3</v>
      </c>
      <c r="H36" s="14" t="e">
        <f>VLOOKUP(Table134567[[#This Row],[ISIN No.]],#REF!,35,0)</f>
        <v>#REF!</v>
      </c>
    </row>
    <row r="37" spans="1:8" x14ac:dyDescent="0.25">
      <c r="A37" s="9"/>
      <c r="B37" s="10" t="s">
        <v>42</v>
      </c>
      <c r="C37" s="11" t="str">
        <f>VLOOKUP(Table134567[[#This Row],[ISIN No.]],'[1]Crisil data '!E:F,2,0)</f>
        <v>8.39% ANDHRA PRADESH SDL 06.02.2031</v>
      </c>
      <c r="D37" s="11" t="str">
        <f>VLOOKUP(Table134567[[#This Row],[ISIN No.]],'[1]Crisil data '!E:K,7,0)</f>
        <v>SDL</v>
      </c>
      <c r="E37" s="12">
        <f>SUMIFS('[1]Crisil data '!L:L,'[1]Crisil data '!AI:AI,$D$3,'[1]Crisil data '!E:E,Table134567[[#This Row],[ISIN No.]])</f>
        <v>10000</v>
      </c>
      <c r="F37" s="11">
        <f>SUMIFS('[1]Crisil data '!M:M,'[1]Crisil data '!AI:AI,'[1]G-TIER II'!$D$3,'[1]Crisil data '!E:E,Table134567[[#This Row],[ISIN No.]])</f>
        <v>1070018</v>
      </c>
      <c r="G37" s="13">
        <f t="shared" si="0"/>
        <v>6.8602783281476697E-3</v>
      </c>
      <c r="H37" s="14" t="e">
        <f>VLOOKUP(Table134567[[#This Row],[ISIN No.]],#REF!,35,0)</f>
        <v>#REF!</v>
      </c>
    </row>
    <row r="38" spans="1:8" x14ac:dyDescent="0.25">
      <c r="A38" s="9"/>
      <c r="B38" s="10" t="s">
        <v>43</v>
      </c>
      <c r="C38" s="11" t="str">
        <f>VLOOKUP(Table134567[[#This Row],[ISIN No.]],'[1]Crisil data '!E:F,2,0)</f>
        <v>7.23% Karnataka SDL06-Nov-2028</v>
      </c>
      <c r="D38" s="11" t="str">
        <f>VLOOKUP(Table134567[[#This Row],[ISIN No.]],'[1]Crisil data '!E:K,7,0)</f>
        <v>SDL</v>
      </c>
      <c r="E38" s="12">
        <f>SUMIFS('[1]Crisil data '!L:L,'[1]Crisil data '!AI:AI,$D$3,'[1]Crisil data '!E:E,Table134567[[#This Row],[ISIN No.]])</f>
        <v>30000</v>
      </c>
      <c r="F38" s="11">
        <f>SUMIFS('[1]Crisil data '!M:M,'[1]Crisil data '!AI:AI,'[1]G-TIER II'!$D$3,'[1]Crisil data '!E:E,Table134567[[#This Row],[ISIN No.]])</f>
        <v>3006513</v>
      </c>
      <c r="G38" s="13">
        <f t="shared" si="0"/>
        <v>1.9275858889471236E-2</v>
      </c>
      <c r="H38" s="14" t="e">
        <f>VLOOKUP(Table134567[[#This Row],[ISIN No.]],#REF!,35,0)</f>
        <v>#REF!</v>
      </c>
    </row>
    <row r="39" spans="1:8" x14ac:dyDescent="0.25">
      <c r="A39" s="9"/>
      <c r="B39" s="10" t="s">
        <v>44</v>
      </c>
      <c r="C39" s="11" t="str">
        <f>VLOOKUP(Table134567[[#This Row],[ISIN No.]],'[1]Crisil data '!E:F,2,0)</f>
        <v>SDL TAMIL NADU 8.05% 2028</v>
      </c>
      <c r="D39" s="11" t="str">
        <f>VLOOKUP(Table134567[[#This Row],[ISIN No.]],'[1]Crisil data '!E:K,7,0)</f>
        <v>SDL</v>
      </c>
      <c r="E39" s="12">
        <f>SUMIFS('[1]Crisil data '!L:L,'[1]Crisil data '!AI:AI,$D$3,'[1]Crisil data '!E:E,Table134567[[#This Row],[ISIN No.]])</f>
        <v>10000</v>
      </c>
      <c r="F39" s="11">
        <f>SUMIFS('[1]Crisil data '!M:M,'[1]Crisil data '!AI:AI,'[1]G-TIER II'!$D$3,'[1]Crisil data '!E:E,Table134567[[#This Row],[ISIN No.]])</f>
        <v>1043509</v>
      </c>
      <c r="G39" s="13">
        <f t="shared" si="0"/>
        <v>6.6903193945588267E-3</v>
      </c>
      <c r="H39" s="14" t="e">
        <f>VLOOKUP(Table134567[[#This Row],[ISIN No.]],#REF!,35,0)</f>
        <v>#REF!</v>
      </c>
    </row>
    <row r="40" spans="1:8" x14ac:dyDescent="0.25">
      <c r="A40" s="9"/>
      <c r="B40" s="10" t="s">
        <v>45</v>
      </c>
      <c r="C40" s="11" t="str">
        <f>VLOOKUP(Table134567[[#This Row],[ISIN No.]],'[1]Crisil data '!E:F,2,0)</f>
        <v>8.33 % KERALA SDL 30.05.2028</v>
      </c>
      <c r="D40" s="11" t="str">
        <f>VLOOKUP(Table134567[[#This Row],[ISIN No.]],'[1]Crisil data '!E:K,7,0)</f>
        <v>SDL</v>
      </c>
      <c r="E40" s="12">
        <f>SUMIFS('[1]Crisil data '!L:L,'[1]Crisil data '!AI:AI,$D$3,'[1]Crisil data '!E:E,Table134567[[#This Row],[ISIN No.]])</f>
        <v>10000</v>
      </c>
      <c r="F40" s="11">
        <f>SUMIFS('[1]Crisil data '!M:M,'[1]Crisil data '!AI:AI,'[1]G-TIER II'!$D$3,'[1]Crisil data '!E:E,Table134567[[#This Row],[ISIN No.]])</f>
        <v>1056502</v>
      </c>
      <c r="G40" s="13">
        <f t="shared" si="0"/>
        <v>6.7736222888256734E-3</v>
      </c>
      <c r="H40" s="14" t="e">
        <f>VLOOKUP(Table134567[[#This Row],[ISIN No.]],#REF!,35,0)</f>
        <v>#REF!</v>
      </c>
    </row>
    <row r="41" spans="1:8" hidden="1" outlineLevel="1" x14ac:dyDescent="0.25">
      <c r="A41" s="9"/>
      <c r="B41" s="11"/>
      <c r="C41" s="11"/>
      <c r="D41" s="11"/>
      <c r="E41" s="12"/>
      <c r="F41" s="11"/>
      <c r="G41" s="13"/>
      <c r="H41" s="14" t="e">
        <f>VLOOKUP(Table134567[[#This Row],[ISIN No.]],#REF!,35,0)</f>
        <v>#REF!</v>
      </c>
    </row>
    <row r="42" spans="1:8" hidden="1" outlineLevel="1" x14ac:dyDescent="0.25">
      <c r="A42" s="9"/>
      <c r="B42" s="11"/>
      <c r="C42" s="11"/>
      <c r="D42" s="11"/>
      <c r="E42" s="12"/>
      <c r="F42" s="11"/>
      <c r="G42" s="13"/>
      <c r="H42" s="14" t="e">
        <f>VLOOKUP(Table134567[[#This Row],[ISIN No.]],#REF!,35,0)</f>
        <v>#REF!</v>
      </c>
    </row>
    <row r="43" spans="1:8" hidden="1" outlineLevel="1" x14ac:dyDescent="0.25">
      <c r="A43" s="9"/>
      <c r="B43" s="11"/>
      <c r="C43" s="11"/>
      <c r="D43" s="11"/>
      <c r="E43" s="15"/>
      <c r="F43" s="11"/>
      <c r="G43" s="16">
        <f t="shared" ref="G43:G74" si="1">+F43/$F$87</f>
        <v>0</v>
      </c>
      <c r="H43" s="14"/>
    </row>
    <row r="44" spans="1:8" ht="13.5" hidden="1" customHeight="1" outlineLevel="1" x14ac:dyDescent="0.25">
      <c r="A44" s="9"/>
      <c r="B44" s="11"/>
      <c r="C44" s="11"/>
      <c r="D44" s="11"/>
      <c r="E44" s="15"/>
      <c r="F44" s="11"/>
      <c r="G44" s="16">
        <f t="shared" si="1"/>
        <v>0</v>
      </c>
      <c r="H44" s="14"/>
    </row>
    <row r="45" spans="1:8" collapsed="1" x14ac:dyDescent="0.25">
      <c r="A45" s="9"/>
      <c r="B45" s="11"/>
      <c r="C45" s="11"/>
      <c r="D45" s="11"/>
      <c r="E45" s="15"/>
      <c r="F45" s="11"/>
      <c r="G45" s="16">
        <f t="shared" si="1"/>
        <v>0</v>
      </c>
      <c r="H45" s="14"/>
    </row>
    <row r="46" spans="1:8" hidden="1" outlineLevel="1" x14ac:dyDescent="0.25">
      <c r="A46" s="9"/>
      <c r="B46" s="11"/>
      <c r="C46" s="11"/>
      <c r="D46" s="11"/>
      <c r="E46" s="15"/>
      <c r="F46" s="11"/>
      <c r="G46" s="16">
        <f t="shared" si="1"/>
        <v>0</v>
      </c>
      <c r="H46" s="14"/>
    </row>
    <row r="47" spans="1:8" hidden="1" outlineLevel="1" x14ac:dyDescent="0.25">
      <c r="A47" s="9"/>
      <c r="B47" s="11"/>
      <c r="C47" s="11"/>
      <c r="D47" s="11"/>
      <c r="E47" s="15"/>
      <c r="F47" s="11"/>
      <c r="G47" s="16">
        <f t="shared" si="1"/>
        <v>0</v>
      </c>
      <c r="H47" s="14"/>
    </row>
    <row r="48" spans="1:8" hidden="1" outlineLevel="1" x14ac:dyDescent="0.25">
      <c r="A48" s="9"/>
      <c r="B48" s="11"/>
      <c r="C48" s="11"/>
      <c r="D48" s="11"/>
      <c r="E48" s="15"/>
      <c r="F48" s="11"/>
      <c r="G48" s="16">
        <f t="shared" si="1"/>
        <v>0</v>
      </c>
      <c r="H48" s="14"/>
    </row>
    <row r="49" spans="1:15" hidden="1" outlineLevel="1" x14ac:dyDescent="0.25">
      <c r="A49" s="9"/>
      <c r="B49" s="11"/>
      <c r="C49" s="11"/>
      <c r="D49" s="11"/>
      <c r="E49" s="15"/>
      <c r="F49" s="11"/>
      <c r="G49" s="16">
        <f t="shared" si="1"/>
        <v>0</v>
      </c>
      <c r="H49" s="14"/>
    </row>
    <row r="50" spans="1:15" hidden="1" outlineLevel="1" x14ac:dyDescent="0.25">
      <c r="A50" s="9"/>
      <c r="B50" s="11"/>
      <c r="C50" s="11"/>
      <c r="D50" s="11"/>
      <c r="E50" s="15"/>
      <c r="F50" s="11"/>
      <c r="G50" s="16">
        <f t="shared" si="1"/>
        <v>0</v>
      </c>
      <c r="H50" s="14"/>
    </row>
    <row r="51" spans="1:15" hidden="1" outlineLevel="1" x14ac:dyDescent="0.25">
      <c r="A51" s="9"/>
      <c r="B51" s="11"/>
      <c r="C51" s="11"/>
      <c r="D51" s="11"/>
      <c r="E51" s="15"/>
      <c r="F51" s="11"/>
      <c r="G51" s="16">
        <f t="shared" si="1"/>
        <v>0</v>
      </c>
      <c r="H51" s="14"/>
    </row>
    <row r="52" spans="1:15" hidden="1" outlineLevel="1" x14ac:dyDescent="0.25">
      <c r="A52" s="9"/>
      <c r="B52" s="11"/>
      <c r="C52" s="11"/>
      <c r="D52" s="11"/>
      <c r="E52" s="15"/>
      <c r="F52" s="11"/>
      <c r="G52" s="16">
        <f t="shared" si="1"/>
        <v>0</v>
      </c>
      <c r="H52" s="14"/>
    </row>
    <row r="53" spans="1:15" hidden="1" outlineLevel="1" x14ac:dyDescent="0.25">
      <c r="A53" s="9"/>
      <c r="B53" s="11"/>
      <c r="C53" s="11"/>
      <c r="D53" s="11"/>
      <c r="E53" s="15"/>
      <c r="F53" s="11"/>
      <c r="G53" s="16">
        <f t="shared" si="1"/>
        <v>0</v>
      </c>
      <c r="H53" s="14"/>
      <c r="L53" s="11"/>
      <c r="M53" s="11"/>
      <c r="N53" s="11"/>
      <c r="O53" s="11"/>
    </row>
    <row r="54" spans="1:15" hidden="1" outlineLevel="1" x14ac:dyDescent="0.25">
      <c r="A54" s="9"/>
      <c r="B54" s="11"/>
      <c r="C54" s="11"/>
      <c r="D54" s="11"/>
      <c r="E54" s="15"/>
      <c r="F54" s="11"/>
      <c r="G54" s="16">
        <f t="shared" si="1"/>
        <v>0</v>
      </c>
      <c r="H54" s="14"/>
      <c r="L54" s="11"/>
      <c r="M54" s="11"/>
      <c r="N54" s="11"/>
      <c r="O54" s="11"/>
    </row>
    <row r="55" spans="1:15" hidden="1" outlineLevel="1" x14ac:dyDescent="0.25">
      <c r="A55" s="9"/>
      <c r="B55" s="11"/>
      <c r="C55" s="11"/>
      <c r="D55" s="11"/>
      <c r="E55" s="15"/>
      <c r="F55" s="11"/>
      <c r="G55" s="16">
        <f t="shared" si="1"/>
        <v>0</v>
      </c>
      <c r="H55" s="14"/>
      <c r="L55" s="11"/>
      <c r="M55" s="11"/>
      <c r="N55" s="11"/>
      <c r="O55" s="11"/>
    </row>
    <row r="56" spans="1:15" hidden="1" outlineLevel="1" x14ac:dyDescent="0.25">
      <c r="A56" s="9"/>
      <c r="B56" s="11"/>
      <c r="C56" s="11"/>
      <c r="D56" s="11"/>
      <c r="E56" s="15"/>
      <c r="F56" s="11"/>
      <c r="G56" s="16">
        <f t="shared" si="1"/>
        <v>0</v>
      </c>
      <c r="H56" s="14"/>
      <c r="L56" s="11"/>
      <c r="M56" s="11"/>
      <c r="N56" s="11"/>
      <c r="O56" s="11"/>
    </row>
    <row r="57" spans="1:15" hidden="1" outlineLevel="1" x14ac:dyDescent="0.25">
      <c r="A57" s="9"/>
      <c r="B57" s="11"/>
      <c r="C57" s="11"/>
      <c r="D57" s="11"/>
      <c r="E57" s="15"/>
      <c r="F57" s="11"/>
      <c r="G57" s="16">
        <f t="shared" si="1"/>
        <v>0</v>
      </c>
      <c r="H57" s="14"/>
      <c r="L57" s="11"/>
      <c r="M57" s="11"/>
      <c r="N57" s="11"/>
      <c r="O57" s="11"/>
    </row>
    <row r="58" spans="1:15" hidden="1" outlineLevel="1" x14ac:dyDescent="0.25">
      <c r="A58" s="9"/>
      <c r="B58" s="11"/>
      <c r="C58" s="11"/>
      <c r="D58" s="11"/>
      <c r="E58" s="15"/>
      <c r="F58" s="11"/>
      <c r="G58" s="16">
        <f t="shared" si="1"/>
        <v>0</v>
      </c>
      <c r="H58" s="14"/>
      <c r="L58" s="11"/>
      <c r="M58" s="11"/>
      <c r="N58" s="11"/>
      <c r="O58" s="11"/>
    </row>
    <row r="59" spans="1:15" hidden="1" outlineLevel="1" x14ac:dyDescent="0.25">
      <c r="A59" s="9"/>
      <c r="B59" s="11"/>
      <c r="C59" s="11"/>
      <c r="D59" s="11"/>
      <c r="E59" s="15"/>
      <c r="F59" s="11"/>
      <c r="G59" s="16">
        <f t="shared" si="1"/>
        <v>0</v>
      </c>
      <c r="H59" s="14"/>
      <c r="L59" s="11"/>
      <c r="M59" s="11"/>
      <c r="N59" s="11"/>
      <c r="O59" s="11"/>
    </row>
    <row r="60" spans="1:15" hidden="1" outlineLevel="1" x14ac:dyDescent="0.25">
      <c r="A60" s="9"/>
      <c r="B60" s="11"/>
      <c r="C60" s="11"/>
      <c r="D60" s="11"/>
      <c r="E60" s="15"/>
      <c r="F60" s="11"/>
      <c r="G60" s="16">
        <f t="shared" si="1"/>
        <v>0</v>
      </c>
      <c r="H60" s="14"/>
      <c r="L60" s="11"/>
      <c r="M60" s="11"/>
      <c r="N60" s="11"/>
      <c r="O60" s="11"/>
    </row>
    <row r="61" spans="1:15" hidden="1" outlineLevel="1" x14ac:dyDescent="0.25">
      <c r="A61" s="9"/>
      <c r="B61" s="11"/>
      <c r="C61" s="11"/>
      <c r="D61" s="11"/>
      <c r="E61" s="15"/>
      <c r="F61" s="11"/>
      <c r="G61" s="16">
        <f t="shared" si="1"/>
        <v>0</v>
      </c>
      <c r="H61" s="14"/>
      <c r="L61" s="11"/>
      <c r="M61" s="11"/>
      <c r="N61" s="11"/>
      <c r="O61" s="11"/>
    </row>
    <row r="62" spans="1:15" hidden="1" outlineLevel="1" x14ac:dyDescent="0.25">
      <c r="A62" s="9"/>
      <c r="B62" s="11"/>
      <c r="C62" s="11"/>
      <c r="D62" s="11"/>
      <c r="E62" s="15"/>
      <c r="F62" s="11"/>
      <c r="G62" s="16">
        <f t="shared" si="1"/>
        <v>0</v>
      </c>
      <c r="H62" s="14"/>
      <c r="L62" s="11"/>
      <c r="M62" s="11"/>
      <c r="N62" s="11"/>
      <c r="O62" s="11"/>
    </row>
    <row r="63" spans="1:15" hidden="1" outlineLevel="1" x14ac:dyDescent="0.25">
      <c r="A63" s="9"/>
      <c r="B63" s="11"/>
      <c r="C63" s="11"/>
      <c r="D63" s="11"/>
      <c r="E63" s="15"/>
      <c r="F63" s="11"/>
      <c r="G63" s="16">
        <f t="shared" si="1"/>
        <v>0</v>
      </c>
      <c r="H63" s="14"/>
    </row>
    <row r="64" spans="1:15" hidden="1" outlineLevel="1" x14ac:dyDescent="0.25">
      <c r="A64" s="9"/>
      <c r="B64" s="11"/>
      <c r="C64" s="11"/>
      <c r="D64" s="11"/>
      <c r="E64" s="15"/>
      <c r="F64" s="11"/>
      <c r="G64" s="16">
        <f t="shared" si="1"/>
        <v>0</v>
      </c>
      <c r="H64" s="14"/>
    </row>
    <row r="65" spans="1:8" hidden="1" outlineLevel="1" x14ac:dyDescent="0.25">
      <c r="A65" s="9"/>
      <c r="B65" s="11"/>
      <c r="C65" s="11"/>
      <c r="D65" s="11"/>
      <c r="E65" s="15"/>
      <c r="F65" s="11"/>
      <c r="G65" s="16">
        <f t="shared" si="1"/>
        <v>0</v>
      </c>
      <c r="H65" s="14"/>
    </row>
    <row r="66" spans="1:8" hidden="1" outlineLevel="1" x14ac:dyDescent="0.25">
      <c r="A66" s="9"/>
      <c r="B66" s="11"/>
      <c r="C66" s="11"/>
      <c r="D66" s="11"/>
      <c r="E66" s="15"/>
      <c r="F66" s="11"/>
      <c r="G66" s="16">
        <f t="shared" si="1"/>
        <v>0</v>
      </c>
      <c r="H66" s="14"/>
    </row>
    <row r="67" spans="1:8" hidden="1" outlineLevel="1" x14ac:dyDescent="0.25">
      <c r="A67" s="9"/>
      <c r="B67" s="11"/>
      <c r="C67" s="11"/>
      <c r="D67" s="11"/>
      <c r="E67" s="15"/>
      <c r="F67" s="11"/>
      <c r="G67" s="16">
        <f t="shared" si="1"/>
        <v>0</v>
      </c>
      <c r="H67" s="14"/>
    </row>
    <row r="68" spans="1:8" hidden="1" outlineLevel="1" x14ac:dyDescent="0.25">
      <c r="A68" s="9"/>
      <c r="B68" s="11"/>
      <c r="C68" s="11"/>
      <c r="D68" s="11"/>
      <c r="E68" s="15"/>
      <c r="F68" s="11"/>
      <c r="G68" s="16">
        <f t="shared" si="1"/>
        <v>0</v>
      </c>
      <c r="H68" s="14"/>
    </row>
    <row r="69" spans="1:8" hidden="1" outlineLevel="1" x14ac:dyDescent="0.25">
      <c r="A69" s="9"/>
      <c r="B69" s="11"/>
      <c r="C69" s="11"/>
      <c r="D69" s="11"/>
      <c r="E69" s="15"/>
      <c r="F69" s="11"/>
      <c r="G69" s="16">
        <f t="shared" si="1"/>
        <v>0</v>
      </c>
      <c r="H69" s="14"/>
    </row>
    <row r="70" spans="1:8" hidden="1" outlineLevel="1" x14ac:dyDescent="0.25">
      <c r="A70" s="9"/>
      <c r="B70" s="11"/>
      <c r="C70" s="11"/>
      <c r="D70" s="11"/>
      <c r="E70" s="15"/>
      <c r="F70" s="11"/>
      <c r="G70" s="17">
        <f t="shared" si="1"/>
        <v>0</v>
      </c>
      <c r="H70" s="18"/>
    </row>
    <row r="71" spans="1:8" hidden="1" outlineLevel="1" x14ac:dyDescent="0.25">
      <c r="A71" s="9"/>
      <c r="B71" s="11"/>
      <c r="C71" s="11"/>
      <c r="D71" s="11"/>
      <c r="E71" s="15"/>
      <c r="F71" s="11"/>
      <c r="G71" s="16">
        <f t="shared" si="1"/>
        <v>0</v>
      </c>
      <c r="H71" s="14"/>
    </row>
    <row r="72" spans="1:8" hidden="1" outlineLevel="1" x14ac:dyDescent="0.25">
      <c r="A72" s="9"/>
      <c r="B72" s="11"/>
      <c r="C72" s="11"/>
      <c r="D72" s="11"/>
      <c r="E72" s="15"/>
      <c r="F72" s="11"/>
      <c r="G72" s="16">
        <f t="shared" si="1"/>
        <v>0</v>
      </c>
      <c r="H72" s="14"/>
    </row>
    <row r="73" spans="1:8" hidden="1" outlineLevel="1" x14ac:dyDescent="0.25">
      <c r="A73" s="9"/>
      <c r="B73" s="11"/>
      <c r="C73" s="11"/>
      <c r="D73" s="11"/>
      <c r="E73" s="15"/>
      <c r="F73" s="11"/>
      <c r="G73" s="16">
        <f t="shared" si="1"/>
        <v>0</v>
      </c>
      <c r="H73" s="14"/>
    </row>
    <row r="74" spans="1:8" hidden="1" outlineLevel="1" x14ac:dyDescent="0.25">
      <c r="A74" s="9"/>
      <c r="B74" s="11"/>
      <c r="C74" s="19"/>
      <c r="D74" s="19"/>
      <c r="E74" s="20"/>
      <c r="F74" s="11"/>
      <c r="G74" s="16">
        <f t="shared" si="1"/>
        <v>0</v>
      </c>
      <c r="H74" s="14"/>
    </row>
    <row r="75" spans="1:8" collapsed="1" x14ac:dyDescent="0.25">
      <c r="B75" s="19"/>
      <c r="C75" s="19" t="s">
        <v>46</v>
      </c>
      <c r="D75" s="19"/>
      <c r="E75" s="21"/>
      <c r="F75" s="22">
        <f>SUM(F7:F74)</f>
        <v>141521811.80000001</v>
      </c>
      <c r="G75" s="23">
        <f>+F75/$F$87</f>
        <v>0.9073483048432206</v>
      </c>
      <c r="H75" s="24"/>
    </row>
    <row r="77" spans="1:8" x14ac:dyDescent="0.25">
      <c r="B77" s="25"/>
      <c r="C77" s="25" t="s">
        <v>47</v>
      </c>
      <c r="D77" s="25"/>
      <c r="E77" s="25"/>
      <c r="F77" s="25" t="s">
        <v>9</v>
      </c>
      <c r="G77" s="25" t="s">
        <v>10</v>
      </c>
      <c r="H77" s="25" t="s">
        <v>11</v>
      </c>
    </row>
    <row r="78" spans="1:8" x14ac:dyDescent="0.25">
      <c r="B78" s="26"/>
      <c r="C78" s="19" t="s">
        <v>48</v>
      </c>
      <c r="D78" s="11"/>
      <c r="E78" s="15"/>
      <c r="F78" s="27" t="s">
        <v>49</v>
      </c>
      <c r="G78" s="15">
        <v>0</v>
      </c>
      <c r="H78" s="11"/>
    </row>
    <row r="79" spans="1:8" x14ac:dyDescent="0.25">
      <c r="A79" s="11" t="s">
        <v>50</v>
      </c>
      <c r="B79" s="26" t="s">
        <v>51</v>
      </c>
      <c r="C79" s="19" t="s">
        <v>52</v>
      </c>
      <c r="D79" s="19"/>
      <c r="E79" s="21"/>
      <c r="F79" s="11">
        <f>SUMIFS('[1]Crisil data '!M:M,'[1]Crisil data '!AI:AI,'G-TIER II'!$D$3,'[1]Crisil data '!K:K,A79)</f>
        <v>9717514.3499999996</v>
      </c>
      <c r="G79" s="23">
        <f>+F79/$F$87</f>
        <v>6.2302552946556962E-2</v>
      </c>
      <c r="H79" s="11"/>
    </row>
    <row r="80" spans="1:8" x14ac:dyDescent="0.25">
      <c r="B80" s="26"/>
      <c r="C80" s="19" t="s">
        <v>53</v>
      </c>
      <c r="D80" s="11"/>
      <c r="E80" s="15"/>
      <c r="F80" s="21" t="s">
        <v>49</v>
      </c>
      <c r="G80" s="15">
        <v>0</v>
      </c>
      <c r="H80" s="11"/>
    </row>
    <row r="81" spans="1:8" x14ac:dyDescent="0.25">
      <c r="B81" s="26"/>
      <c r="C81" s="19" t="s">
        <v>54</v>
      </c>
      <c r="D81" s="11"/>
      <c r="E81" s="15"/>
      <c r="F81" s="21" t="s">
        <v>49</v>
      </c>
      <c r="G81" s="15">
        <v>0</v>
      </c>
      <c r="H81" s="11"/>
    </row>
    <row r="82" spans="1:8" x14ac:dyDescent="0.25">
      <c r="B82" s="26"/>
      <c r="C82" s="19" t="s">
        <v>55</v>
      </c>
      <c r="D82" s="11"/>
      <c r="E82" s="15"/>
      <c r="F82" s="21" t="s">
        <v>49</v>
      </c>
      <c r="G82" s="15">
        <v>0</v>
      </c>
      <c r="H82" s="11"/>
    </row>
    <row r="83" spans="1:8" x14ac:dyDescent="0.25">
      <c r="A83" s="28" t="s">
        <v>56</v>
      </c>
      <c r="B83" s="11" t="s">
        <v>56</v>
      </c>
      <c r="C83" s="11" t="s">
        <v>57</v>
      </c>
      <c r="D83" s="11"/>
      <c r="E83" s="15"/>
      <c r="F83" s="11">
        <f>SUMIFS('[1]Crisil data '!M:M,'[1]Crisil data '!AI:AI,'G-TIER II'!$D$3,'[1]Crisil data '!K:K,A83)</f>
        <v>4733645.91</v>
      </c>
      <c r="G83" s="23">
        <f>+F83/$F$87</f>
        <v>3.0349142210222495E-2</v>
      </c>
      <c r="H83" s="11"/>
    </row>
    <row r="84" spans="1:8" x14ac:dyDescent="0.25">
      <c r="B84" s="26"/>
      <c r="C84" s="11"/>
      <c r="D84" s="11"/>
      <c r="E84" s="15"/>
      <c r="F84" s="27"/>
      <c r="G84" s="23"/>
      <c r="H84" s="11"/>
    </row>
    <row r="85" spans="1:8" x14ac:dyDescent="0.25">
      <c r="B85" s="26"/>
      <c r="C85" s="11" t="s">
        <v>58</v>
      </c>
      <c r="D85" s="11"/>
      <c r="E85" s="15"/>
      <c r="F85" s="29">
        <f>SUM(F78:F84)</f>
        <v>14451160.26</v>
      </c>
      <c r="G85" s="23">
        <f>+F85/$F$87</f>
        <v>9.2651695156779457E-2</v>
      </c>
      <c r="H85" s="11"/>
    </row>
    <row r="86" spans="1:8" x14ac:dyDescent="0.25">
      <c r="B86" s="26"/>
      <c r="C86" s="11"/>
      <c r="D86" s="11"/>
      <c r="E86" s="15"/>
      <c r="F86" s="29"/>
      <c r="G86" s="30"/>
      <c r="H86" s="11"/>
    </row>
    <row r="87" spans="1:8" x14ac:dyDescent="0.25">
      <c r="B87" s="31"/>
      <c r="C87" s="32" t="s">
        <v>59</v>
      </c>
      <c r="D87" s="33"/>
      <c r="E87" s="34"/>
      <c r="F87" s="35">
        <f>+F85+F75</f>
        <v>155972972.06</v>
      </c>
      <c r="G87" s="36">
        <v>1</v>
      </c>
      <c r="H87" s="11"/>
    </row>
    <row r="88" spans="1:8" x14ac:dyDescent="0.25">
      <c r="F88" s="37">
        <f>+GETPIVOTDATA("Market Value (Rs)",[1]Sheet5!$A$3,"Scheme Name","Scheme G","Tier I / Tier II","TIER II")-F87</f>
        <v>0</v>
      </c>
    </row>
    <row r="89" spans="1:8" x14ac:dyDescent="0.25">
      <c r="C89" s="19" t="s">
        <v>60</v>
      </c>
      <c r="D89" s="38">
        <v>10.14</v>
      </c>
      <c r="F89" s="3"/>
    </row>
    <row r="90" spans="1:8" x14ac:dyDescent="0.25">
      <c r="C90" s="19" t="s">
        <v>61</v>
      </c>
      <c r="D90" s="38">
        <v>6.54</v>
      </c>
    </row>
    <row r="91" spans="1:8" x14ac:dyDescent="0.25">
      <c r="C91" s="19" t="s">
        <v>62</v>
      </c>
      <c r="D91" s="38">
        <v>7.25</v>
      </c>
    </row>
    <row r="92" spans="1:8" x14ac:dyDescent="0.25">
      <c r="C92" s="19" t="s">
        <v>63</v>
      </c>
      <c r="D92" s="39">
        <v>13.9741</v>
      </c>
    </row>
    <row r="93" spans="1:8" x14ac:dyDescent="0.25">
      <c r="C93" s="19" t="s">
        <v>64</v>
      </c>
      <c r="D93" s="39">
        <v>14.1167</v>
      </c>
    </row>
    <row r="94" spans="1:8" x14ac:dyDescent="0.25">
      <c r="A94" s="40" t="s">
        <v>65</v>
      </c>
      <c r="C94" s="19" t="s">
        <v>66</v>
      </c>
      <c r="D94" s="41">
        <v>0</v>
      </c>
    </row>
    <row r="95" spans="1:8" x14ac:dyDescent="0.25">
      <c r="C95" s="19" t="s">
        <v>67</v>
      </c>
      <c r="D95" s="38">
        <v>0</v>
      </c>
    </row>
    <row r="96" spans="1:8" x14ac:dyDescent="0.25">
      <c r="C96" s="19" t="s">
        <v>68</v>
      </c>
      <c r="D96" s="38">
        <v>0</v>
      </c>
      <c r="F96" s="37"/>
      <c r="G96" s="42"/>
    </row>
    <row r="97" spans="1:8" x14ac:dyDescent="0.25">
      <c r="B97" s="43"/>
      <c r="C97" s="9"/>
    </row>
    <row r="98" spans="1:8" x14ac:dyDescent="0.25">
      <c r="F98" s="3">
        <f>+F75-SUM(F101:F106)</f>
        <v>0</v>
      </c>
    </row>
    <row r="99" spans="1:8" x14ac:dyDescent="0.25">
      <c r="C99" s="25" t="s">
        <v>69</v>
      </c>
      <c r="D99" s="25"/>
      <c r="E99" s="25"/>
      <c r="F99" s="25"/>
      <c r="G99" s="25"/>
      <c r="H99" s="25"/>
    </row>
    <row r="100" spans="1:8" x14ac:dyDescent="0.25">
      <c r="C100" s="25" t="s">
        <v>70</v>
      </c>
      <c r="D100" s="25"/>
      <c r="E100" s="25"/>
      <c r="F100" s="25" t="s">
        <v>9</v>
      </c>
      <c r="G100" s="25" t="s">
        <v>10</v>
      </c>
      <c r="H100" s="25" t="s">
        <v>11</v>
      </c>
    </row>
    <row r="101" spans="1:8" x14ac:dyDescent="0.25">
      <c r="A101" t="s">
        <v>71</v>
      </c>
      <c r="C101" s="19" t="s">
        <v>72</v>
      </c>
      <c r="D101" s="11"/>
      <c r="E101" s="15"/>
      <c r="F101" s="44">
        <f>SUMIF(Table134567[[Industry ]],A101,Table134567[Market Value])</f>
        <v>125536239.29999998</v>
      </c>
      <c r="G101" s="45">
        <f>+F101/$F$87</f>
        <v>0.80485892935160874</v>
      </c>
      <c r="H101" s="11"/>
    </row>
    <row r="102" spans="1:8" x14ac:dyDescent="0.25">
      <c r="A102" s="11" t="s">
        <v>73</v>
      </c>
      <c r="C102" s="11" t="s">
        <v>74</v>
      </c>
      <c r="D102" s="11"/>
      <c r="E102" s="15"/>
      <c r="F102" s="44">
        <f>SUMIF(Table134567[[Industry ]],A102,Table134567[Market Value])</f>
        <v>15985572.5</v>
      </c>
      <c r="G102" s="45">
        <f t="shared" ref="G102" si="2">+F102/$F$87</f>
        <v>0.10248937549161169</v>
      </c>
      <c r="H102" s="11"/>
    </row>
    <row r="103" spans="1:8" x14ac:dyDescent="0.25">
      <c r="C103" s="11" t="s">
        <v>75</v>
      </c>
      <c r="D103" s="11"/>
      <c r="E103" s="15"/>
      <c r="F103" s="44">
        <f t="shared" ref="F103:F112" si="3">SUMIF($L$53:$L$61,$C103,$O$53:$O$61)</f>
        <v>0</v>
      </c>
      <c r="G103" s="46">
        <f>+F103/$F$87</f>
        <v>0</v>
      </c>
      <c r="H103" s="11"/>
    </row>
    <row r="104" spans="1:8" x14ac:dyDescent="0.25">
      <c r="C104" s="11" t="s">
        <v>76</v>
      </c>
      <c r="D104" s="11"/>
      <c r="E104" s="15"/>
      <c r="F104" s="44">
        <f t="shared" si="3"/>
        <v>0</v>
      </c>
      <c r="G104" s="46">
        <f t="shared" ref="G104:G106" si="4">+F104/$F$87</f>
        <v>0</v>
      </c>
      <c r="H104" s="11"/>
    </row>
    <row r="105" spans="1:8" x14ac:dyDescent="0.25">
      <c r="C105" s="11" t="s">
        <v>77</v>
      </c>
      <c r="D105" s="11"/>
      <c r="E105" s="15"/>
      <c r="F105" s="44">
        <f t="shared" si="3"/>
        <v>0</v>
      </c>
      <c r="G105" s="46">
        <f t="shared" si="4"/>
        <v>0</v>
      </c>
      <c r="H105" s="11"/>
    </row>
    <row r="106" spans="1:8" x14ac:dyDescent="0.25">
      <c r="C106" s="11" t="s">
        <v>78</v>
      </c>
      <c r="D106" s="11"/>
      <c r="E106" s="15"/>
      <c r="F106" s="44">
        <f t="shared" si="3"/>
        <v>0</v>
      </c>
      <c r="G106" s="46">
        <f t="shared" si="4"/>
        <v>0</v>
      </c>
      <c r="H106" s="11"/>
    </row>
    <row r="107" spans="1:8" x14ac:dyDescent="0.25">
      <c r="C107" s="11" t="s">
        <v>79</v>
      </c>
      <c r="D107" s="11"/>
      <c r="E107" s="15"/>
      <c r="F107" s="44">
        <f t="shared" si="3"/>
        <v>0</v>
      </c>
      <c r="G107" s="11"/>
      <c r="H107" s="11"/>
    </row>
    <row r="108" spans="1:8" x14ac:dyDescent="0.25">
      <c r="C108" s="11" t="s">
        <v>80</v>
      </c>
      <c r="D108" s="11"/>
      <c r="E108" s="15"/>
      <c r="F108" s="44">
        <f t="shared" si="3"/>
        <v>0</v>
      </c>
      <c r="G108" s="11"/>
      <c r="H108" s="11"/>
    </row>
    <row r="109" spans="1:8" x14ac:dyDescent="0.25">
      <c r="C109" s="11" t="s">
        <v>81</v>
      </c>
      <c r="D109" s="11"/>
      <c r="E109" s="15"/>
      <c r="F109" s="44">
        <f t="shared" si="3"/>
        <v>0</v>
      </c>
      <c r="G109" s="23"/>
      <c r="H109" s="11"/>
    </row>
    <row r="110" spans="1:8" x14ac:dyDescent="0.25">
      <c r="C110" s="11" t="s">
        <v>82</v>
      </c>
      <c r="D110" s="11"/>
      <c r="E110" s="15"/>
      <c r="F110" s="44">
        <f t="shared" si="3"/>
        <v>0</v>
      </c>
      <c r="G110" s="11"/>
      <c r="H110" s="11"/>
    </row>
    <row r="111" spans="1:8" x14ac:dyDescent="0.25">
      <c r="C111" s="11" t="s">
        <v>83</v>
      </c>
      <c r="D111" s="11"/>
      <c r="E111" s="15"/>
      <c r="F111" s="44">
        <f t="shared" si="3"/>
        <v>0</v>
      </c>
      <c r="G111" s="11"/>
      <c r="H111" s="11"/>
    </row>
    <row r="112" spans="1:8" x14ac:dyDescent="0.25">
      <c r="C112" s="11" t="s">
        <v>84</v>
      </c>
      <c r="D112" s="11"/>
      <c r="E112" s="15"/>
      <c r="F112" s="44">
        <f t="shared" si="3"/>
        <v>0</v>
      </c>
      <c r="G112" s="11"/>
      <c r="H112" s="11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2022-05-17T06:14:23Z</dcterms:created>
  <dcterms:modified xsi:type="dcterms:W3CDTF">2022-05-17T06:14:44Z</dcterms:modified>
</cp:coreProperties>
</file>