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B88F7160-DC9A-49D9-96C6-F6B8B5FFD5B6}" xr6:coauthVersionLast="47" xr6:coauthVersionMax="47" xr10:uidLastSave="{00000000-0000-0000-0000-000000000000}"/>
  <bookViews>
    <workbookView xWindow="-110" yWindow="-110" windowWidth="19420" windowHeight="10420" xr2:uid="{0168F6C9-28F3-474A-9810-05500FA2958A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4" i="1"/>
  <c r="E74" i="1"/>
  <c r="D74" i="1"/>
  <c r="C74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F188" i="1" s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G208" i="1" l="1"/>
  <c r="F170" i="1"/>
  <c r="G168" i="1"/>
  <c r="H208" i="1"/>
  <c r="F186" i="1"/>
  <c r="G186" i="1" l="1"/>
  <c r="F181" i="1"/>
  <c r="G194" i="1"/>
  <c r="G192" i="1"/>
  <c r="G190" i="1"/>
  <c r="G184" i="1"/>
  <c r="G73" i="1"/>
  <c r="G195" i="1"/>
  <c r="G193" i="1"/>
  <c r="G191" i="1"/>
  <c r="G187" i="1"/>
  <c r="G185" i="1"/>
  <c r="G19" i="1"/>
  <c r="G35" i="1"/>
  <c r="G51" i="1"/>
  <c r="G67" i="1"/>
  <c r="G20" i="1"/>
  <c r="G52" i="1"/>
  <c r="G13" i="1"/>
  <c r="G53" i="1"/>
  <c r="G32" i="1"/>
  <c r="G68" i="1"/>
  <c r="G21" i="1"/>
  <c r="G49" i="1"/>
  <c r="G69" i="1"/>
  <c r="G18" i="1"/>
  <c r="G34" i="1"/>
  <c r="G50" i="1"/>
  <c r="G66" i="1"/>
  <c r="G43" i="1"/>
  <c r="G48" i="1"/>
  <c r="G10" i="1"/>
  <c r="G162" i="1"/>
  <c r="G158" i="1"/>
  <c r="G23" i="1"/>
  <c r="G39" i="1"/>
  <c r="G55" i="1"/>
  <c r="G71" i="1"/>
  <c r="G24" i="1"/>
  <c r="G56" i="1"/>
  <c r="G25" i="1"/>
  <c r="G12" i="1"/>
  <c r="G44" i="1"/>
  <c r="G72" i="1"/>
  <c r="G29" i="1"/>
  <c r="G57" i="1"/>
  <c r="G157" i="1"/>
  <c r="G22" i="1"/>
  <c r="G38" i="1"/>
  <c r="G54" i="1"/>
  <c r="G70" i="1"/>
  <c r="G11" i="1"/>
  <c r="G59" i="1"/>
  <c r="G64" i="1"/>
  <c r="G16" i="1"/>
  <c r="G41" i="1"/>
  <c r="G26" i="1"/>
  <c r="G58" i="1"/>
  <c r="G15" i="1"/>
  <c r="G31" i="1"/>
  <c r="G47" i="1"/>
  <c r="G63" i="1"/>
  <c r="G8" i="1"/>
  <c r="G40" i="1"/>
  <c r="G74" i="1"/>
  <c r="G37" i="1"/>
  <c r="G28" i="1"/>
  <c r="G60" i="1"/>
  <c r="G17" i="1"/>
  <c r="G45" i="1"/>
  <c r="G65" i="1"/>
  <c r="G14" i="1"/>
  <c r="G30" i="1"/>
  <c r="G46" i="1"/>
  <c r="G62" i="1"/>
  <c r="G7" i="1"/>
  <c r="G27" i="1"/>
  <c r="G166" i="1"/>
  <c r="G36" i="1"/>
  <c r="G33" i="1"/>
  <c r="G9" i="1"/>
  <c r="G61" i="1"/>
  <c r="G42" i="1"/>
  <c r="G188" i="1"/>
  <c r="G189" i="1"/>
  <c r="F171" i="1"/>
</calcChain>
</file>

<file path=xl/sharedStrings.xml><?xml version="1.0" encoding="utf-8"?>
<sst xmlns="http://schemas.openxmlformats.org/spreadsheetml/2006/main" count="149" uniqueCount="129">
  <si>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</si>
  <si>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</si>
  <si>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</si>
  <si>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</si>
  <si>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</si>
  <si>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</si>
  <si>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</si>
  <si>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</si>
  <si>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</si>
  <si>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</si>
  <si>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</si>
  <si>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</si>
  <si>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INE001A01036</t>
  </si>
  <si>
    <t>INE154A01025</t>
  </si>
  <si>
    <t>IN9397D01014</t>
  </si>
  <si>
    <t>INE123W01016</t>
  </si>
  <si>
    <t>INE797F01020</t>
  </si>
  <si>
    <t>INE121A01024</t>
  </si>
  <si>
    <t>INE155A01022</t>
  </si>
  <si>
    <t>INE018A01030</t>
  </si>
  <si>
    <t>INE263A01024</t>
  </si>
  <si>
    <t>INE216A01030</t>
  </si>
  <si>
    <t>INE628A01036</t>
  </si>
  <si>
    <t>INE044A01036</t>
  </si>
  <si>
    <t>INE465A01025</t>
  </si>
  <si>
    <t>INE101A01026</t>
  </si>
  <si>
    <t>INE299U01018</t>
  </si>
  <si>
    <t>INE298A01020</t>
  </si>
  <si>
    <t>INE192A01025</t>
  </si>
  <si>
    <t>INE752E01010</t>
  </si>
  <si>
    <t>INE208A01029</t>
  </si>
  <si>
    <t>INE016A01026</t>
  </si>
  <si>
    <t>INE918I01018</t>
  </si>
  <si>
    <t>INE280A01028</t>
  </si>
  <si>
    <t>INE089A01023</t>
  </si>
  <si>
    <t>INE075A01022</t>
  </si>
  <si>
    <t>INE203G01027</t>
  </si>
  <si>
    <t>INE481G01011</t>
  </si>
  <si>
    <t>INE296A01024</t>
  </si>
  <si>
    <t>INE467B01029</t>
  </si>
  <si>
    <t>INE361B01024</t>
  </si>
  <si>
    <t>INE238A01034</t>
  </si>
  <si>
    <t>INE239A01016</t>
  </si>
  <si>
    <t>INE686F01025</t>
  </si>
  <si>
    <t>INE765G01017</t>
  </si>
  <si>
    <t>INE095A01012</t>
  </si>
  <si>
    <t>INE849A01020</t>
  </si>
  <si>
    <t>INE059A01026</t>
  </si>
  <si>
    <t>INE029A01011</t>
  </si>
  <si>
    <t>INE733E01010</t>
  </si>
  <si>
    <t>INE245A01021</t>
  </si>
  <si>
    <t>INE669C01036</t>
  </si>
  <si>
    <t>INE111A01025</t>
  </si>
  <si>
    <t>INE860A01027</t>
  </si>
  <si>
    <t>INE917I01010</t>
  </si>
  <si>
    <t>INE018E01016</t>
  </si>
  <si>
    <t>INE009A01021</t>
  </si>
  <si>
    <t>INE795G01014</t>
  </si>
  <si>
    <t>INE040A01034</t>
  </si>
  <si>
    <t>INE012A01025</t>
  </si>
  <si>
    <t>INE003A01024</t>
  </si>
  <si>
    <t>INE038A01020</t>
  </si>
  <si>
    <t>INE081A01020</t>
  </si>
  <si>
    <t>INE854D01024</t>
  </si>
  <si>
    <t>INE117A01022</t>
  </si>
  <si>
    <t>INE062A01020</t>
  </si>
  <si>
    <t>INE021A01026</t>
  </si>
  <si>
    <t>INE030A01027</t>
  </si>
  <si>
    <t>INE237A01028</t>
  </si>
  <si>
    <t>INE358A01014</t>
  </si>
  <si>
    <t>INE585B01010</t>
  </si>
  <si>
    <t>INE002A01018</t>
  </si>
  <si>
    <t>INE214T01019</t>
  </si>
  <si>
    <t>INE079A01024</t>
  </si>
  <si>
    <t>INE397D01024</t>
  </si>
  <si>
    <t>INE073K01018</t>
  </si>
  <si>
    <t>INE066A01021</t>
  </si>
  <si>
    <t>INE129A01019</t>
  </si>
  <si>
    <t>INE271C01023</t>
  </si>
  <si>
    <t>INE090A01021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</si>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</sst>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CFEC06-6C11-4AAD-B8DF-B38932CCE7EA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682C3069-2D65-43FF-A295-22162539FD87}" name="ISIN No." dataDxfId="6"/>
    <tableColumn id="2" xr3:uid="{AE7C7473-23EA-47AE-8CDE-C0FDDFBD5ABE}" name="Name of the Instrument" dataDxfId="5">
      <calculatedColumnFormula>VLOOKUP(Table13456762345[[#This Row],[ISIN No.]],'[1]Crisil data '!E:F,2,0)</calculatedColumnFormula>
    </tableColumn>
    <tableColumn id="3" xr3:uid="{A3524687-C359-44B7-9428-5907A7A657E5}" name="Industry " dataDxfId="4">
      <calculatedColumnFormula>VLOOKUP(Table13456762345[[#This Row],[ISIN No.]],'[1]Crisil data '!E:I,5,0)</calculatedColumnFormula>
    </tableColumn>
    <tableColumn id="4" xr3:uid="{1A5F4CB3-15B7-405D-B364-00BA4FDE2521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E350E7DA-338B-45CB-82E8-6859B68283EA}" name="Market Value" dataDxfId="2">
      <calculatedColumnFormula>SUMIFS('[1]Crisil data '!M:M,'[1]Crisil data '!AI:AI,$D$3,'[1]Crisil data '!E:E,Table13456762345[[#This Row],[ISIN No.]])</calculatedColumnFormula>
    </tableColumn>
    <tableColumn id="6" xr3:uid="{AFA77994-B7F1-41FC-9C8E-D46DE0FC7101}" name="% of Portfolio" dataDxfId="1" dataCellStyle="Percent">
      <calculatedColumnFormula>+F7/$F$170</calculatedColumnFormula>
    </tableColumn>
    <tableColumn id="7" xr3:uid="{D213C4F7-D938-4121-83AB-E58415D66ED7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04CFE-4D8B-4E25-AA45-F308D1492E6C}">
  <dimension ref="A2:H222"/>
  <sheetViews>
    <sheetView showGridLines="0" tabSelected="1" view="pageBreakPreview" topLeftCell="B170" zoomScale="78" zoomScaleNormal="100" zoomScaleSheetLayoutView="78" workbookViewId="0">
      <selection activeCell="D188" sqref="D188"/>
    </sheetView>
  </sheetViews>
  <sheetFormatPr defaultRowHeight="14.5" outlineLevelRow="2" x14ac:dyDescent="0.35"/>
  <cols>
    <col min="2" max="2" width="16.54296875" customWidth="1"/>
    <col min="3" max="3" width="60.7265625" customWidth="1"/>
    <col min="4" max="4" width="79.453125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1" max="11" width="15.1796875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t="s">
        <v>3</v>
      </c>
    </row>
    <row r="4" spans="1:8" x14ac:dyDescent="0.35">
      <c r="B4" s="1" t="s">
        <v>4</v>
      </c>
      <c r="D4" s="4" t="str">
        <f>+'[1]Tax Saver'!D4</f>
        <v>30th August 2022</v>
      </c>
    </row>
    <row r="6" spans="1:8" x14ac:dyDescent="0.3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35">
      <c r="A7" s="9"/>
      <c r="B7" s="10" t="s">
        <v>12</v>
      </c>
      <c r="C7" s="11" t="str">
        <f>VLOOKUP(Table13456762345[[#This Row],[ISIN No.]],'[1]Crisil data '!E:F,2,0)</f>
        <v>HOUSING DEVELOPMENT FINANCE CORPORATION</v>
      </c>
      <c r="D7" s="11" t="str">
        <f>VLOOKUP(Table13456762345[[#This Row],[ISIN No.]],'[1]Crisil data '!E:I,5,0)</f>
        <v>Activities of specialized institutions granting credit for house purchases</v>
      </c>
      <c r="E7" s="12">
        <f>SUMIFS('[1]Crisil data '!L:L,'[1]Crisil data '!AI:AI,$D$3,'[1]Crisil data '!E:E,Table13456762345[[#This Row],[ISIN No.]])</f>
        <v>2172</v>
      </c>
      <c r="F7" s="11">
        <f>SUMIFS('[1]Crisil data '!M:M,'[1]Crisil data '!AI:AI,$D$3,'[1]Crisil data '!E:E,Table13456762345[[#This Row],[ISIN No.]])</f>
        <v>5313580.8</v>
      </c>
      <c r="G7" s="13">
        <f t="shared" ref="G7:G70" si="0">+F7/$F$170</f>
        <v>2.5533034719178279E-2</v>
      </c>
      <c r="H7" s="14">
        <f>IFERROR(VLOOKUP(Table13456762345[[#This Row],[ISIN No.]],'[1]Crisil data '!E:AJ,32,0),0)</f>
        <v>0</v>
      </c>
    </row>
    <row r="8" spans="1:8" x14ac:dyDescent="0.35">
      <c r="A8" s="9"/>
      <c r="B8" s="10" t="s">
        <v>13</v>
      </c>
      <c r="C8" s="11" t="str">
        <f>VLOOKUP(Table13456762345[[#This Row],[ISIN No.]],'[1]Crisil data '!E:F,2,0)</f>
        <v>ITC LTD</v>
      </c>
      <c r="D8" s="11" t="str">
        <f>VLOOKUP(Table13456762345[[#This Row],[ISIN No.]],'[1]Crisil data '!E:I,5,0)</f>
        <v>Manufacture of cigarettes, cigarette tobacco</v>
      </c>
      <c r="E8" s="12">
        <f>SUMIFS('[1]Crisil data '!L:L,'[1]Crisil data '!AI:AI,$D$3,'[1]Crisil data '!E:E,Table13456762345[[#This Row],[ISIN No.]])</f>
        <v>19468</v>
      </c>
      <c r="F8" s="11">
        <f>SUMIFS('[1]Crisil data '!M:M,'[1]Crisil data '!AI:AI,$D$3,'[1]Crisil data '!E:E,Table13456762345[[#This Row],[ISIN No.]])</f>
        <v>6239494</v>
      </c>
      <c r="G8" s="13">
        <f t="shared" si="0"/>
        <v>2.9982270511837245E-2</v>
      </c>
      <c r="H8" s="14">
        <f>IFERROR(VLOOKUP(Table13456762345[[#This Row],[ISIN No.]],'[1]Crisil data '!E:AJ,32,0),0)</f>
        <v>0</v>
      </c>
    </row>
    <row r="9" spans="1:8" x14ac:dyDescent="0.35">
      <c r="A9" s="9"/>
      <c r="B9" s="10" t="s">
        <v>14</v>
      </c>
      <c r="C9" s="11" t="str">
        <f>VLOOKUP(Table13456762345[[#This Row],[ISIN No.]],'[1]Crisil data '!E:F,2,0)</f>
        <v>Bharti Airtel partly Paid(14:1)</v>
      </c>
      <c r="D9" s="11" t="str">
        <f>VLOOKUP(Table13456762345[[#This Row],[ISIN No.]],'[1]Crisil data '!E:I,5,0)</f>
        <v>Activities of maintaining and operating pageing</v>
      </c>
      <c r="E9" s="12">
        <f>SUMIFS('[1]Crisil data '!L:L,'[1]Crisil data '!AI:AI,$D$3,'[1]Crisil data '!E:E,Table13456762345[[#This Row],[ISIN No.]])</f>
        <v>441</v>
      </c>
      <c r="F9" s="11">
        <f>SUMIFS('[1]Crisil data '!M:M,'[1]Crisil data '!AI:AI,$D$3,'[1]Crisil data '!E:E,Table13456762345[[#This Row],[ISIN No.]])</f>
        <v>152718.29999999999</v>
      </c>
      <c r="G9" s="13">
        <f t="shared" si="0"/>
        <v>7.3384819068788491E-4</v>
      </c>
      <c r="H9" s="14">
        <f>IFERROR(VLOOKUP(Table13456762345[[#This Row],[ISIN No.]],'[1]Crisil data '!E:AJ,32,0),0)</f>
        <v>0</v>
      </c>
    </row>
    <row r="10" spans="1:8" x14ac:dyDescent="0.35">
      <c r="A10" s="9"/>
      <c r="B10" s="10" t="s">
        <v>15</v>
      </c>
      <c r="C10" s="11" t="str">
        <f>VLOOKUP(Table13456762345[[#This Row],[ISIN No.]],'[1]Crisil data '!E:F,2,0)</f>
        <v>SBI LIFE INSURANCE COMPANY LIMITED</v>
      </c>
      <c r="D10" s="11" t="str">
        <f>VLOOKUP(Table13456762345[[#This Row],[ISIN No.]],'[1]Crisil data '!E:I,5,0)</f>
        <v>Life insurance</v>
      </c>
      <c r="E10" s="12">
        <f>SUMIFS('[1]Crisil data '!L:L,'[1]Crisil data '!AI:AI,$D$3,'[1]Crisil data '!E:E,Table13456762345[[#This Row],[ISIN No.]])</f>
        <v>1665</v>
      </c>
      <c r="F10" s="11">
        <f>SUMIFS('[1]Crisil data '!M:M,'[1]Crisil data '!AI:AI,$D$3,'[1]Crisil data '!E:E,Table13456762345[[#This Row],[ISIN No.]])</f>
        <v>2212951.5</v>
      </c>
      <c r="G10" s="13">
        <f t="shared" si="0"/>
        <v>1.0633764613376661E-2</v>
      </c>
      <c r="H10" s="14">
        <f>IFERROR(VLOOKUP(Table13456762345[[#This Row],[ISIN No.]],'[1]Crisil data '!E:AJ,32,0),0)</f>
        <v>0</v>
      </c>
    </row>
    <row r="11" spans="1:8" x14ac:dyDescent="0.35">
      <c r="A11" s="9"/>
      <c r="B11" s="10" t="s">
        <v>16</v>
      </c>
      <c r="C11" s="11" t="str">
        <f>VLOOKUP(Table13456762345[[#This Row],[ISIN No.]],'[1]Crisil data '!E:F,2,0)</f>
        <v>Jubilant Foodworks Limited.</v>
      </c>
      <c r="D11" s="11" t="str">
        <f>VLOOKUP(Table13456762345[[#This Row],[ISIN No.]],'[1]Crisil data '!E:I,5,0)</f>
        <v>Restaurants without bars</v>
      </c>
      <c r="E11" s="12">
        <f>SUMIFS('[1]Crisil data '!L:L,'[1]Crisil data '!AI:AI,$D$3,'[1]Crisil data '!E:E,Table13456762345[[#This Row],[ISIN No.]])</f>
        <v>1385</v>
      </c>
      <c r="F11" s="11">
        <f>SUMIFS('[1]Crisil data '!M:M,'[1]Crisil data '!AI:AI,$D$3,'[1]Crisil data '!E:E,Table13456762345[[#This Row],[ISIN No.]])</f>
        <v>853575.5</v>
      </c>
      <c r="G11" s="13">
        <f t="shared" si="0"/>
        <v>4.1016357325252229E-3</v>
      </c>
      <c r="H11" s="14">
        <f>IFERROR(VLOOKUP(Table13456762345[[#This Row],[ISIN No.]],'[1]Crisil data '!E:AJ,32,0),0)</f>
        <v>0</v>
      </c>
    </row>
    <row r="12" spans="1:8" x14ac:dyDescent="0.35">
      <c r="A12" s="9"/>
      <c r="B12" s="10" t="s">
        <v>17</v>
      </c>
      <c r="C12" s="11" t="str">
        <f>VLOOKUP(Table13456762345[[#This Row],[ISIN No.]],'[1]Crisil data '!E:F,2,0)</f>
        <v>CHOLAMANDALAM INVESTMENT AND FINANCE COMPANY</v>
      </c>
      <c r="D12" s="11" t="str">
        <f>VLOOKUP(Table13456762345[[#This Row],[ISIN No.]],'[1]Crisil data '!E:I,5,0)</f>
        <v>Other credit granting</v>
      </c>
      <c r="E12" s="12">
        <f>SUMIFS('[1]Crisil data '!L:L,'[1]Crisil data '!AI:AI,$D$3,'[1]Crisil data '!E:E,Table13456762345[[#This Row],[ISIN No.]])</f>
        <v>2821</v>
      </c>
      <c r="F12" s="11">
        <f>SUMIFS('[1]Crisil data '!M:M,'[1]Crisil data '!AI:AI,$D$3,'[1]Crisil data '!E:E,Table13456762345[[#This Row],[ISIN No.]])</f>
        <v>2229577.35</v>
      </c>
      <c r="G12" s="13">
        <f t="shared" si="0"/>
        <v>1.0713655824457116E-2</v>
      </c>
      <c r="H12" s="14">
        <f>IFERROR(VLOOKUP(Table13456762345[[#This Row],[ISIN No.]],'[1]Crisil data '!E:AJ,32,0),0)</f>
        <v>0</v>
      </c>
    </row>
    <row r="13" spans="1:8" x14ac:dyDescent="0.35">
      <c r="A13" s="9"/>
      <c r="B13" s="10" t="s">
        <v>18</v>
      </c>
      <c r="C13" s="11" t="str">
        <f>VLOOKUP(Table13456762345[[#This Row],[ISIN No.]],'[1]Crisil data '!E:F,2,0)</f>
        <v>TATA MOTORS LTD</v>
      </c>
      <c r="D13" s="11" t="str">
        <f>VLOOKUP(Table13456762345[[#This Row],[ISIN No.]],'[1]Crisil data '!E:I,5,0)</f>
        <v>Manufacture of commercial vehicles such as vans, lorries, over-the-road</v>
      </c>
      <c r="E13" s="12">
        <f>SUMIFS('[1]Crisil data '!L:L,'[1]Crisil data '!AI:AI,$D$3,'[1]Crisil data '!E:E,Table13456762345[[#This Row],[ISIN No.]])</f>
        <v>4220</v>
      </c>
      <c r="F13" s="11">
        <f>SUMIFS('[1]Crisil data '!M:M,'[1]Crisil data '!AI:AI,$D$3,'[1]Crisil data '!E:E,Table13456762345[[#This Row],[ISIN No.]])</f>
        <v>1988042</v>
      </c>
      <c r="G13" s="13">
        <f t="shared" si="0"/>
        <v>9.5530203303174806E-3</v>
      </c>
      <c r="H13" s="14">
        <f>IFERROR(VLOOKUP(Table13456762345[[#This Row],[ISIN No.]],'[1]Crisil data '!E:AJ,32,0),0)</f>
        <v>0</v>
      </c>
    </row>
    <row r="14" spans="1:8" x14ac:dyDescent="0.35">
      <c r="A14" s="9"/>
      <c r="B14" s="10" t="s">
        <v>19</v>
      </c>
      <c r="C14" s="11" t="str">
        <f>VLOOKUP(Table13456762345[[#This Row],[ISIN No.]],'[1]Crisil data '!E:F,2,0)</f>
        <v>LARSEN AND TOUBRO LIMITED</v>
      </c>
      <c r="D14" s="11" t="str">
        <f>VLOOKUP(Table13456762345[[#This Row],[ISIN No.]],'[1]Crisil data '!E:I,5,0)</f>
        <v>Other civil engineering projects n.e.c.</v>
      </c>
      <c r="E14" s="12">
        <f>SUMIFS('[1]Crisil data '!L:L,'[1]Crisil data '!AI:AI,$D$3,'[1]Crisil data '!E:E,Table13456762345[[#This Row],[ISIN No.]])</f>
        <v>3351</v>
      </c>
      <c r="F14" s="11">
        <f>SUMIFS('[1]Crisil data '!M:M,'[1]Crisil data '!AI:AI,$D$3,'[1]Crisil data '!E:E,Table13456762345[[#This Row],[ISIN No.]])</f>
        <v>6442297.5</v>
      </c>
      <c r="G14" s="13">
        <f t="shared" si="0"/>
        <v>3.0956790143997701E-2</v>
      </c>
      <c r="H14" s="14">
        <f>IFERROR(VLOOKUP(Table13456762345[[#This Row],[ISIN No.]],'[1]Crisil data '!E:AJ,32,0),0)</f>
        <v>0</v>
      </c>
    </row>
    <row r="15" spans="1:8" x14ac:dyDescent="0.35">
      <c r="A15" s="9"/>
      <c r="B15" s="10" t="s">
        <v>20</v>
      </c>
      <c r="C15" s="11" t="str">
        <f>VLOOKUP(Table13456762345[[#This Row],[ISIN No.]],'[1]Crisil data '!E:F,2,0)</f>
        <v>BHARAT ELECTRONICS LIMITED</v>
      </c>
      <c r="D15" s="11" t="str">
        <f>VLOOKUP(Table13456762345[[#This Row],[ISIN No.]],'[1]Crisil data '!E:I,5,0)</f>
        <v>Manufacture of radar equipment, GPS devices, search, detection, navig</v>
      </c>
      <c r="E15" s="12">
        <f>SUMIFS('[1]Crisil data '!L:L,'[1]Crisil data '!AI:AI,$D$3,'[1]Crisil data '!E:E,Table13456762345[[#This Row],[ISIN No.]])</f>
        <v>4940</v>
      </c>
      <c r="F15" s="11">
        <f>SUMIFS('[1]Crisil data '!M:M,'[1]Crisil data '!AI:AI,$D$3,'[1]Crisil data '!E:E,Table13456762345[[#This Row],[ISIN No.]])</f>
        <v>1514110</v>
      </c>
      <c r="G15" s="13">
        <f t="shared" si="0"/>
        <v>7.2756629952169024E-3</v>
      </c>
      <c r="H15" s="14">
        <f>IFERROR(VLOOKUP(Table13456762345[[#This Row],[ISIN No.]],'[1]Crisil data '!E:AJ,32,0),0)</f>
        <v>0</v>
      </c>
    </row>
    <row r="16" spans="1:8" x14ac:dyDescent="0.35">
      <c r="A16" s="9"/>
      <c r="B16" s="10" t="s">
        <v>21</v>
      </c>
      <c r="C16" s="11" t="str">
        <f>VLOOKUP(Table13456762345[[#This Row],[ISIN No.]],'[1]Crisil data '!E:F,2,0)</f>
        <v>Britannia Industries Limited</v>
      </c>
      <c r="D16" s="11" t="str">
        <f>VLOOKUP(Table13456762345[[#This Row],[ISIN No.]],'[1]Crisil data '!E:I,5,0)</f>
        <v>Manufacture of biscuits, cakes, pastries, rusks etc.</v>
      </c>
      <c r="E16" s="12">
        <f>SUMIFS('[1]Crisil data '!L:L,'[1]Crisil data '!AI:AI,$D$3,'[1]Crisil data '!E:E,Table13456762345[[#This Row],[ISIN No.]])</f>
        <v>307</v>
      </c>
      <c r="F16" s="11">
        <f>SUMIFS('[1]Crisil data '!M:M,'[1]Crisil data '!AI:AI,$D$3,'[1]Crisil data '!E:E,Table13456762345[[#This Row],[ISIN No.]])</f>
        <v>1150559.25</v>
      </c>
      <c r="G16" s="13">
        <f t="shared" si="0"/>
        <v>5.5287141350559158E-3</v>
      </c>
      <c r="H16" s="14">
        <f>IFERROR(VLOOKUP(Table13456762345[[#This Row],[ISIN No.]],'[1]Crisil data '!E:AJ,32,0),0)</f>
        <v>0</v>
      </c>
    </row>
    <row r="17" spans="1:8" x14ac:dyDescent="0.35">
      <c r="A17" s="9"/>
      <c r="B17" s="10" t="s">
        <v>22</v>
      </c>
      <c r="C17" s="11" t="str">
        <f>VLOOKUP(Table13456762345[[#This Row],[ISIN No.]],'[1]Crisil data '!E:F,2,0)</f>
        <v>UPL LIMITED</v>
      </c>
      <c r="D17" s="11" t="str">
        <f>VLOOKUP(Table13456762345[[#This Row],[ISIN No.]],'[1]Crisil data '!E:I,5,0)</f>
        <v>Manufacture of insecticides, rodenticides, fungicides, herbicides</v>
      </c>
      <c r="E17" s="12">
        <f>SUMIFS('[1]Crisil data '!L:L,'[1]Crisil data '!AI:AI,$D$3,'[1]Crisil data '!E:E,Table13456762345[[#This Row],[ISIN No.]])</f>
        <v>1425</v>
      </c>
      <c r="F17" s="11">
        <f>SUMIFS('[1]Crisil data '!M:M,'[1]Crisil data '!AI:AI,$D$3,'[1]Crisil data '!E:E,Table13456762345[[#This Row],[ISIN No.]])</f>
        <v>1096181.25</v>
      </c>
      <c r="G17" s="13">
        <f t="shared" si="0"/>
        <v>5.2674147563093882E-3</v>
      </c>
      <c r="H17" s="14">
        <f>IFERROR(VLOOKUP(Table13456762345[[#This Row],[ISIN No.]],'[1]Crisil data '!E:AJ,32,0),0)</f>
        <v>0</v>
      </c>
    </row>
    <row r="18" spans="1:8" x14ac:dyDescent="0.35">
      <c r="A18" s="9"/>
      <c r="B18" s="10" t="s">
        <v>23</v>
      </c>
      <c r="C18" s="11" t="str">
        <f>VLOOKUP(Table13456762345[[#This Row],[ISIN No.]],'[1]Crisil data '!E:F,2,0)</f>
        <v>SUN PHARMACEUTICALS INDUSTRIES LTD</v>
      </c>
      <c r="D18" s="11" t="str">
        <f>VLOOKUP(Table13456762345[[#This Row],[ISIN No.]],'[1]Crisil data '!E:I,5,0)</f>
        <v>Manufacture of medicinal substances used in the manufacture of pharmaceuticals:</v>
      </c>
      <c r="E18" s="12">
        <f>SUMIFS('[1]Crisil data '!L:L,'[1]Crisil data '!AI:AI,$D$3,'[1]Crisil data '!E:E,Table13456762345[[#This Row],[ISIN No.]])</f>
        <v>3038</v>
      </c>
      <c r="F18" s="11">
        <f>SUMIFS('[1]Crisil data '!M:M,'[1]Crisil data '!AI:AI,$D$3,'[1]Crisil data '!E:E,Table13456762345[[#This Row],[ISIN No.]])</f>
        <v>2713085.9</v>
      </c>
      <c r="G18" s="13">
        <f t="shared" si="0"/>
        <v>1.3037030787376573E-2</v>
      </c>
      <c r="H18" s="14">
        <f>IFERROR(VLOOKUP(Table13456762345[[#This Row],[ISIN No.]],'[1]Crisil data '!E:AJ,32,0),0)</f>
        <v>0</v>
      </c>
    </row>
    <row r="19" spans="1:8" x14ac:dyDescent="0.35">
      <c r="A19" s="9"/>
      <c r="B19" s="10" t="s">
        <v>24</v>
      </c>
      <c r="C19" s="11" t="str">
        <f>VLOOKUP(Table13456762345[[#This Row],[ISIN No.]],'[1]Crisil data '!E:F,2,0)</f>
        <v>Bharat Forge Limited</v>
      </c>
      <c r="D19" s="11" t="str">
        <f>VLOOKUP(Table13456762345[[#This Row],[ISIN No.]],'[1]Crisil data '!E:I,5,0)</f>
        <v>Forging, pressing, stamping and roll-forming of metal; powder metallurgy</v>
      </c>
      <c r="E19" s="12">
        <f>SUMIFS('[1]Crisil data '!L:L,'[1]Crisil data '!AI:AI,$D$3,'[1]Crisil data '!E:E,Table13456762345[[#This Row],[ISIN No.]])</f>
        <v>695</v>
      </c>
      <c r="F19" s="11">
        <f>SUMIFS('[1]Crisil data '!M:M,'[1]Crisil data '!AI:AI,$D$3,'[1]Crisil data '!E:E,Table13456762345[[#This Row],[ISIN No.]])</f>
        <v>514890.75</v>
      </c>
      <c r="G19" s="13">
        <f t="shared" si="0"/>
        <v>2.4741739875930265E-3</v>
      </c>
      <c r="H19" s="14">
        <f>IFERROR(VLOOKUP(Table13456762345[[#This Row],[ISIN No.]],'[1]Crisil data '!E:AJ,32,0),0)</f>
        <v>0</v>
      </c>
    </row>
    <row r="20" spans="1:8" x14ac:dyDescent="0.35">
      <c r="A20" s="9"/>
      <c r="B20" s="10" t="s">
        <v>25</v>
      </c>
      <c r="C20" s="11" t="str">
        <f>VLOOKUP(Table13456762345[[#This Row],[ISIN No.]],'[1]Crisil data '!E:F,2,0)</f>
        <v>MAHINDRA AND MAHINDRA LTD</v>
      </c>
      <c r="D20" s="11" t="str">
        <f>VLOOKUP(Table13456762345[[#This Row],[ISIN No.]],'[1]Crisil data '!E:I,5,0)</f>
        <v>Manufacture of tractors used in agriculture and forestry</v>
      </c>
      <c r="E20" s="12">
        <f>SUMIFS('[1]Crisil data '!L:L,'[1]Crisil data '!AI:AI,$D$3,'[1]Crisil data '!E:E,Table13456762345[[#This Row],[ISIN No.]])</f>
        <v>2085</v>
      </c>
      <c r="F20" s="11">
        <f>SUMIFS('[1]Crisil data '!M:M,'[1]Crisil data '!AI:AI,$D$3,'[1]Crisil data '!E:E,Table13456762345[[#This Row],[ISIN No.]])</f>
        <v>2728639.5</v>
      </c>
      <c r="G20" s="13">
        <f t="shared" si="0"/>
        <v>1.3111769579117204E-2</v>
      </c>
      <c r="H20" s="14">
        <f>IFERROR(VLOOKUP(Table13456762345[[#This Row],[ISIN No.]],'[1]Crisil data '!E:AJ,32,0),0)</f>
        <v>0</v>
      </c>
    </row>
    <row r="21" spans="1:8" x14ac:dyDescent="0.35">
      <c r="A21" s="9"/>
      <c r="B21" s="10" t="s">
        <v>26</v>
      </c>
      <c r="C21" s="11" t="str">
        <f>VLOOKUP(Table13456762345[[#This Row],[ISIN No.]],'[1]Crisil data '!E:F,2,0)</f>
        <v>Crompton Greaves Consumer Electricals</v>
      </c>
      <c r="D21" s="11" t="str">
        <f>VLOOKUP(Table13456762345[[#This Row],[ISIN No.]],'[1]Crisil data '!E:I,5,0)</f>
        <v>Manufacture of electric lighting equipment</v>
      </c>
      <c r="E21" s="12">
        <f>SUMIFS('[1]Crisil data '!L:L,'[1]Crisil data '!AI:AI,$D$3,'[1]Crisil data '!E:E,Table13456762345[[#This Row],[ISIN No.]])</f>
        <v>2190</v>
      </c>
      <c r="F21" s="11">
        <f>SUMIFS('[1]Crisil data '!M:M,'[1]Crisil data '!AI:AI,$D$3,'[1]Crisil data '!E:E,Table13456762345[[#This Row],[ISIN No.]])</f>
        <v>892206</v>
      </c>
      <c r="G21" s="13">
        <f t="shared" si="0"/>
        <v>4.2872645833595254E-3</v>
      </c>
      <c r="H21" s="14">
        <f>IFERROR(VLOOKUP(Table13456762345[[#This Row],[ISIN No.]],'[1]Crisil data '!E:AJ,32,0),0)</f>
        <v>0</v>
      </c>
    </row>
    <row r="22" spans="1:8" x14ac:dyDescent="0.35">
      <c r="A22" s="9"/>
      <c r="B22" s="10" t="s">
        <v>27</v>
      </c>
      <c r="C22" s="11" t="str">
        <f>VLOOKUP(Table13456762345[[#This Row],[ISIN No.]],'[1]Crisil data '!E:F,2,0)</f>
        <v>CUMMINS INDIA LIMITED</v>
      </c>
      <c r="D22" s="11" t="str">
        <f>VLOOKUP(Table13456762345[[#This Row],[ISIN No.]],'[1]Crisil data '!E:I,5,0)</f>
        <v>Manufacture of engines and turbines, except aircraft, vehicle</v>
      </c>
      <c r="E22" s="12">
        <f>SUMIFS('[1]Crisil data '!L:L,'[1]Crisil data '!AI:AI,$D$3,'[1]Crisil data '!E:E,Table13456762345[[#This Row],[ISIN No.]])</f>
        <v>498</v>
      </c>
      <c r="F22" s="11">
        <f>SUMIFS('[1]Crisil data '!M:M,'[1]Crisil data '!AI:AI,$D$3,'[1]Crisil data '!E:E,Table13456762345[[#This Row],[ISIN No.]])</f>
        <v>593914.80000000005</v>
      </c>
      <c r="G22" s="13">
        <f t="shared" si="0"/>
        <v>2.8539035688765332E-3</v>
      </c>
      <c r="H22" s="14">
        <f>IFERROR(VLOOKUP(Table13456762345[[#This Row],[ISIN No.]],'[1]Crisil data '!E:AJ,32,0),0)</f>
        <v>0</v>
      </c>
    </row>
    <row r="23" spans="1:8" x14ac:dyDescent="0.35">
      <c r="A23" s="9"/>
      <c r="B23" s="10" t="s">
        <v>28</v>
      </c>
      <c r="C23" s="11" t="str">
        <f>VLOOKUP(Table13456762345[[#This Row],[ISIN No.]],'[1]Crisil data '!E:F,2,0)</f>
        <v>Tata Consumer Products Limited</v>
      </c>
      <c r="D23" s="11" t="str">
        <f>VLOOKUP(Table13456762345[[#This Row],[ISIN No.]],'[1]Crisil data '!E:I,5,0)</f>
        <v>Processing and blending of tea including manufacture of instant tea</v>
      </c>
      <c r="E23" s="12">
        <f>SUMIFS('[1]Crisil data '!L:L,'[1]Crisil data '!AI:AI,$D$3,'[1]Crisil data '!E:E,Table13456762345[[#This Row],[ISIN No.]])</f>
        <v>1075</v>
      </c>
      <c r="F23" s="11">
        <f>SUMIFS('[1]Crisil data '!M:M,'[1]Crisil data '!AI:AI,$D$3,'[1]Crisil data '!E:E,Table13456762345[[#This Row],[ISIN No.]])</f>
        <v>870373.75</v>
      </c>
      <c r="G23" s="13">
        <f t="shared" si="0"/>
        <v>4.1823553671022362E-3</v>
      </c>
      <c r="H23" s="14">
        <f>IFERROR(VLOOKUP(Table13456762345[[#This Row],[ISIN No.]],'[1]Crisil data '!E:AJ,32,0),0)</f>
        <v>0</v>
      </c>
    </row>
    <row r="24" spans="1:8" x14ac:dyDescent="0.35">
      <c r="A24" s="9"/>
      <c r="B24" s="10" t="s">
        <v>29</v>
      </c>
      <c r="C24" s="11" t="str">
        <f>VLOOKUP(Table13456762345[[#This Row],[ISIN No.]],'[1]Crisil data '!E:F,2,0)</f>
        <v>POWER GRID CORPORATION OF INDIA LIMITED</v>
      </c>
      <c r="D24" s="11" t="str">
        <f>VLOOKUP(Table13456762345[[#This Row],[ISIN No.]],'[1]Crisil data '!E:I,5,0)</f>
        <v>Transmission of electric energy</v>
      </c>
      <c r="E24" s="12">
        <f>SUMIFS('[1]Crisil data '!L:L,'[1]Crisil data '!AI:AI,$D$3,'[1]Crisil data '!E:E,Table13456762345[[#This Row],[ISIN No.]])</f>
        <v>7231</v>
      </c>
      <c r="F24" s="11">
        <f>SUMIFS('[1]Crisil data '!M:M,'[1]Crisil data '!AI:AI,$D$3,'[1]Crisil data '!E:E,Table13456762345[[#This Row],[ISIN No.]])</f>
        <v>1660237.6</v>
      </c>
      <c r="G24" s="13">
        <f t="shared" si="0"/>
        <v>7.9778412860279126E-3</v>
      </c>
      <c r="H24" s="14">
        <f>IFERROR(VLOOKUP(Table13456762345[[#This Row],[ISIN No.]],'[1]Crisil data '!E:AJ,32,0),0)</f>
        <v>0</v>
      </c>
    </row>
    <row r="25" spans="1:8" x14ac:dyDescent="0.35">
      <c r="A25" s="9"/>
      <c r="B25" s="10" t="s">
        <v>30</v>
      </c>
      <c r="C25" s="11" t="str">
        <f>VLOOKUP(Table13456762345[[#This Row],[ISIN No.]],'[1]Crisil data '!E:F,2,0)</f>
        <v>ASHOK LEYLAND LTD</v>
      </c>
      <c r="D25" s="11" t="str">
        <f>VLOOKUP(Table13456762345[[#This Row],[ISIN No.]],'[1]Crisil data '!E:I,5,0)</f>
        <v>Manufacture of commercial vehicles such as vans, lorries, over-the-road</v>
      </c>
      <c r="E25" s="12">
        <f>SUMIFS('[1]Crisil data '!L:L,'[1]Crisil data '!AI:AI,$D$3,'[1]Crisil data '!E:E,Table13456762345[[#This Row],[ISIN No.]])</f>
        <v>6720</v>
      </c>
      <c r="F25" s="11">
        <f>SUMIFS('[1]Crisil data '!M:M,'[1]Crisil data '!AI:AI,$D$3,'[1]Crisil data '!E:E,Table13456762345[[#This Row],[ISIN No.]])</f>
        <v>1034880</v>
      </c>
      <c r="G25" s="13">
        <f t="shared" si="0"/>
        <v>4.9728474948914332E-3</v>
      </c>
      <c r="H25" s="14">
        <f>IFERROR(VLOOKUP(Table13456762345[[#This Row],[ISIN No.]],'[1]Crisil data '!E:AJ,32,0),0)</f>
        <v>0</v>
      </c>
    </row>
    <row r="26" spans="1:8" x14ac:dyDescent="0.35">
      <c r="A26" s="9"/>
      <c r="B26" s="10" t="s">
        <v>31</v>
      </c>
      <c r="C26" s="11" t="str">
        <f>VLOOKUP(Table13456762345[[#This Row],[ISIN No.]],'[1]Crisil data '!E:F,2,0)</f>
        <v>Dabur India Limited</v>
      </c>
      <c r="D26" s="11" t="str">
        <f>VLOOKUP(Table13456762345[[#This Row],[ISIN No.]],'[1]Crisil data '!E:I,5,0)</f>
        <v>Manufacture of hair oil, shampoo, hair dye etc.</v>
      </c>
      <c r="E26" s="12">
        <f>SUMIFS('[1]Crisil data '!L:L,'[1]Crisil data '!AI:AI,$D$3,'[1]Crisil data '!E:E,Table13456762345[[#This Row],[ISIN No.]])</f>
        <v>2675</v>
      </c>
      <c r="F26" s="11">
        <f>SUMIFS('[1]Crisil data '!M:M,'[1]Crisil data '!AI:AI,$D$3,'[1]Crisil data '!E:E,Table13456762345[[#This Row],[ISIN No.]])</f>
        <v>1561130</v>
      </c>
      <c r="G26" s="13">
        <f t="shared" si="0"/>
        <v>7.5016054128979812E-3</v>
      </c>
      <c r="H26" s="14">
        <f>IFERROR(VLOOKUP(Table13456762345[[#This Row],[ISIN No.]],'[1]Crisil data '!E:AJ,32,0),0)</f>
        <v>0</v>
      </c>
    </row>
    <row r="27" spans="1:8" x14ac:dyDescent="0.35">
      <c r="A27" s="9"/>
      <c r="B27" s="10" t="s">
        <v>32</v>
      </c>
      <c r="C27" s="11" t="str">
        <f>VLOOKUP(Table13456762345[[#This Row],[ISIN No.]],'[1]Crisil data '!E:F,2,0)</f>
        <v>BAJAJ FINSERV LTD</v>
      </c>
      <c r="D27" s="11" t="str">
        <f>VLOOKUP(Table13456762345[[#This Row],[ISIN No.]],'[1]Crisil data '!E:I,5,0)</f>
        <v>Other credit granting</v>
      </c>
      <c r="E27" s="12">
        <f>SUMIFS('[1]Crisil data '!L:L,'[1]Crisil data '!AI:AI,$D$3,'[1]Crisil data '!E:E,Table13456762345[[#This Row],[ISIN No.]])</f>
        <v>107</v>
      </c>
      <c r="F27" s="11">
        <f>SUMIFS('[1]Crisil data '!M:M,'[1]Crisil data '!AI:AI,$D$3,'[1]Crisil data '!E:E,Table13456762345[[#This Row],[ISIN No.]])</f>
        <v>1814950.05</v>
      </c>
      <c r="G27" s="13">
        <f t="shared" si="0"/>
        <v>8.7212718474563057E-3</v>
      </c>
      <c r="H27" s="14">
        <f>IFERROR(VLOOKUP(Table13456762345[[#This Row],[ISIN No.]],'[1]Crisil data '!E:AJ,32,0),0)</f>
        <v>0</v>
      </c>
    </row>
    <row r="28" spans="1:8" x14ac:dyDescent="0.35">
      <c r="A28" s="9"/>
      <c r="B28" s="10" t="s">
        <v>33</v>
      </c>
      <c r="C28" s="11" t="str">
        <f>VLOOKUP(Table13456762345[[#This Row],[ISIN No.]],'[1]Crisil data '!E:F,2,0)</f>
        <v>Titan Company Limited</v>
      </c>
      <c r="D28" s="11" t="str">
        <f>VLOOKUP(Table13456762345[[#This Row],[ISIN No.]],'[1]Crisil data '!E:I,5,0)</f>
        <v>Manufacture of jewellery of gold, silver and other precious or base metal</v>
      </c>
      <c r="E28" s="12">
        <f>SUMIFS('[1]Crisil data '!L:L,'[1]Crisil data '!AI:AI,$D$3,'[1]Crisil data '!E:E,Table13456762345[[#This Row],[ISIN No.]])</f>
        <v>675</v>
      </c>
      <c r="F28" s="11">
        <f>SUMIFS('[1]Crisil data '!M:M,'[1]Crisil data '!AI:AI,$D$3,'[1]Crisil data '!E:E,Table13456762345[[#This Row],[ISIN No.]])</f>
        <v>1758138.75</v>
      </c>
      <c r="G28" s="13">
        <f t="shared" si="0"/>
        <v>8.4482798765161717E-3</v>
      </c>
      <c r="H28" s="14">
        <f>IFERROR(VLOOKUP(Table13456762345[[#This Row],[ISIN No.]],'[1]Crisil data '!E:AJ,32,0),0)</f>
        <v>0</v>
      </c>
    </row>
    <row r="29" spans="1:8" x14ac:dyDescent="0.35">
      <c r="A29" s="9"/>
      <c r="B29" s="10" t="s">
        <v>34</v>
      </c>
      <c r="C29" s="11" t="str">
        <f>VLOOKUP(Table13456762345[[#This Row],[ISIN No.]],'[1]Crisil data '!E:F,2,0)</f>
        <v>Dr. Reddy's Laboratories Limited</v>
      </c>
      <c r="D29" s="11" t="str">
        <f>VLOOKUP(Table13456762345[[#This Row],[ISIN No.]],'[1]Crisil data '!E:I,5,0)</f>
        <v>Manufacture of allopathic pharmaceutical preparations</v>
      </c>
      <c r="E29" s="12">
        <f>SUMIFS('[1]Crisil data '!L:L,'[1]Crisil data '!AI:AI,$D$3,'[1]Crisil data '!E:E,Table13456762345[[#This Row],[ISIN No.]])</f>
        <v>360</v>
      </c>
      <c r="F29" s="11">
        <f>SUMIFS('[1]Crisil data '!M:M,'[1]Crisil data '!AI:AI,$D$3,'[1]Crisil data '!E:E,Table13456762345[[#This Row],[ISIN No.]])</f>
        <v>1528218</v>
      </c>
      <c r="G29" s="13">
        <f t="shared" si="0"/>
        <v>7.3434553310026242E-3</v>
      </c>
      <c r="H29" s="14">
        <f>IFERROR(VLOOKUP(Table13456762345[[#This Row],[ISIN No.]],'[1]Crisil data '!E:AJ,32,0),0)</f>
        <v>0</v>
      </c>
    </row>
    <row r="30" spans="1:8" x14ac:dyDescent="0.35">
      <c r="A30" s="9"/>
      <c r="B30" s="10" t="s">
        <v>35</v>
      </c>
      <c r="C30" s="11" t="str">
        <f>VLOOKUP(Table13456762345[[#This Row],[ISIN No.]],'[1]Crisil data '!E:F,2,0)</f>
        <v>WIPRO LTD</v>
      </c>
      <c r="D30" s="11" t="str">
        <f>VLOOKUP(Table13456762345[[#This Row],[ISIN No.]],'[1]Crisil data '!E:I,5,0)</f>
        <v>Writing , modifying, testing of computer program</v>
      </c>
      <c r="E30" s="12">
        <f>SUMIFS('[1]Crisil data '!L:L,'[1]Crisil data '!AI:AI,$D$3,'[1]Crisil data '!E:E,Table13456762345[[#This Row],[ISIN No.]])</f>
        <v>2580</v>
      </c>
      <c r="F30" s="11">
        <f>SUMIFS('[1]Crisil data '!M:M,'[1]Crisil data '!AI:AI,$D$3,'[1]Crisil data '!E:E,Table13456762345[[#This Row],[ISIN No.]])</f>
        <v>1066959</v>
      </c>
      <c r="G30" s="13">
        <f t="shared" si="0"/>
        <v>5.1269948112842734E-3</v>
      </c>
      <c r="H30" s="14">
        <f>IFERROR(VLOOKUP(Table13456762345[[#This Row],[ISIN No.]],'[1]Crisil data '!E:AJ,32,0),0)</f>
        <v>0</v>
      </c>
    </row>
    <row r="31" spans="1:8" x14ac:dyDescent="0.35">
      <c r="A31" s="9"/>
      <c r="B31" s="10" t="s">
        <v>36</v>
      </c>
      <c r="C31" s="11" t="str">
        <f>VLOOKUP(Table13456762345[[#This Row],[ISIN No.]],'[1]Crisil data '!E:F,2,0)</f>
        <v>INDRAPRASTHA GAS</v>
      </c>
      <c r="D31" s="11" t="str">
        <f>VLOOKUP(Table13456762345[[#This Row],[ISIN No.]],'[1]Crisil data '!E:I,5,0)</f>
        <v>Disrtibution and sale of gaseous fuels through mains</v>
      </c>
      <c r="E31" s="12">
        <f>SUMIFS('[1]Crisil data '!L:L,'[1]Crisil data '!AI:AI,$D$3,'[1]Crisil data '!E:E,Table13456762345[[#This Row],[ISIN No.]])</f>
        <v>2470</v>
      </c>
      <c r="F31" s="11">
        <f>SUMIFS('[1]Crisil data '!M:M,'[1]Crisil data '!AI:AI,$D$3,'[1]Crisil data '!E:E,Table13456762345[[#This Row],[ISIN No.]])</f>
        <v>1035177</v>
      </c>
      <c r="G31" s="13">
        <f t="shared" si="0"/>
        <v>4.974274651379125E-3</v>
      </c>
      <c r="H31" s="14">
        <f>IFERROR(VLOOKUP(Table13456762345[[#This Row],[ISIN No.]],'[1]Crisil data '!E:AJ,32,0),0)</f>
        <v>0</v>
      </c>
    </row>
    <row r="32" spans="1:8" x14ac:dyDescent="0.35">
      <c r="A32" s="9"/>
      <c r="B32" s="10" t="s">
        <v>37</v>
      </c>
      <c r="C32" s="11" t="str">
        <f>VLOOKUP(Table13456762345[[#This Row],[ISIN No.]],'[1]Crisil data '!E:F,2,0)</f>
        <v>UltraTech Cement Limited</v>
      </c>
      <c r="D32" s="11" t="str">
        <f>VLOOKUP(Table13456762345[[#This Row],[ISIN No.]],'[1]Crisil data '!E:I,5,0)</f>
        <v>Manufacture of clinkers and cement</v>
      </c>
      <c r="E32" s="12">
        <f>SUMIFS('[1]Crisil data '!L:L,'[1]Crisil data '!AI:AI,$D$3,'[1]Crisil data '!E:E,Table13456762345[[#This Row],[ISIN No.]])</f>
        <v>520</v>
      </c>
      <c r="F32" s="11">
        <f>SUMIFS('[1]Crisil data '!M:M,'[1]Crisil data '!AI:AI,$D$3,'[1]Crisil data '!E:E,Table13456762345[[#This Row],[ISIN No.]])</f>
        <v>3472482</v>
      </c>
      <c r="G32" s="13">
        <f t="shared" si="0"/>
        <v>1.6686111833986154E-2</v>
      </c>
      <c r="H32" s="14">
        <f>IFERROR(VLOOKUP(Table13456762345[[#This Row],[ISIN No.]],'[1]Crisil data '!E:AJ,32,0),0)</f>
        <v>0</v>
      </c>
    </row>
    <row r="33" spans="1:8" x14ac:dyDescent="0.35">
      <c r="A33" s="9"/>
      <c r="B33" s="10" t="s">
        <v>38</v>
      </c>
      <c r="C33" s="11" t="str">
        <f>VLOOKUP(Table13456762345[[#This Row],[ISIN No.]],'[1]Crisil data '!E:F,2,0)</f>
        <v>Bajaj Finance Limited</v>
      </c>
      <c r="D33" s="11" t="str">
        <f>VLOOKUP(Table13456762345[[#This Row],[ISIN No.]],'[1]Crisil data '!E:I,5,0)</f>
        <v>Other credit granting</v>
      </c>
      <c r="E33" s="12">
        <f>SUMIFS('[1]Crisil data '!L:L,'[1]Crisil data '!AI:AI,$D$3,'[1]Crisil data '!E:E,Table13456762345[[#This Row],[ISIN No.]])</f>
        <v>486</v>
      </c>
      <c r="F33" s="11">
        <f>SUMIFS('[1]Crisil data '!M:M,'[1]Crisil data '!AI:AI,$D$3,'[1]Crisil data '!E:E,Table13456762345[[#This Row],[ISIN No.]])</f>
        <v>3550837.5</v>
      </c>
      <c r="G33" s="13">
        <f t="shared" si="0"/>
        <v>1.7062628871600146E-2</v>
      </c>
      <c r="H33" s="14">
        <f>IFERROR(VLOOKUP(Table13456762345[[#This Row],[ISIN No.]],'[1]Crisil data '!E:AJ,32,0),0)</f>
        <v>0</v>
      </c>
    </row>
    <row r="34" spans="1:8" x14ac:dyDescent="0.35">
      <c r="A34" s="9"/>
      <c r="B34" s="10" t="s">
        <v>39</v>
      </c>
      <c r="C34" s="11" t="str">
        <f>VLOOKUP(Table13456762345[[#This Row],[ISIN No.]],'[1]Crisil data '!E:F,2,0)</f>
        <v>TATA CONSULTANCY SERVICES LIMITED</v>
      </c>
      <c r="D34" s="11" t="str">
        <f>VLOOKUP(Table13456762345[[#This Row],[ISIN No.]],'[1]Crisil data '!E:I,5,0)</f>
        <v>Computer consultancy</v>
      </c>
      <c r="E34" s="12">
        <f>SUMIFS('[1]Crisil data '!L:L,'[1]Crisil data '!AI:AI,$D$3,'[1]Crisil data '!E:E,Table13456762345[[#This Row],[ISIN No.]])</f>
        <v>2512</v>
      </c>
      <c r="F34" s="11">
        <f>SUMIFS('[1]Crisil data '!M:M,'[1]Crisil data '!AI:AI,$D$3,'[1]Crisil data '!E:E,Table13456762345[[#This Row],[ISIN No.]])</f>
        <v>8066408.7999999998</v>
      </c>
      <c r="G34" s="13">
        <f t="shared" si="0"/>
        <v>3.8761035862950495E-2</v>
      </c>
      <c r="H34" s="14">
        <f>IFERROR(VLOOKUP(Table13456762345[[#This Row],[ISIN No.]],'[1]Crisil data '!E:AJ,32,0),0)</f>
        <v>0</v>
      </c>
    </row>
    <row r="35" spans="1:8" x14ac:dyDescent="0.35">
      <c r="A35" s="9"/>
      <c r="B35" s="10" t="s">
        <v>40</v>
      </c>
      <c r="C35" s="11" t="str">
        <f>VLOOKUP(Table13456762345[[#This Row],[ISIN No.]],'[1]Crisil data '!E:F,2,0)</f>
        <v>DIVI'S LABORATORIES LTD</v>
      </c>
      <c r="D35" s="11" t="str">
        <f>VLOOKUP(Table13456762345[[#This Row],[ISIN No.]],'[1]Crisil data '!E:I,5,0)</f>
        <v>Manufacture of allopathic pharmaceutical preparations</v>
      </c>
      <c r="E35" s="12">
        <f>SUMIFS('[1]Crisil data '!L:L,'[1]Crisil data '!AI:AI,$D$3,'[1]Crisil data '!E:E,Table13456762345[[#This Row],[ISIN No.]])</f>
        <v>274</v>
      </c>
      <c r="F35" s="11">
        <f>SUMIFS('[1]Crisil data '!M:M,'[1]Crisil data '!AI:AI,$D$3,'[1]Crisil data '!E:E,Table13456762345[[#This Row],[ISIN No.]])</f>
        <v>993756.9</v>
      </c>
      <c r="G35" s="13">
        <f t="shared" si="0"/>
        <v>4.7752411010900551E-3</v>
      </c>
      <c r="H35" s="14">
        <f>IFERROR(VLOOKUP(Table13456762345[[#This Row],[ISIN No.]],'[1]Crisil data '!E:AJ,32,0),0)</f>
        <v>0</v>
      </c>
    </row>
    <row r="36" spans="1:8" x14ac:dyDescent="0.35">
      <c r="A36" s="9"/>
      <c r="B36" s="10" t="s">
        <v>41</v>
      </c>
      <c r="C36" s="11" t="str">
        <f>VLOOKUP(Table13456762345[[#This Row],[ISIN No.]],'[1]Crisil data '!E:F,2,0)</f>
        <v>AXIS BANK</v>
      </c>
      <c r="D36" s="11" t="str">
        <f>VLOOKUP(Table13456762345[[#This Row],[ISIN No.]],'[1]Crisil data '!E:I,5,0)</f>
        <v>Monetary intermediation of commercial banks, saving banks. postal savings</v>
      </c>
      <c r="E36" s="12">
        <f>SUMIFS('[1]Crisil data '!L:L,'[1]Crisil data '!AI:AI,$D$3,'[1]Crisil data '!E:E,Table13456762345[[#This Row],[ISIN No.]])</f>
        <v>6920</v>
      </c>
      <c r="F36" s="11">
        <f>SUMIFS('[1]Crisil data '!M:M,'[1]Crisil data '!AI:AI,$D$3,'[1]Crisil data '!E:E,Table13456762345[[#This Row],[ISIN No.]])</f>
        <v>5200380</v>
      </c>
      <c r="G36" s="13">
        <f t="shared" si="0"/>
        <v>2.4989077627824974E-2</v>
      </c>
      <c r="H36" s="14">
        <f>IFERROR(VLOOKUP(Table13456762345[[#This Row],[ISIN No.]],'[1]Crisil data '!E:AJ,32,0),0)</f>
        <v>0</v>
      </c>
    </row>
    <row r="37" spans="1:8" x14ac:dyDescent="0.35">
      <c r="A37" s="9"/>
      <c r="B37" s="10" t="s">
        <v>42</v>
      </c>
      <c r="C37" s="11" t="str">
        <f>VLOOKUP(Table13456762345[[#This Row],[ISIN No.]],'[1]Crisil data '!E:F,2,0)</f>
        <v>NESTLE INDIA LTD</v>
      </c>
      <c r="D37" s="11" t="str">
        <f>VLOOKUP(Table13456762345[[#This Row],[ISIN No.]],'[1]Crisil data '!E:I,5,0)</f>
        <v>Manufacture of milk-powder, ice-cream powder and condensed milk except</v>
      </c>
      <c r="E37" s="12">
        <f>SUMIFS('[1]Crisil data '!L:L,'[1]Crisil data '!AI:AI,$D$3,'[1]Crisil data '!E:E,Table13456762345[[#This Row],[ISIN No.]])</f>
        <v>96</v>
      </c>
      <c r="F37" s="11">
        <f>SUMIFS('[1]Crisil data '!M:M,'[1]Crisil data '!AI:AI,$D$3,'[1]Crisil data '!E:E,Table13456762345[[#This Row],[ISIN No.]])</f>
        <v>1912881.6</v>
      </c>
      <c r="G37" s="13">
        <f t="shared" si="0"/>
        <v>9.1918565172618236E-3</v>
      </c>
      <c r="H37" s="14">
        <f>IFERROR(VLOOKUP(Table13456762345[[#This Row],[ISIN No.]],'[1]Crisil data '!E:AJ,32,0),0)</f>
        <v>0</v>
      </c>
    </row>
    <row r="38" spans="1:8" x14ac:dyDescent="0.35">
      <c r="A38" s="9"/>
      <c r="B38" s="10" t="s">
        <v>43</v>
      </c>
      <c r="C38" s="11" t="str">
        <f>VLOOKUP(Table13456762345[[#This Row],[ISIN No.]],'[1]Crisil data '!E:F,2,0)</f>
        <v>United Breweries Limited</v>
      </c>
      <c r="D38" s="11" t="str">
        <f>VLOOKUP(Table13456762345[[#This Row],[ISIN No.]],'[1]Crisil data '!E:I,5,0)</f>
        <v>Manufacture of beer</v>
      </c>
      <c r="E38" s="12">
        <f>SUMIFS('[1]Crisil data '!L:L,'[1]Crisil data '!AI:AI,$D$3,'[1]Crisil data '!E:E,Table13456762345[[#This Row],[ISIN No.]])</f>
        <v>375</v>
      </c>
      <c r="F38" s="11">
        <f>SUMIFS('[1]Crisil data '!M:M,'[1]Crisil data '!AI:AI,$D$3,'[1]Crisil data '!E:E,Table13456762345[[#This Row],[ISIN No.]])</f>
        <v>615618.75</v>
      </c>
      <c r="G38" s="13">
        <f t="shared" si="0"/>
        <v>2.9581962727521019E-3</v>
      </c>
      <c r="H38" s="14">
        <f>IFERROR(VLOOKUP(Table13456762345[[#This Row],[ISIN No.]],'[1]Crisil data '!E:AJ,32,0),0)</f>
        <v>0</v>
      </c>
    </row>
    <row r="39" spans="1:8" x14ac:dyDescent="0.35">
      <c r="A39" s="9"/>
      <c r="B39" s="10" t="s">
        <v>44</v>
      </c>
      <c r="C39" s="11" t="str">
        <f>VLOOKUP(Table13456762345[[#This Row],[ISIN No.]],'[1]Crisil data '!E:F,2,0)</f>
        <v>ICICI LOMBARD GENERAL INSURANCE CO LTD</v>
      </c>
      <c r="D39" s="11" t="str">
        <f>VLOOKUP(Table13456762345[[#This Row],[ISIN No.]],'[1]Crisil data '!E:I,5,0)</f>
        <v>Non-life insurance</v>
      </c>
      <c r="E39" s="12">
        <f>SUMIFS('[1]Crisil data '!L:L,'[1]Crisil data '!AI:AI,$D$3,'[1]Crisil data '!E:E,Table13456762345[[#This Row],[ISIN No.]])</f>
        <v>1230</v>
      </c>
      <c r="F39" s="11">
        <f>SUMIFS('[1]Crisil data '!M:M,'[1]Crisil data '!AI:AI,$D$3,'[1]Crisil data '!E:E,Table13456762345[[#This Row],[ISIN No.]])</f>
        <v>1584609</v>
      </c>
      <c r="G39" s="13">
        <f t="shared" si="0"/>
        <v>7.6144276592768423E-3</v>
      </c>
      <c r="H39" s="14">
        <f>IFERROR(VLOOKUP(Table13456762345[[#This Row],[ISIN No.]],'[1]Crisil data '!E:AJ,32,0),0)</f>
        <v>0</v>
      </c>
    </row>
    <row r="40" spans="1:8" x14ac:dyDescent="0.35">
      <c r="A40" s="9"/>
      <c r="B40" s="10" t="s">
        <v>45</v>
      </c>
      <c r="C40" s="11" t="str">
        <f>VLOOKUP(Table13456762345[[#This Row],[ISIN No.]],'[1]Crisil data '!E:F,2,0)</f>
        <v>IndusInd Bank Limited</v>
      </c>
      <c r="D40" s="11" t="str">
        <f>VLOOKUP(Table13456762345[[#This Row],[ISIN No.]],'[1]Crisil data '!E:I,5,0)</f>
        <v>Monetary intermediation of commercial banks, saving banks. postal savings</v>
      </c>
      <c r="E40" s="12">
        <f>SUMIFS('[1]Crisil data '!L:L,'[1]Crisil data '!AI:AI,$D$3,'[1]Crisil data '!E:E,Table13456762345[[#This Row],[ISIN No.]])</f>
        <v>1008</v>
      </c>
      <c r="F40" s="11">
        <f>SUMIFS('[1]Crisil data '!M:M,'[1]Crisil data '!AI:AI,$D$3,'[1]Crisil data '!E:E,Table13456762345[[#This Row],[ISIN No.]])</f>
        <v>1116309.6000000001</v>
      </c>
      <c r="G40" s="13">
        <f t="shared" si="0"/>
        <v>5.364136322939141E-3</v>
      </c>
      <c r="H40" s="14">
        <f>IFERROR(VLOOKUP(Table13456762345[[#This Row],[ISIN No.]],'[1]Crisil data '!E:AJ,32,0),0)</f>
        <v>0</v>
      </c>
    </row>
    <row r="41" spans="1:8" x14ac:dyDescent="0.35">
      <c r="A41" s="9"/>
      <c r="B41" s="10" t="s">
        <v>46</v>
      </c>
      <c r="C41" s="11" t="str">
        <f>VLOOKUP(Table13456762345[[#This Row],[ISIN No.]],'[1]Crisil data '!E:F,2,0)</f>
        <v>TRENT LTD</v>
      </c>
      <c r="D41" s="11" t="str">
        <f>VLOOKUP(Table13456762345[[#This Row],[ISIN No.]],'[1]Crisil data '!E:I,5,0)</f>
        <v>Retail sale of readymade garments, hosiery goods, other articles</v>
      </c>
      <c r="E41" s="12">
        <f>SUMIFS('[1]Crisil data '!L:L,'[1]Crisil data '!AI:AI,$D$3,'[1]Crisil data '!E:E,Table13456762345[[#This Row],[ISIN No.]])</f>
        <v>785</v>
      </c>
      <c r="F41" s="11">
        <f>SUMIFS('[1]Crisil data '!M:M,'[1]Crisil data '!AI:AI,$D$3,'[1]Crisil data '!E:E,Table13456762345[[#This Row],[ISIN No.]])</f>
        <v>1104691.25</v>
      </c>
      <c r="G41" s="13">
        <f t="shared" si="0"/>
        <v>5.3083073546604303E-3</v>
      </c>
      <c r="H41" s="14">
        <f>IFERROR(VLOOKUP(Table13456762345[[#This Row],[ISIN No.]],'[1]Crisil data '!E:AJ,32,0),0)</f>
        <v>0</v>
      </c>
    </row>
    <row r="42" spans="1:8" x14ac:dyDescent="0.35">
      <c r="A42" s="9"/>
      <c r="B42" s="10" t="s">
        <v>47</v>
      </c>
      <c r="C42" s="11" t="str">
        <f>VLOOKUP(Table13456762345[[#This Row],[ISIN No.]],'[1]Crisil data '!E:F,2,0)</f>
        <v>CIPLA LIMITED</v>
      </c>
      <c r="D42" s="11" t="str">
        <f>VLOOKUP(Table13456762345[[#This Row],[ISIN No.]],'[1]Crisil data '!E:I,5,0)</f>
        <v>Manufacture of medicinal substances used in the manufacture of pharmaceuticals:</v>
      </c>
      <c r="E42" s="12">
        <f>SUMIFS('[1]Crisil data '!L:L,'[1]Crisil data '!AI:AI,$D$3,'[1]Crisil data '!E:E,Table13456762345[[#This Row],[ISIN No.]])</f>
        <v>1525</v>
      </c>
      <c r="F42" s="11">
        <f>SUMIFS('[1]Crisil data '!M:M,'[1]Crisil data '!AI:AI,$D$3,'[1]Crisil data '!E:E,Table13456762345[[#This Row],[ISIN No.]])</f>
        <v>1583636.25</v>
      </c>
      <c r="G42" s="13">
        <f t="shared" si="0"/>
        <v>7.6097533613865989E-3</v>
      </c>
      <c r="H42" s="14">
        <f>IFERROR(VLOOKUP(Table13456762345[[#This Row],[ISIN No.]],'[1]Crisil data '!E:AJ,32,0),0)</f>
        <v>0</v>
      </c>
    </row>
    <row r="43" spans="1:8" x14ac:dyDescent="0.35">
      <c r="A43" s="9"/>
      <c r="B43" s="10" t="s">
        <v>48</v>
      </c>
      <c r="C43" s="11" t="str">
        <f>VLOOKUP(Table13456762345[[#This Row],[ISIN No.]],'[1]Crisil data '!E:F,2,0)</f>
        <v>Bharat Petroleum Corporation Limited</v>
      </c>
      <c r="D43" s="11" t="str">
        <f>VLOOKUP(Table13456762345[[#This Row],[ISIN No.]],'[1]Crisil data '!E:I,5,0)</f>
        <v>Production of liquid and gaseous fuels, illuminating oils, lubricating</v>
      </c>
      <c r="E43" s="12">
        <f>SUMIFS('[1]Crisil data '!L:L,'[1]Crisil data '!AI:AI,$D$3,'[1]Crisil data '!E:E,Table13456762345[[#This Row],[ISIN No.]])</f>
        <v>6065</v>
      </c>
      <c r="F43" s="11">
        <f>SUMIFS('[1]Crisil data '!M:M,'[1]Crisil data '!AI:AI,$D$3,'[1]Crisil data '!E:E,Table13456762345[[#This Row],[ISIN No.]])</f>
        <v>1993262.25</v>
      </c>
      <c r="G43" s="13">
        <f t="shared" si="0"/>
        <v>9.5781048880780005E-3</v>
      </c>
      <c r="H43" s="14">
        <f>IFERROR(VLOOKUP(Table13456762345[[#This Row],[ISIN No.]],'[1]Crisil data '!E:AJ,32,0),0)</f>
        <v>0</v>
      </c>
    </row>
    <row r="44" spans="1:8" ht="13.5" customHeight="1" x14ac:dyDescent="0.35">
      <c r="A44" s="9"/>
      <c r="B44" s="10" t="s">
        <v>49</v>
      </c>
      <c r="C44" s="11" t="str">
        <f>VLOOKUP(Table13456762345[[#This Row],[ISIN No.]],'[1]Crisil data '!E:F,2,0)</f>
        <v>NTPC LIMITED</v>
      </c>
      <c r="D44" s="11" t="str">
        <f>VLOOKUP(Table13456762345[[#This Row],[ISIN No.]],'[1]Crisil data '!E:I,5,0)</f>
        <v>Electric power generation by coal based thermal power plants</v>
      </c>
      <c r="E44" s="12">
        <f>SUMIFS('[1]Crisil data '!L:L,'[1]Crisil data '!AI:AI,$D$3,'[1]Crisil data '!E:E,Table13456762345[[#This Row],[ISIN No.]])</f>
        <v>15600</v>
      </c>
      <c r="F44" s="11">
        <f>SUMIFS('[1]Crisil data '!M:M,'[1]Crisil data '!AI:AI,$D$3,'[1]Crisil data '!E:E,Table13456762345[[#This Row],[ISIN No.]])</f>
        <v>2558400</v>
      </c>
      <c r="G44" s="13">
        <f t="shared" si="0"/>
        <v>1.2293727805088746E-2</v>
      </c>
      <c r="H44" s="14">
        <f>IFERROR(VLOOKUP(Table13456762345[[#This Row],[ISIN No.]],'[1]Crisil data '!E:AJ,32,0),0)</f>
        <v>0</v>
      </c>
    </row>
    <row r="45" spans="1:8" x14ac:dyDescent="0.35">
      <c r="A45" s="9"/>
      <c r="B45" s="10" t="s">
        <v>50</v>
      </c>
      <c r="C45" s="11" t="str">
        <f>VLOOKUP(Table13456762345[[#This Row],[ISIN No.]],'[1]Crisil data '!E:F,2,0)</f>
        <v>TATA POWER COMPANY LIMITED</v>
      </c>
      <c r="D45" s="11" t="str">
        <f>VLOOKUP(Table13456762345[[#This Row],[ISIN No.]],'[1]Crisil data '!E:I,5,0)</f>
        <v>Electric power generation by coal based thermal power plants</v>
      </c>
      <c r="E45" s="12">
        <f>SUMIFS('[1]Crisil data '!L:L,'[1]Crisil data '!AI:AI,$D$3,'[1]Crisil data '!E:E,Table13456762345[[#This Row],[ISIN No.]])</f>
        <v>3915</v>
      </c>
      <c r="F45" s="11">
        <f>SUMIFS('[1]Crisil data '!M:M,'[1]Crisil data '!AI:AI,$D$3,'[1]Crisil data '!E:E,Table13456762345[[#This Row],[ISIN No.]])</f>
        <v>927659.25</v>
      </c>
      <c r="G45" s="13">
        <f t="shared" si="0"/>
        <v>4.4576259831819783E-3</v>
      </c>
      <c r="H45" s="14">
        <f>IFERROR(VLOOKUP(Table13456762345[[#This Row],[ISIN No.]],'[1]Crisil data '!E:AJ,32,0),0)</f>
        <v>0</v>
      </c>
    </row>
    <row r="46" spans="1:8" x14ac:dyDescent="0.35">
      <c r="A46" s="9"/>
      <c r="B46" s="10" t="s">
        <v>51</v>
      </c>
      <c r="C46" s="11" t="str">
        <f>VLOOKUP(Table13456762345[[#This Row],[ISIN No.]],'[1]Crisil data '!E:F,2,0)</f>
        <v>TECH MAHINDRA LIMITED</v>
      </c>
      <c r="D46" s="11" t="str">
        <f>VLOOKUP(Table13456762345[[#This Row],[ISIN No.]],'[1]Crisil data '!E:I,5,0)</f>
        <v>Computer consultancy</v>
      </c>
      <c r="E46" s="12">
        <f>SUMIFS('[1]Crisil data '!L:L,'[1]Crisil data '!AI:AI,$D$3,'[1]Crisil data '!E:E,Table13456762345[[#This Row],[ISIN No.]])</f>
        <v>1945</v>
      </c>
      <c r="F46" s="11">
        <f>SUMIFS('[1]Crisil data '!M:M,'[1]Crisil data '!AI:AI,$D$3,'[1]Crisil data '!E:E,Table13456762345[[#This Row],[ISIN No.]])</f>
        <v>2093014.5</v>
      </c>
      <c r="G46" s="13">
        <f t="shared" si="0"/>
        <v>1.0057438459624734E-2</v>
      </c>
      <c r="H46" s="14">
        <f>IFERROR(VLOOKUP(Table13456762345[[#This Row],[ISIN No.]],'[1]Crisil data '!E:AJ,32,0),0)</f>
        <v>0</v>
      </c>
    </row>
    <row r="47" spans="1:8" x14ac:dyDescent="0.35">
      <c r="A47" s="9"/>
      <c r="B47" s="10" t="s">
        <v>52</v>
      </c>
      <c r="C47" s="11" t="str">
        <f>VLOOKUP(Table13456762345[[#This Row],[ISIN No.]],'[1]Crisil data '!E:F,2,0)</f>
        <v>Container Corporation of India Limited</v>
      </c>
      <c r="D47" s="11" t="str">
        <f>VLOOKUP(Table13456762345[[#This Row],[ISIN No.]],'[1]Crisil data '!E:I,5,0)</f>
        <v>Freight rail transport</v>
      </c>
      <c r="E47" s="12">
        <f>SUMIFS('[1]Crisil data '!L:L,'[1]Crisil data '!AI:AI,$D$3,'[1]Crisil data '!E:E,Table13456762345[[#This Row],[ISIN No.]])</f>
        <v>1430</v>
      </c>
      <c r="F47" s="11">
        <f>SUMIFS('[1]Crisil data '!M:M,'[1]Crisil data '!AI:AI,$D$3,'[1]Crisil data '!E:E,Table13456762345[[#This Row],[ISIN No.]])</f>
        <v>996066.5</v>
      </c>
      <c r="G47" s="13">
        <f t="shared" si="0"/>
        <v>4.7863392850091583E-3</v>
      </c>
      <c r="H47" s="14">
        <f>IFERROR(VLOOKUP(Table13456762345[[#This Row],[ISIN No.]],'[1]Crisil data '!E:AJ,32,0),0)</f>
        <v>0</v>
      </c>
    </row>
    <row r="48" spans="1:8" x14ac:dyDescent="0.35">
      <c r="A48" s="9"/>
      <c r="B48" s="10" t="s">
        <v>53</v>
      </c>
      <c r="C48" s="11" t="str">
        <f>VLOOKUP(Table13456762345[[#This Row],[ISIN No.]],'[1]Crisil data '!E:F,2,0)</f>
        <v>HCL Technologies Limited</v>
      </c>
      <c r="D48" s="11" t="str">
        <f>VLOOKUP(Table13456762345[[#This Row],[ISIN No.]],'[1]Crisil data '!E:I,5,0)</f>
        <v>Writing , modifying, testing of computer program</v>
      </c>
      <c r="E48" s="12">
        <f>SUMIFS('[1]Crisil data '!L:L,'[1]Crisil data '!AI:AI,$D$3,'[1]Crisil data '!E:E,Table13456762345[[#This Row],[ISIN No.]])</f>
        <v>2070</v>
      </c>
      <c r="F48" s="11">
        <f>SUMIFS('[1]Crisil data '!M:M,'[1]Crisil data '!AI:AI,$D$3,'[1]Crisil data '!E:E,Table13456762345[[#This Row],[ISIN No.]])</f>
        <v>1943626.5</v>
      </c>
      <c r="G48" s="13">
        <f t="shared" si="0"/>
        <v>9.3395931620377272E-3</v>
      </c>
      <c r="H48" s="14">
        <f>IFERROR(VLOOKUP(Table13456762345[[#This Row],[ISIN No.]],'[1]Crisil data '!E:AJ,32,0),0)</f>
        <v>0</v>
      </c>
    </row>
    <row r="49" spans="1:8" x14ac:dyDescent="0.35">
      <c r="A49" s="9"/>
      <c r="B49" s="10" t="s">
        <v>54</v>
      </c>
      <c r="C49" s="11" t="str">
        <f>VLOOKUP(Table13456762345[[#This Row],[ISIN No.]],'[1]Crisil data '!E:F,2,0)</f>
        <v>Bajaj Auto Limited</v>
      </c>
      <c r="D49" s="11" t="str">
        <f>VLOOKUP(Table13456762345[[#This Row],[ISIN No.]],'[1]Crisil data '!E:I,5,0)</f>
        <v>Manufacture of motorcycles, scooters, mopeds etc. and their</v>
      </c>
      <c r="E49" s="12">
        <f>SUMIFS('[1]Crisil data '!L:L,'[1]Crisil data '!AI:AI,$D$3,'[1]Crisil data '!E:E,Table13456762345[[#This Row],[ISIN No.]])</f>
        <v>297</v>
      </c>
      <c r="F49" s="11">
        <f>SUMIFS('[1]Crisil data '!M:M,'[1]Crisil data '!AI:AI,$D$3,'[1]Crisil data '!E:E,Table13456762345[[#This Row],[ISIN No.]])</f>
        <v>1213200.45</v>
      </c>
      <c r="G49" s="13">
        <f t="shared" si="0"/>
        <v>5.8297201787488977E-3</v>
      </c>
      <c r="H49" s="14">
        <f>IFERROR(VLOOKUP(Table13456762345[[#This Row],[ISIN No.]],'[1]Crisil data '!E:AJ,32,0),0)</f>
        <v>0</v>
      </c>
    </row>
    <row r="50" spans="1:8" x14ac:dyDescent="0.35">
      <c r="A50" s="9"/>
      <c r="B50" s="10" t="s">
        <v>55</v>
      </c>
      <c r="C50" s="11" t="str">
        <f>VLOOKUP(Table13456762345[[#This Row],[ISIN No.]],'[1]Crisil data '!E:F,2,0)</f>
        <v>SBI CARDS AND PAYMENT SERVICES LIMITED</v>
      </c>
      <c r="D50" s="11" t="str">
        <f>VLOOKUP(Table13456762345[[#This Row],[ISIN No.]],'[1]Crisil data '!E:I,5,0)</f>
        <v>Other credit granting</v>
      </c>
      <c r="E50" s="12">
        <f>SUMIFS('[1]Crisil data '!L:L,'[1]Crisil data '!AI:AI,$D$3,'[1]Crisil data '!E:E,Table13456762345[[#This Row],[ISIN No.]])</f>
        <v>800</v>
      </c>
      <c r="F50" s="11">
        <f>SUMIFS('[1]Crisil data '!M:M,'[1]Crisil data '!AI:AI,$D$3,'[1]Crisil data '!E:E,Table13456762345[[#This Row],[ISIN No.]])</f>
        <v>737760</v>
      </c>
      <c r="G50" s="13">
        <f t="shared" si="0"/>
        <v>3.5451143783154604E-3</v>
      </c>
      <c r="H50" s="14">
        <f>IFERROR(VLOOKUP(Table13456762345[[#This Row],[ISIN No.]],'[1]Crisil data '!E:AJ,32,0),0)</f>
        <v>0</v>
      </c>
    </row>
    <row r="51" spans="1:8" x14ac:dyDescent="0.35">
      <c r="A51" s="9"/>
      <c r="B51" s="10" t="s">
        <v>56</v>
      </c>
      <c r="C51" s="11" t="str">
        <f>VLOOKUP(Table13456762345[[#This Row],[ISIN No.]],'[1]Crisil data '!E:F,2,0)</f>
        <v>INFOSYS LTD EQ</v>
      </c>
      <c r="D51" s="11" t="str">
        <f>VLOOKUP(Table13456762345[[#This Row],[ISIN No.]],'[1]Crisil data '!E:I,5,0)</f>
        <v>Writing , modifying, testing of computer program</v>
      </c>
      <c r="E51" s="12">
        <f>SUMIFS('[1]Crisil data '!L:L,'[1]Crisil data '!AI:AI,$D$3,'[1]Crisil data '!E:E,Table13456762345[[#This Row],[ISIN No.]])</f>
        <v>10217</v>
      </c>
      <c r="F51" s="11">
        <f>SUMIFS('[1]Crisil data '!M:M,'[1]Crisil data '!AI:AI,$D$3,'[1]Crisil data '!E:E,Table13456762345[[#This Row],[ISIN No.]])</f>
        <v>15253470.15</v>
      </c>
      <c r="G51" s="13">
        <f t="shared" si="0"/>
        <v>7.3296595570335452E-2</v>
      </c>
      <c r="H51" s="14">
        <f>IFERROR(VLOOKUP(Table13456762345[[#This Row],[ISIN No.]],'[1]Crisil data '!E:AJ,32,0),0)</f>
        <v>0</v>
      </c>
    </row>
    <row r="52" spans="1:8" x14ac:dyDescent="0.35">
      <c r="A52" s="9"/>
      <c r="B52" s="10" t="s">
        <v>57</v>
      </c>
      <c r="C52" s="11" t="str">
        <f>VLOOKUP(Table13456762345[[#This Row],[ISIN No.]],'[1]Crisil data '!E:F,2,0)</f>
        <v>HDFC LIFE INSURANCE COMPANY LTD</v>
      </c>
      <c r="D52" s="11" t="str">
        <f>VLOOKUP(Table13456762345[[#This Row],[ISIN No.]],'[1]Crisil data '!E:I,5,0)</f>
        <v>Life insurance</v>
      </c>
      <c r="E52" s="12">
        <f>SUMIFS('[1]Crisil data '!L:L,'[1]Crisil data '!AI:AI,$D$3,'[1]Crisil data '!E:E,Table13456762345[[#This Row],[ISIN No.]])</f>
        <v>2145</v>
      </c>
      <c r="F52" s="11">
        <f>SUMIFS('[1]Crisil data '!M:M,'[1]Crisil data '!AI:AI,$D$3,'[1]Crisil data '!E:E,Table13456762345[[#This Row],[ISIN No.]])</f>
        <v>1233804</v>
      </c>
      <c r="G52" s="13">
        <f t="shared" si="0"/>
        <v>5.9287251957589569E-3</v>
      </c>
      <c r="H52" s="14">
        <f>IFERROR(VLOOKUP(Table13456762345[[#This Row],[ISIN No.]],'[1]Crisil data '!E:AJ,32,0),0)</f>
        <v>0</v>
      </c>
    </row>
    <row r="53" spans="1:8" x14ac:dyDescent="0.35">
      <c r="A53" s="9"/>
      <c r="B53" s="10" t="s">
        <v>58</v>
      </c>
      <c r="C53" s="11" t="str">
        <f>VLOOKUP(Table13456762345[[#This Row],[ISIN No.]],'[1]Crisil data '!E:F,2,0)</f>
        <v>HDFC BANK LTD</v>
      </c>
      <c r="D53" s="11" t="str">
        <f>VLOOKUP(Table13456762345[[#This Row],[ISIN No.]],'[1]Crisil data '!E:I,5,0)</f>
        <v>Monetary intermediation of commercial banks, saving banks. postal savings</v>
      </c>
      <c r="E53" s="12">
        <f>SUMIFS('[1]Crisil data '!L:L,'[1]Crisil data '!AI:AI,$D$3,'[1]Crisil data '!E:E,Table13456762345[[#This Row],[ISIN No.]])</f>
        <v>10715</v>
      </c>
      <c r="F53" s="11">
        <f>SUMIFS('[1]Crisil data '!M:M,'[1]Crisil data '!AI:AI,$D$3,'[1]Crisil data '!E:E,Table13456762345[[#This Row],[ISIN No.]])</f>
        <v>15923561.5</v>
      </c>
      <c r="G53" s="13">
        <f t="shared" si="0"/>
        <v>7.6516545797604238E-2</v>
      </c>
      <c r="H53" s="14">
        <f>IFERROR(VLOOKUP(Table13456762345[[#This Row],[ISIN No.]],'[1]Crisil data '!E:AJ,32,0),0)</f>
        <v>0</v>
      </c>
    </row>
    <row r="54" spans="1:8" x14ac:dyDescent="0.35">
      <c r="A54" s="9"/>
      <c r="B54" s="10" t="s">
        <v>59</v>
      </c>
      <c r="C54" s="11" t="str">
        <f>VLOOKUP(Table13456762345[[#This Row],[ISIN No.]],'[1]Crisil data '!E:F,2,0)</f>
        <v>ACC Limited.</v>
      </c>
      <c r="D54" s="11" t="str">
        <f>VLOOKUP(Table13456762345[[#This Row],[ISIN No.]],'[1]Crisil data '!E:I,5,0)</f>
        <v>Manufacture of clinkers and cement</v>
      </c>
      <c r="E54" s="12">
        <f>SUMIFS('[1]Crisil data '!L:L,'[1]Crisil data '!AI:AI,$D$3,'[1]Crisil data '!E:E,Table13456762345[[#This Row],[ISIN No.]])</f>
        <v>200</v>
      </c>
      <c r="F54" s="11">
        <f>SUMIFS('[1]Crisil data '!M:M,'[1]Crisil data '!AI:AI,$D$3,'[1]Crisil data '!E:E,Table13456762345[[#This Row],[ISIN No.]])</f>
        <v>459940</v>
      </c>
      <c r="G54" s="13">
        <f t="shared" si="0"/>
        <v>2.2101224072359751E-3</v>
      </c>
      <c r="H54" s="14">
        <f>IFERROR(VLOOKUP(Table13456762345[[#This Row],[ISIN No.]],'[1]Crisil data '!E:AJ,32,0),0)</f>
        <v>0</v>
      </c>
    </row>
    <row r="55" spans="1:8" x14ac:dyDescent="0.35">
      <c r="A55" s="9"/>
      <c r="B55" s="10" t="s">
        <v>60</v>
      </c>
      <c r="C55" s="11" t="str">
        <f>VLOOKUP(Table13456762345[[#This Row],[ISIN No.]],'[1]Crisil data '!E:F,2,0)</f>
        <v>SIEMENS LIMITED</v>
      </c>
      <c r="D55" s="11" t="str">
        <f>VLOOKUP(Table13456762345[[#This Row],[ISIN No.]],'[1]Crisil data '!E:I,5,0)</f>
        <v>Manufacture of other electrical equipment</v>
      </c>
      <c r="E55" s="12">
        <f>SUMIFS('[1]Crisil data '!L:L,'[1]Crisil data '!AI:AI,$D$3,'[1]Crisil data '!E:E,Table13456762345[[#This Row],[ISIN No.]])</f>
        <v>145</v>
      </c>
      <c r="F55" s="11">
        <f>SUMIFS('[1]Crisil data '!M:M,'[1]Crisil data '!AI:AI,$D$3,'[1]Crisil data '!E:E,Table13456762345[[#This Row],[ISIN No.]])</f>
        <v>418122</v>
      </c>
      <c r="G55" s="13">
        <f t="shared" si="0"/>
        <v>2.0091768516726535E-3</v>
      </c>
      <c r="H55" s="14">
        <f>IFERROR(VLOOKUP(Table13456762345[[#This Row],[ISIN No.]],'[1]Crisil data '!E:AJ,32,0),0)</f>
        <v>0</v>
      </c>
    </row>
    <row r="56" spans="1:8" x14ac:dyDescent="0.35">
      <c r="A56" s="9"/>
      <c r="B56" s="10" t="s">
        <v>61</v>
      </c>
      <c r="C56" s="11" t="str">
        <f>VLOOKUP(Table13456762345[[#This Row],[ISIN No.]],'[1]Crisil data '!E:F,2,0)</f>
        <v>HINDALCO INDUSTRIES LTD.</v>
      </c>
      <c r="D56" s="11" t="str">
        <f>VLOOKUP(Table13456762345[[#This Row],[ISIN No.]],'[1]Crisil data '!E:I,5,0)</f>
        <v>Manufacture of Aluminium from alumina and by other methods and products</v>
      </c>
      <c r="E56" s="12">
        <f>SUMIFS('[1]Crisil data '!L:L,'[1]Crisil data '!AI:AI,$D$3,'[1]Crisil data '!E:E,Table13456762345[[#This Row],[ISIN No.]])</f>
        <v>2800</v>
      </c>
      <c r="F56" s="11">
        <f>SUMIFS('[1]Crisil data '!M:M,'[1]Crisil data '!AI:AI,$D$3,'[1]Crisil data '!E:E,Table13456762345[[#This Row],[ISIN No.]])</f>
        <v>1229200</v>
      </c>
      <c r="G56" s="13">
        <f t="shared" si="0"/>
        <v>5.9066018675793808E-3</v>
      </c>
      <c r="H56" s="14">
        <f>IFERROR(VLOOKUP(Table13456762345[[#This Row],[ISIN No.]],'[1]Crisil data '!E:AJ,32,0),0)</f>
        <v>0</v>
      </c>
    </row>
    <row r="57" spans="1:8" x14ac:dyDescent="0.35">
      <c r="A57" s="9"/>
      <c r="B57" s="10" t="s">
        <v>62</v>
      </c>
      <c r="C57" s="11" t="str">
        <f>VLOOKUP(Table13456762345[[#This Row],[ISIN No.]],'[1]Crisil data '!E:F,2,0)</f>
        <v>TATA STEEL LIMITED.</v>
      </c>
      <c r="D57" s="11" t="str">
        <f>VLOOKUP(Table13456762345[[#This Row],[ISIN No.]],'[1]Crisil data '!E:I,5,0)</f>
        <v>Manufacture of other iron and steel casting and products thereof</v>
      </c>
      <c r="E57" s="12">
        <f>SUMIFS('[1]Crisil data '!L:L,'[1]Crisil data '!AI:AI,$D$3,'[1]Crisil data '!E:E,Table13456762345[[#This Row],[ISIN No.]])</f>
        <v>21280</v>
      </c>
      <c r="F57" s="11">
        <f>SUMIFS('[1]Crisil data '!M:M,'[1]Crisil data '!AI:AI,$D$3,'[1]Crisil data '!E:E,Table13456762345[[#This Row],[ISIN No.]])</f>
        <v>2304624</v>
      </c>
      <c r="G57" s="13">
        <f t="shared" si="0"/>
        <v>1.1074273041383228E-2</v>
      </c>
      <c r="H57" s="14">
        <f>IFERROR(VLOOKUP(Table13456762345[[#This Row],[ISIN No.]],'[1]Crisil data '!E:AJ,32,0),0)</f>
        <v>0</v>
      </c>
    </row>
    <row r="58" spans="1:8" x14ac:dyDescent="0.35">
      <c r="A58" s="9"/>
      <c r="B58" s="10" t="s">
        <v>63</v>
      </c>
      <c r="C58" s="11" t="str">
        <f>VLOOKUP(Table13456762345[[#This Row],[ISIN No.]],'[1]Crisil data '!E:F,2,0)</f>
        <v>United Spirits Limited</v>
      </c>
      <c r="D58" s="11" t="str">
        <f>VLOOKUP(Table13456762345[[#This Row],[ISIN No.]],'[1]Crisil data '!E:I,5,0)</f>
        <v>Manufacture of distilled, potable, alcoholic beverages</v>
      </c>
      <c r="E58" s="12">
        <f>SUMIFS('[1]Crisil data '!L:L,'[1]Crisil data '!AI:AI,$D$3,'[1]Crisil data '!E:E,Table13456762345[[#This Row],[ISIN No.]])</f>
        <v>1210</v>
      </c>
      <c r="F58" s="11">
        <f>SUMIFS('[1]Crisil data '!M:M,'[1]Crisil data '!AI:AI,$D$3,'[1]Crisil data '!E:E,Table13456762345[[#This Row],[ISIN No.]])</f>
        <v>982338.5</v>
      </c>
      <c r="G58" s="13">
        <f t="shared" si="0"/>
        <v>4.7203729406891694E-3</v>
      </c>
      <c r="H58" s="14">
        <f>IFERROR(VLOOKUP(Table13456762345[[#This Row],[ISIN No.]],'[1]Crisil data '!E:AJ,32,0),0)</f>
        <v>0</v>
      </c>
    </row>
    <row r="59" spans="1:8" x14ac:dyDescent="0.35">
      <c r="A59" s="9"/>
      <c r="B59" s="10" t="s">
        <v>64</v>
      </c>
      <c r="C59" s="11" t="str">
        <f>VLOOKUP(Table13456762345[[#This Row],[ISIN No.]],'[1]Crisil data '!E:F,2,0)</f>
        <v>ABB India Limited</v>
      </c>
      <c r="D59" s="11" t="str">
        <f>VLOOKUP(Table13456762345[[#This Row],[ISIN No.]],'[1]Crisil data '!E:I,5,0)</f>
        <v>Manufacture of other electrical equipment</v>
      </c>
      <c r="E59" s="12">
        <f>SUMIFS('[1]Crisil data '!L:L,'[1]Crisil data '!AI:AI,$D$3,'[1]Crisil data '!E:E,Table13456762345[[#This Row],[ISIN No.]])</f>
        <v>75</v>
      </c>
      <c r="F59" s="11">
        <f>SUMIFS('[1]Crisil data '!M:M,'[1]Crisil data '!AI:AI,$D$3,'[1]Crisil data '!E:E,Table13456762345[[#This Row],[ISIN No.]])</f>
        <v>244706.25</v>
      </c>
      <c r="G59" s="13">
        <f t="shared" si="0"/>
        <v>1.175872431873045E-3</v>
      </c>
      <c r="H59" s="14">
        <f>IFERROR(VLOOKUP(Table13456762345[[#This Row],[ISIN No.]],'[1]Crisil data '!E:AJ,32,0),0)</f>
        <v>0</v>
      </c>
    </row>
    <row r="60" spans="1:8" x14ac:dyDescent="0.35">
      <c r="A60" s="9"/>
      <c r="B60" s="10" t="s">
        <v>65</v>
      </c>
      <c r="C60" s="11" t="str">
        <f>VLOOKUP(Table13456762345[[#This Row],[ISIN No.]],'[1]Crisil data '!E:F,2,0)</f>
        <v>STATE BANK OF INDIA</v>
      </c>
      <c r="D60" s="11" t="str">
        <f>VLOOKUP(Table13456762345[[#This Row],[ISIN No.]],'[1]Crisil data '!E:I,5,0)</f>
        <v>Monetary intermediation of commercial banks, saving banks. postal savings</v>
      </c>
      <c r="E60" s="12">
        <f>SUMIFS('[1]Crisil data '!L:L,'[1]Crisil data '!AI:AI,$D$3,'[1]Crisil data '!E:E,Table13456762345[[#This Row],[ISIN No.]])</f>
        <v>13168</v>
      </c>
      <c r="F60" s="11">
        <f>SUMIFS('[1]Crisil data '!M:M,'[1]Crisil data '!AI:AI,$D$3,'[1]Crisil data '!E:E,Table13456762345[[#This Row],[ISIN No.]])</f>
        <v>6995500</v>
      </c>
      <c r="G60" s="13">
        <f t="shared" si="0"/>
        <v>3.3615061311952132E-2</v>
      </c>
      <c r="H60" s="14">
        <f>IFERROR(VLOOKUP(Table13456762345[[#This Row],[ISIN No.]],'[1]Crisil data '!E:AJ,32,0),0)</f>
        <v>0</v>
      </c>
    </row>
    <row r="61" spans="1:8" x14ac:dyDescent="0.35">
      <c r="A61" s="9"/>
      <c r="B61" s="10" t="s">
        <v>66</v>
      </c>
      <c r="C61" s="11" t="str">
        <f>VLOOKUP(Table13456762345[[#This Row],[ISIN No.]],'[1]Crisil data '!E:F,2,0)</f>
        <v>ASIAN PAINTS LTD.</v>
      </c>
      <c r="D61" s="11" t="str">
        <f>VLOOKUP(Table13456762345[[#This Row],[ISIN No.]],'[1]Crisil data '!E:I,5,0)</f>
        <v>Manufacture of paints and varnishes, enamels or lacquers</v>
      </c>
      <c r="E61" s="12">
        <f>SUMIFS('[1]Crisil data '!L:L,'[1]Crisil data '!AI:AI,$D$3,'[1]Crisil data '!E:E,Table13456762345[[#This Row],[ISIN No.]])</f>
        <v>783</v>
      </c>
      <c r="F61" s="11">
        <f>SUMIFS('[1]Crisil data '!M:M,'[1]Crisil data '!AI:AI,$D$3,'[1]Crisil data '!E:E,Table13456762345[[#This Row],[ISIN No.]])</f>
        <v>2655622.7999999998</v>
      </c>
      <c r="G61" s="13">
        <f t="shared" si="0"/>
        <v>1.2760906760548635E-2</v>
      </c>
      <c r="H61" s="14">
        <f>IFERROR(VLOOKUP(Table13456762345[[#This Row],[ISIN No.]],'[1]Crisil data '!E:AJ,32,0),0)</f>
        <v>0</v>
      </c>
    </row>
    <row r="62" spans="1:8" x14ac:dyDescent="0.35">
      <c r="A62" s="9"/>
      <c r="B62" s="10" t="s">
        <v>67</v>
      </c>
      <c r="C62" s="11" t="str">
        <f>VLOOKUP(Table13456762345[[#This Row],[ISIN No.]],'[1]Crisil data '!E:F,2,0)</f>
        <v>HINDUSTAN UNILEVER LIMITED</v>
      </c>
      <c r="D62" s="11" t="str">
        <f>VLOOKUP(Table13456762345[[#This Row],[ISIN No.]],'[1]Crisil data '!E:I,5,0)</f>
        <v>Manufacture of soap all forms</v>
      </c>
      <c r="E62" s="12">
        <f>SUMIFS('[1]Crisil data '!L:L,'[1]Crisil data '!AI:AI,$D$3,'[1]Crisil data '!E:E,Table13456762345[[#This Row],[ISIN No.]])</f>
        <v>2154</v>
      </c>
      <c r="F62" s="11">
        <f>SUMIFS('[1]Crisil data '!M:M,'[1]Crisil data '!AI:AI,$D$3,'[1]Crisil data '!E:E,Table13456762345[[#This Row],[ISIN No.]])</f>
        <v>5729316.9000000004</v>
      </c>
      <c r="G62" s="13">
        <f t="shared" si="0"/>
        <v>2.7530746747066473E-2</v>
      </c>
      <c r="H62" s="14">
        <f>IFERROR(VLOOKUP(Table13456762345[[#This Row],[ISIN No.]],'[1]Crisil data '!E:AJ,32,0),0)</f>
        <v>0</v>
      </c>
    </row>
    <row r="63" spans="1:8" x14ac:dyDescent="0.35">
      <c r="A63" s="9"/>
      <c r="B63" s="10" t="s">
        <v>68</v>
      </c>
      <c r="C63" s="11" t="str">
        <f>VLOOKUP(Table13456762345[[#This Row],[ISIN No.]],'[1]Crisil data '!E:F,2,0)</f>
        <v>KOTAK MAHINDRA BANK LIMITED</v>
      </c>
      <c r="D63" s="11" t="str">
        <f>VLOOKUP(Table13456762345[[#This Row],[ISIN No.]],'[1]Crisil data '!E:I,5,0)</f>
        <v>Monetary intermediation of commercial banks, saving banks. postal savings</v>
      </c>
      <c r="E63" s="12">
        <f>SUMIFS('[1]Crisil data '!L:L,'[1]Crisil data '!AI:AI,$D$3,'[1]Crisil data '!E:E,Table13456762345[[#This Row],[ISIN No.]])</f>
        <v>3079</v>
      </c>
      <c r="F63" s="11">
        <f>SUMIFS('[1]Crisil data '!M:M,'[1]Crisil data '!AI:AI,$D$3,'[1]Crisil data '!E:E,Table13456762345[[#This Row],[ISIN No.]])</f>
        <v>5897670.5499999998</v>
      </c>
      <c r="G63" s="13">
        <f t="shared" si="0"/>
        <v>2.8339726557922156E-2</v>
      </c>
      <c r="H63" s="14">
        <f>IFERROR(VLOOKUP(Table13456762345[[#This Row],[ISIN No.]],'[1]Crisil data '!E:AJ,32,0),0)</f>
        <v>0</v>
      </c>
    </row>
    <row r="64" spans="1:8" x14ac:dyDescent="0.35">
      <c r="A64" s="9"/>
      <c r="B64" s="10" t="s">
        <v>69</v>
      </c>
      <c r="C64" s="11" t="str">
        <f>VLOOKUP(Table13456762345[[#This Row],[ISIN No.]],'[1]Crisil data '!E:F,2,0)</f>
        <v>Abbott India Ltd</v>
      </c>
      <c r="D64" s="11" t="str">
        <f>VLOOKUP(Table13456762345[[#This Row],[ISIN No.]],'[1]Crisil data '!E:I,5,0)</f>
        <v>Manufacture of other pharmaceutical and botanical products n.e.c. like Hina powder etc</v>
      </c>
      <c r="E64" s="12">
        <f>SUMIFS('[1]Crisil data '!L:L,'[1]Crisil data '!AI:AI,$D$3,'[1]Crisil data '!E:E,Table13456762345[[#This Row],[ISIN No.]])</f>
        <v>55</v>
      </c>
      <c r="F64" s="11">
        <f>SUMIFS('[1]Crisil data '!M:M,'[1]Crisil data '!AI:AI,$D$3,'[1]Crisil data '!E:E,Table13456762345[[#This Row],[ISIN No.]])</f>
        <v>1030686.25</v>
      </c>
      <c r="G64" s="13">
        <f t="shared" si="0"/>
        <v>4.9526955167087444E-3</v>
      </c>
      <c r="H64" s="14">
        <f>IFERROR(VLOOKUP(Table13456762345[[#This Row],[ISIN No.]],'[1]Crisil data '!E:AJ,32,0),0)</f>
        <v>0</v>
      </c>
    </row>
    <row r="65" spans="1:8" x14ac:dyDescent="0.35">
      <c r="A65" s="9"/>
      <c r="B65" s="10" t="s">
        <v>70</v>
      </c>
      <c r="C65" s="11" t="str">
        <f>VLOOKUP(Table13456762345[[#This Row],[ISIN No.]],'[1]Crisil data '!E:F,2,0)</f>
        <v>MARUTI SUZUKI INDIA LTD.</v>
      </c>
      <c r="D65" s="11" t="str">
        <f>VLOOKUP(Table13456762345[[#This Row],[ISIN No.]],'[1]Crisil data '!E:I,5,0)</f>
        <v>Manufacture of passenger cars</v>
      </c>
      <c r="E65" s="12">
        <f>SUMIFS('[1]Crisil data '!L:L,'[1]Crisil data '!AI:AI,$D$3,'[1]Crisil data '!E:E,Table13456762345[[#This Row],[ISIN No.]])</f>
        <v>347</v>
      </c>
      <c r="F65" s="11">
        <f>SUMIFS('[1]Crisil data '!M:M,'[1]Crisil data '!AI:AI,$D$3,'[1]Crisil data '!E:E,Table13456762345[[#This Row],[ISIN No.]])</f>
        <v>3151540.75</v>
      </c>
      <c r="G65" s="13">
        <f t="shared" si="0"/>
        <v>1.5143911877401987E-2</v>
      </c>
      <c r="H65" s="14">
        <f>IFERROR(VLOOKUP(Table13456762345[[#This Row],[ISIN No.]],'[1]Crisil data '!E:AJ,32,0),0)</f>
        <v>0</v>
      </c>
    </row>
    <row r="66" spans="1:8" x14ac:dyDescent="0.35">
      <c r="A66" s="9"/>
      <c r="B66" s="10" t="s">
        <v>71</v>
      </c>
      <c r="C66" s="11" t="str">
        <f>VLOOKUP(Table13456762345[[#This Row],[ISIN No.]],'[1]Crisil data '!E:F,2,0)</f>
        <v>RELIANCE INDUSTRIES LIMITED</v>
      </c>
      <c r="D66" s="11" t="str">
        <f>VLOOKUP(Table13456762345[[#This Row],[ISIN No.]],'[1]Crisil data '!E:I,5,0)</f>
        <v>Manufacture of other petroleum n.e.c.</v>
      </c>
      <c r="E66" s="12">
        <f>SUMIFS('[1]Crisil data '!L:L,'[1]Crisil data '!AI:AI,$D$3,'[1]Crisil data '!E:E,Table13456762345[[#This Row],[ISIN No.]])</f>
        <v>7557</v>
      </c>
      <c r="F66" s="11">
        <f>SUMIFS('[1]Crisil data '!M:M,'[1]Crisil data '!AI:AI,$D$3,'[1]Crisil data '!E:E,Table13456762345[[#This Row],[ISIN No.]])</f>
        <v>19934988.149999999</v>
      </c>
      <c r="G66" s="13">
        <f t="shared" si="0"/>
        <v>9.57924163984403E-2</v>
      </c>
      <c r="H66" s="14">
        <f>IFERROR(VLOOKUP(Table13456762345[[#This Row],[ISIN No.]],'[1]Crisil data '!E:AJ,32,0),0)</f>
        <v>0</v>
      </c>
    </row>
    <row r="67" spans="1:8" x14ac:dyDescent="0.35">
      <c r="A67" s="9"/>
      <c r="B67" s="10" t="s">
        <v>72</v>
      </c>
      <c r="C67" s="11" t="str">
        <f>VLOOKUP(Table13456762345[[#This Row],[ISIN No.]],'[1]Crisil data '!E:F,2,0)</f>
        <v>Larsen &amp; Toubro Infotech Limited</v>
      </c>
      <c r="D67" s="11" t="str">
        <f>VLOOKUP(Table13456762345[[#This Row],[ISIN No.]],'[1]Crisil data '!E:I,5,0)</f>
        <v>Other information technology and computer service activities</v>
      </c>
      <c r="E67" s="12">
        <f>SUMIFS('[1]Crisil data '!L:L,'[1]Crisil data '!AI:AI,$D$3,'[1]Crisil data '!E:E,Table13456762345[[#This Row],[ISIN No.]])</f>
        <v>170</v>
      </c>
      <c r="F67" s="11">
        <f>SUMIFS('[1]Crisil data '!M:M,'[1]Crisil data '!AI:AI,$D$3,'[1]Crisil data '!E:E,Table13456762345[[#This Row],[ISIN No.]])</f>
        <v>789089</v>
      </c>
      <c r="G67" s="13">
        <f t="shared" si="0"/>
        <v>3.7917625781698225E-3</v>
      </c>
      <c r="H67" s="14">
        <f>IFERROR(VLOOKUP(Table13456762345[[#This Row],[ISIN No.]],'[1]Crisil data '!E:AJ,32,0),0)</f>
        <v>0</v>
      </c>
    </row>
    <row r="68" spans="1:8" x14ac:dyDescent="0.35">
      <c r="A68" s="9"/>
      <c r="B68" s="10" t="s">
        <v>73</v>
      </c>
      <c r="C68" s="11" t="str">
        <f>VLOOKUP(Table13456762345[[#This Row],[ISIN No.]],'[1]Crisil data '!E:F,2,0)</f>
        <v>AMBUJA CEMENTS LTD</v>
      </c>
      <c r="D68" s="11" t="str">
        <f>VLOOKUP(Table13456762345[[#This Row],[ISIN No.]],'[1]Crisil data '!E:I,5,0)</f>
        <v>Manufacture of clinkers and cement</v>
      </c>
      <c r="E68" s="12">
        <f>SUMIFS('[1]Crisil data '!L:L,'[1]Crisil data '!AI:AI,$D$3,'[1]Crisil data '!E:E,Table13456762345[[#This Row],[ISIN No.]])</f>
        <v>3060</v>
      </c>
      <c r="F68" s="11">
        <f>SUMIFS('[1]Crisil data '!M:M,'[1]Crisil data '!AI:AI,$D$3,'[1]Crisil data '!E:E,Table13456762345[[#This Row],[ISIN No.]])</f>
        <v>1258425</v>
      </c>
      <c r="G68" s="13">
        <f t="shared" si="0"/>
        <v>6.0470350270164187E-3</v>
      </c>
      <c r="H68" s="14">
        <f>IFERROR(VLOOKUP(Table13456762345[[#This Row],[ISIN No.]],'[1]Crisil data '!E:AJ,32,0),0)</f>
        <v>0</v>
      </c>
    </row>
    <row r="69" spans="1:8" x14ac:dyDescent="0.35">
      <c r="A69" s="9"/>
      <c r="B69" s="10" t="s">
        <v>74</v>
      </c>
      <c r="C69" s="11" t="str">
        <f>VLOOKUP(Table13456762345[[#This Row],[ISIN No.]],'[1]Crisil data '!E:F,2,0)</f>
        <v>BHARTI AIRTEL LTD</v>
      </c>
      <c r="D69" s="11" t="str">
        <f>VLOOKUP(Table13456762345[[#This Row],[ISIN No.]],'[1]Crisil data '!E:I,5,0)</f>
        <v>Activities of maintaining and operating pageing</v>
      </c>
      <c r="E69" s="12">
        <f>SUMIFS('[1]Crisil data '!L:L,'[1]Crisil data '!AI:AI,$D$3,'[1]Crisil data '!E:E,Table13456762345[[#This Row],[ISIN No.]])</f>
        <v>6753</v>
      </c>
      <c r="F69" s="11">
        <f>SUMIFS('[1]Crisil data '!M:M,'[1]Crisil data '!AI:AI,$D$3,'[1]Crisil data '!E:E,Table13456762345[[#This Row],[ISIN No.]])</f>
        <v>4906729.8</v>
      </c>
      <c r="G69" s="13">
        <f t="shared" si="0"/>
        <v>2.3578017735427434E-2</v>
      </c>
      <c r="H69" s="14">
        <f>IFERROR(VLOOKUP(Table13456762345[[#This Row],[ISIN No.]],'[1]Crisil data '!E:AJ,32,0),0)</f>
        <v>0</v>
      </c>
    </row>
    <row r="70" spans="1:8" x14ac:dyDescent="0.35">
      <c r="A70" s="9"/>
      <c r="B70" s="10" t="s">
        <v>75</v>
      </c>
      <c r="C70" s="11" t="str">
        <f>VLOOKUP(Table13456762345[[#This Row],[ISIN No.]],'[1]Crisil data '!E:F,2,0)</f>
        <v>Sona BLW Precision Forgings Limited</v>
      </c>
      <c r="D70" s="11" t="str">
        <f>VLOOKUP(Table13456762345[[#This Row],[ISIN No.]],'[1]Crisil data '!E:I,5,0)</f>
        <v>Manufacture of bearings, gears, gearing and driving elements</v>
      </c>
      <c r="E70" s="12">
        <f>SUMIFS('[1]Crisil data '!L:L,'[1]Crisil data '!AI:AI,$D$3,'[1]Crisil data '!E:E,Table13456762345[[#This Row],[ISIN No.]])</f>
        <v>1931</v>
      </c>
      <c r="F70" s="11">
        <f>SUMIFS('[1]Crisil data '!M:M,'[1]Crisil data '!AI:AI,$D$3,'[1]Crisil data '!E:E,Table13456762345[[#This Row],[ISIN No.]])</f>
        <v>1007982</v>
      </c>
      <c r="G70" s="13">
        <f t="shared" si="0"/>
        <v>4.843596130561666E-3</v>
      </c>
      <c r="H70" s="14">
        <f>IFERROR(VLOOKUP(Table13456762345[[#This Row],[ISIN No.]],'[1]Crisil data '!E:AJ,32,0),0)</f>
        <v>0</v>
      </c>
    </row>
    <row r="71" spans="1:8" x14ac:dyDescent="0.35">
      <c r="A71" s="9"/>
      <c r="B71" s="10" t="s">
        <v>76</v>
      </c>
      <c r="C71" s="11" t="str">
        <f>VLOOKUP(Table13456762345[[#This Row],[ISIN No.]],'[1]Crisil data '!E:F,2,0)</f>
        <v>EICHER MOTORS LTD</v>
      </c>
      <c r="D71" s="11" t="str">
        <f>VLOOKUP(Table13456762345[[#This Row],[ISIN No.]],'[1]Crisil data '!E:I,5,0)</f>
        <v>Manufacture of motorcycles, scooters, mopeds etc. and their</v>
      </c>
      <c r="E71" s="12">
        <f>SUMIFS('[1]Crisil data '!L:L,'[1]Crisil data '!AI:AI,$D$3,'[1]Crisil data '!E:E,Table13456762345[[#This Row],[ISIN No.]])</f>
        <v>285</v>
      </c>
      <c r="F71" s="11">
        <f>SUMIFS('[1]Crisil data '!M:M,'[1]Crisil data '!AI:AI,$D$3,'[1]Crisil data '!E:E,Table13456762345[[#This Row],[ISIN No.]])</f>
        <v>957243.75</v>
      </c>
      <c r="G71" s="13">
        <f t="shared" ref="G71:G82" si="1">+F71/$F$170</f>
        <v>4.5997866266504145E-3</v>
      </c>
      <c r="H71" s="14">
        <f>IFERROR(VLOOKUP(Table13456762345[[#This Row],[ISIN No.]],'[1]Crisil data '!E:AJ,32,0),0)</f>
        <v>0</v>
      </c>
    </row>
    <row r="72" spans="1:8" x14ac:dyDescent="0.35">
      <c r="A72" s="9"/>
      <c r="B72" s="10" t="s">
        <v>77</v>
      </c>
      <c r="C72" s="11" t="str">
        <f>VLOOKUP(Table13456762345[[#This Row],[ISIN No.]],'[1]Crisil data '!E:F,2,0)</f>
        <v>GAIL (INDIA) LIMITED</v>
      </c>
      <c r="D72" s="11" t="str">
        <f>VLOOKUP(Table13456762345[[#This Row],[ISIN No.]],'[1]Crisil data '!E:I,5,0)</f>
        <v>Disrtibution and sale of gaseous fuels through mains</v>
      </c>
      <c r="E72" s="12">
        <f>SUMIFS('[1]Crisil data '!L:L,'[1]Crisil data '!AI:AI,$D$3,'[1]Crisil data '!E:E,Table13456762345[[#This Row],[ISIN No.]])</f>
        <v>2948</v>
      </c>
      <c r="F72" s="11">
        <f>SUMIFS('[1]Crisil data '!M:M,'[1]Crisil data '!AI:AI,$D$3,'[1]Crisil data '!E:E,Table13456762345[[#This Row],[ISIN No.]])</f>
        <v>401222.8</v>
      </c>
      <c r="G72" s="13">
        <f t="shared" si="1"/>
        <v>1.9279721280470454E-3</v>
      </c>
      <c r="H72" s="14"/>
    </row>
    <row r="73" spans="1:8" x14ac:dyDescent="0.35">
      <c r="A73" s="9"/>
      <c r="B73" s="10" t="s">
        <v>78</v>
      </c>
      <c r="C73" s="11" t="str">
        <f>VLOOKUP(Table13456762345[[#This Row],[ISIN No.]],'[1]Crisil data '!E:F,2,0)</f>
        <v>DLF Ltd</v>
      </c>
      <c r="D73" s="11" t="str">
        <f>VLOOKUP(Table13456762345[[#This Row],[ISIN No.]],'[1]Crisil data '!E:I,5,0)</f>
        <v>Real estate activities with own or leased property</v>
      </c>
      <c r="E73" s="12">
        <f>SUMIFS('[1]Crisil data '!L:L,'[1]Crisil data '!AI:AI,$D$3,'[1]Crisil data '!E:E,Table13456762345[[#This Row],[ISIN No.]])</f>
        <v>3040</v>
      </c>
      <c r="F73" s="11">
        <f>SUMIFS('[1]Crisil data '!M:M,'[1]Crisil data '!AI:AI,$D$3,'[1]Crisil data '!E:E,Table13456762345[[#This Row],[ISIN No.]])</f>
        <v>1185600</v>
      </c>
      <c r="G73" s="13">
        <f t="shared" si="1"/>
        <v>5.6970933730899074E-3</v>
      </c>
      <c r="H73" s="14"/>
    </row>
    <row r="74" spans="1:8" x14ac:dyDescent="0.35">
      <c r="A74" s="9"/>
      <c r="B74" s="10" t="s">
        <v>79</v>
      </c>
      <c r="C74" s="11" t="str">
        <f>VLOOKUP(Table13456762345[[#This Row],[ISIN No.]],'[1]Crisil data '!E:F,2,0)</f>
        <v>ICICI BANK LTD</v>
      </c>
      <c r="D74" s="11" t="str">
        <f>VLOOKUP(Table13456762345[[#This Row],[ISIN No.]],'[1]Crisil data '!E:I,5,0)</f>
        <v>Monetary intermediation of commercial banks, saving banks. postal savings</v>
      </c>
      <c r="E74" s="12">
        <f>SUMIFS('[1]Crisil data '!L:L,'[1]Crisil data '!AI:AI,$D$3,'[1]Crisil data '!E:E,Table13456762345[[#This Row],[ISIN No.]])</f>
        <v>17282</v>
      </c>
      <c r="F74" s="11">
        <f>SUMIFS('[1]Crisil data '!M:M,'[1]Crisil data '!AI:AI,$D$3,'[1]Crisil data '!E:E,Table13456762345[[#This Row],[ISIN No.]])</f>
        <v>15334318.6</v>
      </c>
      <c r="G74" s="13">
        <f t="shared" si="1"/>
        <v>7.3685091832750765E-2</v>
      </c>
      <c r="H74" s="14"/>
    </row>
    <row r="75" spans="1:8" x14ac:dyDescent="0.35">
      <c r="A75" s="9"/>
      <c r="B75" s="11"/>
      <c r="C75" s="11"/>
      <c r="D75" s="11"/>
      <c r="E75" s="12"/>
      <c r="F75" s="11"/>
      <c r="G75" s="13"/>
      <c r="H75" s="14"/>
    </row>
    <row r="76" spans="1:8" x14ac:dyDescent="0.35">
      <c r="A76" s="9"/>
      <c r="B76" s="11"/>
      <c r="C76" s="11"/>
      <c r="D76" s="11"/>
      <c r="E76" s="12"/>
      <c r="F76" s="11"/>
      <c r="G76" s="13"/>
      <c r="H76" s="14"/>
    </row>
    <row r="77" spans="1:8" hidden="1" outlineLevel="2" x14ac:dyDescent="0.35">
      <c r="A77" s="9"/>
      <c r="B77" s="11"/>
      <c r="C77" s="11"/>
      <c r="D77" s="11"/>
      <c r="E77" s="12"/>
      <c r="F77" s="11"/>
      <c r="G77" s="13"/>
      <c r="H77" s="14"/>
    </row>
    <row r="78" spans="1:8" hidden="1" outlineLevel="2" x14ac:dyDescent="0.3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3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3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3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3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3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3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3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3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3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3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3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3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3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3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3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3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3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3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3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3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3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3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3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3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3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3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3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3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3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3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3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3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3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3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3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3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3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3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3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3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3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3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3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3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3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3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3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3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3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3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3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3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3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3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3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3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3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3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3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3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3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3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3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3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3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3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3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3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3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3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3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3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3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3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3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3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3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3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35">
      <c r="A157" s="9"/>
      <c r="B157" s="11"/>
      <c r="C157" s="16"/>
      <c r="D157" s="16"/>
      <c r="E157" s="17"/>
      <c r="F157" s="11">
        <f>SUMIFS('[1]Crisil data '!M:M,'[1]Crisil data '!AI:AI,$D$3,'[1]Crisil data '!E:E,Table13456762345[[#This Row],[ISIN No.]])</f>
        <v>0</v>
      </c>
      <c r="G157" s="18">
        <f>+F157/$F$170</f>
        <v>0</v>
      </c>
      <c r="H157" s="19"/>
    </row>
    <row r="158" spans="1:8" collapsed="1" x14ac:dyDescent="0.35">
      <c r="B158" s="16"/>
      <c r="C158" s="16" t="s">
        <v>80</v>
      </c>
      <c r="D158" s="16"/>
      <c r="E158" s="20"/>
      <c r="F158" s="21">
        <f>SUM(F7:F157)</f>
        <v>199916192.40000007</v>
      </c>
      <c r="G158" s="22">
        <f>+F158/$F$170</f>
        <v>0.96064542416954046</v>
      </c>
      <c r="H158" s="23"/>
    </row>
    <row r="160" spans="1:8" x14ac:dyDescent="0.35">
      <c r="B160" s="24"/>
      <c r="C160" s="24" t="s">
        <v>81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35">
      <c r="B161" s="25"/>
      <c r="C161" s="16" t="s">
        <v>82</v>
      </c>
      <c r="D161" s="11"/>
      <c r="E161" s="26"/>
      <c r="F161" s="27" t="s">
        <v>83</v>
      </c>
      <c r="G161" s="26">
        <v>0</v>
      </c>
      <c r="H161" s="11"/>
    </row>
    <row r="162" spans="1:8" x14ac:dyDescent="0.35">
      <c r="A162" s="11" t="s">
        <v>84</v>
      </c>
      <c r="B162" s="25" t="s">
        <v>85</v>
      </c>
      <c r="C162" s="16" t="s">
        <v>86</v>
      </c>
      <c r="D162" s="16"/>
      <c r="E162" s="20"/>
      <c r="F162" s="11">
        <f>SUMIFS('[1]Crisil data '!M:M,'[1]Crisil data '!AI:AI,'E-TIER II'!$D$3,'[1]Crisil data '!K:K,A162)</f>
        <v>9939503.1300000008</v>
      </c>
      <c r="G162" s="22">
        <f>+F162/$F$170</f>
        <v>4.776170497109429E-2</v>
      </c>
      <c r="H162" s="11"/>
    </row>
    <row r="163" spans="1:8" x14ac:dyDescent="0.35">
      <c r="B163" s="25"/>
      <c r="C163" s="16" t="s">
        <v>87</v>
      </c>
      <c r="D163" s="11"/>
      <c r="E163" s="26"/>
      <c r="F163" s="20" t="s">
        <v>83</v>
      </c>
      <c r="G163" s="26">
        <v>0</v>
      </c>
      <c r="H163" s="11"/>
    </row>
    <row r="164" spans="1:8" x14ac:dyDescent="0.35">
      <c r="B164" s="25"/>
      <c r="C164" s="16" t="s">
        <v>88</v>
      </c>
      <c r="D164" s="11"/>
      <c r="E164" s="26"/>
      <c r="F164" s="20" t="s">
        <v>83</v>
      </c>
      <c r="G164" s="26">
        <v>0</v>
      </c>
      <c r="H164" s="11"/>
    </row>
    <row r="165" spans="1:8" x14ac:dyDescent="0.35">
      <c r="B165" s="25"/>
      <c r="C165" s="16" t="s">
        <v>89</v>
      </c>
      <c r="D165" s="11"/>
      <c r="E165" s="26"/>
      <c r="F165" s="20" t="s">
        <v>83</v>
      </c>
      <c r="G165" s="26">
        <v>0</v>
      </c>
      <c r="H165" s="11"/>
    </row>
    <row r="166" spans="1:8" x14ac:dyDescent="0.35">
      <c r="A166" s="28" t="s">
        <v>90</v>
      </c>
      <c r="B166" s="11" t="s">
        <v>90</v>
      </c>
      <c r="C166" s="11" t="s">
        <v>91</v>
      </c>
      <c r="D166" s="11"/>
      <c r="E166" s="26"/>
      <c r="F166" s="11">
        <f>SUMIFS('[1]Crisil data '!M:M,'[1]Crisil data '!AI:AI,'E-TIER II'!$D$3,'[1]Crisil data '!K:K,A166)</f>
        <v>-1749575.03</v>
      </c>
      <c r="G166" s="22">
        <f>+F166/$F$170</f>
        <v>-8.4071291406347635E-3</v>
      </c>
      <c r="H166" s="11"/>
    </row>
    <row r="167" spans="1:8" x14ac:dyDescent="0.35">
      <c r="B167" s="25"/>
      <c r="C167" s="11"/>
      <c r="D167" s="11"/>
      <c r="E167" s="26"/>
      <c r="F167" s="27"/>
      <c r="G167" s="22"/>
      <c r="H167" s="11"/>
    </row>
    <row r="168" spans="1:8" x14ac:dyDescent="0.35">
      <c r="B168" s="25"/>
      <c r="C168" s="11" t="s">
        <v>92</v>
      </c>
      <c r="D168" s="11"/>
      <c r="E168" s="26"/>
      <c r="F168" s="29">
        <f>SUM(F161:F167)</f>
        <v>8189928.1000000006</v>
      </c>
      <c r="G168" s="22">
        <f>+F168/$F$170</f>
        <v>3.935457583045953E-2</v>
      </c>
      <c r="H168" s="11"/>
    </row>
    <row r="169" spans="1:8" x14ac:dyDescent="0.35">
      <c r="B169" s="25"/>
      <c r="C169" s="11"/>
      <c r="D169" s="11"/>
      <c r="E169" s="26"/>
      <c r="F169" s="29"/>
      <c r="G169" s="30"/>
      <c r="H169" s="11"/>
    </row>
    <row r="170" spans="1:8" x14ac:dyDescent="0.35">
      <c r="B170" s="31"/>
      <c r="C170" s="32" t="s">
        <v>93</v>
      </c>
      <c r="D170" s="33"/>
      <c r="E170" s="34"/>
      <c r="F170" s="35">
        <f>+F168+F158</f>
        <v>208106120.50000006</v>
      </c>
      <c r="G170" s="36">
        <v>1</v>
      </c>
      <c r="H170" s="11"/>
    </row>
    <row r="171" spans="1:8" x14ac:dyDescent="0.35">
      <c r="F171" s="37">
        <f>+GETPIVOTDATA("Market Value (Rs)",[1]Sheet5!$A$3,"Scheme Name","Scheme E","Tier I / Tier II","TIER II")-F170</f>
        <v>0</v>
      </c>
    </row>
    <row r="172" spans="1:8" hidden="1" outlineLevel="1" x14ac:dyDescent="0.35">
      <c r="C172" s="16" t="s">
        <v>94</v>
      </c>
      <c r="D172" s="38"/>
      <c r="F172" s="3"/>
    </row>
    <row r="173" spans="1:8" hidden="1" outlineLevel="1" x14ac:dyDescent="0.35">
      <c r="C173" s="16" t="s">
        <v>95</v>
      </c>
      <c r="D173" s="38"/>
    </row>
    <row r="174" spans="1:8" hidden="1" outlineLevel="1" x14ac:dyDescent="0.35">
      <c r="C174" s="16" t="s">
        <v>96</v>
      </c>
      <c r="D174" s="39"/>
    </row>
    <row r="175" spans="1:8" collapsed="1" x14ac:dyDescent="0.35">
      <c r="C175" s="16" t="s">
        <v>97</v>
      </c>
      <c r="D175" s="40">
        <v>18.9939</v>
      </c>
    </row>
    <row r="176" spans="1:8" x14ac:dyDescent="0.35">
      <c r="C176" s="16" t="s">
        <v>98</v>
      </c>
      <c r="D176" s="40">
        <v>18.3432</v>
      </c>
    </row>
    <row r="177" spans="1:8" x14ac:dyDescent="0.35">
      <c r="A177" s="41" t="s">
        <v>99</v>
      </c>
      <c r="C177" s="16" t="s">
        <v>100</v>
      </c>
      <c r="D177" s="42">
        <v>0</v>
      </c>
    </row>
    <row r="178" spans="1:8" x14ac:dyDescent="0.35">
      <c r="C178" s="16" t="s">
        <v>101</v>
      </c>
      <c r="D178" s="38">
        <v>0</v>
      </c>
    </row>
    <row r="179" spans="1:8" x14ac:dyDescent="0.35">
      <c r="C179" s="16" t="s">
        <v>102</v>
      </c>
      <c r="D179" s="38">
        <v>0</v>
      </c>
      <c r="F179" s="37"/>
      <c r="G179" s="43"/>
    </row>
    <row r="180" spans="1:8" x14ac:dyDescent="0.35">
      <c r="B180" s="44"/>
      <c r="C180" s="9"/>
    </row>
    <row r="181" spans="1:8" x14ac:dyDescent="0.35">
      <c r="F181" s="3">
        <f>+F158-SUM(F184:F189)</f>
        <v>199916192.40000007</v>
      </c>
    </row>
    <row r="182" spans="1:8" x14ac:dyDescent="0.35">
      <c r="C182" s="24" t="s">
        <v>103</v>
      </c>
      <c r="D182" s="24"/>
      <c r="E182" s="24"/>
      <c r="F182" s="24"/>
      <c r="G182" s="24"/>
      <c r="H182" s="24"/>
    </row>
    <row r="183" spans="1:8" x14ac:dyDescent="0.35">
      <c r="C183" s="24" t="s">
        <v>104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35">
      <c r="A184" t="s">
        <v>105</v>
      </c>
      <c r="C184" s="16" t="s">
        <v>106</v>
      </c>
      <c r="D184" s="11"/>
      <c r="E184" s="26"/>
      <c r="F184" s="45">
        <f t="shared" ref="F184:F188" si="2">SUMIF($E$198:$E$207,C184,$H$198:$H$207)</f>
        <v>0</v>
      </c>
      <c r="G184" s="46">
        <f>+F184/$F$170</f>
        <v>0</v>
      </c>
      <c r="H184" s="11"/>
    </row>
    <row r="185" spans="1:8" x14ac:dyDescent="0.35">
      <c r="A185" s="11" t="s">
        <v>107</v>
      </c>
      <c r="C185" s="11" t="s">
        <v>108</v>
      </c>
      <c r="D185" s="11"/>
      <c r="E185" s="26"/>
      <c r="F185" s="45">
        <f t="shared" si="2"/>
        <v>0</v>
      </c>
      <c r="G185" s="46">
        <f t="shared" ref="G185" si="3">+F185/$F$170</f>
        <v>0</v>
      </c>
      <c r="H185" s="11"/>
    </row>
    <row r="186" spans="1:8" x14ac:dyDescent="0.35">
      <c r="C186" s="11" t="s">
        <v>109</v>
      </c>
      <c r="D186" s="11"/>
      <c r="E186" s="26"/>
      <c r="F186" s="45">
        <f t="shared" si="2"/>
        <v>0</v>
      </c>
      <c r="G186" s="46">
        <f>+F186/$F$170</f>
        <v>0</v>
      </c>
      <c r="H186" s="11"/>
    </row>
    <row r="187" spans="1:8" x14ac:dyDescent="0.35">
      <c r="C187" s="11" t="s">
        <v>110</v>
      </c>
      <c r="D187" s="11"/>
      <c r="E187" s="26"/>
      <c r="F187" s="45">
        <f t="shared" si="2"/>
        <v>0</v>
      </c>
      <c r="G187" s="46">
        <f t="shared" ref="G187:G195" si="4">+F187/$F$170</f>
        <v>0</v>
      </c>
      <c r="H187" s="11"/>
    </row>
    <row r="188" spans="1:8" x14ac:dyDescent="0.35">
      <c r="C188" s="11" t="s">
        <v>111</v>
      </c>
      <c r="D188" s="11"/>
      <c r="E188" s="26"/>
      <c r="F188" s="45">
        <f t="shared" si="2"/>
        <v>0</v>
      </c>
      <c r="G188" s="46">
        <f t="shared" si="4"/>
        <v>0</v>
      </c>
      <c r="H188" s="11"/>
    </row>
    <row r="189" spans="1:8" x14ac:dyDescent="0.35">
      <c r="C189" s="11" t="s">
        <v>112</v>
      </c>
      <c r="D189" s="11"/>
      <c r="E189" s="26"/>
      <c r="F189" s="45">
        <f>SUMIF($E$198:$E$207,C189,$H$198:$H$207)</f>
        <v>0</v>
      </c>
      <c r="G189" s="46">
        <f t="shared" si="4"/>
        <v>0</v>
      </c>
      <c r="H189" s="11"/>
    </row>
    <row r="190" spans="1:8" x14ac:dyDescent="0.35">
      <c r="C190" s="11" t="s">
        <v>113</v>
      </c>
      <c r="D190" s="11"/>
      <c r="E190" s="26"/>
      <c r="F190" s="45">
        <f ca="1">SUMIF($E$198:$E$206,C190,H206:H211)</f>
        <v>0</v>
      </c>
      <c r="G190" s="46">
        <f t="shared" ca="1" si="4"/>
        <v>0</v>
      </c>
      <c r="H190" s="11"/>
    </row>
    <row r="191" spans="1:8" x14ac:dyDescent="0.35">
      <c r="C191" s="11" t="s">
        <v>114</v>
      </c>
      <c r="D191" s="11"/>
      <c r="E191" s="26"/>
      <c r="F191" s="45">
        <f ca="1">SUMIF($E$198:$E$206,C191,H208:H212)</f>
        <v>0</v>
      </c>
      <c r="G191" s="46">
        <f t="shared" ca="1" si="4"/>
        <v>0</v>
      </c>
      <c r="H191" s="11"/>
    </row>
    <row r="192" spans="1:8" x14ac:dyDescent="0.35">
      <c r="C192" s="11" t="s">
        <v>115</v>
      </c>
      <c r="D192" s="11"/>
      <c r="E192" s="26"/>
      <c r="F192" s="45">
        <f>SUMIF($E$198:$E$206,C192,H202:H213)</f>
        <v>0</v>
      </c>
      <c r="G192" s="46">
        <f t="shared" si="4"/>
        <v>0</v>
      </c>
      <c r="H192" s="11"/>
    </row>
    <row r="193" spans="3:8" x14ac:dyDescent="0.35">
      <c r="C193" s="11" t="s">
        <v>116</v>
      </c>
      <c r="D193" s="11"/>
      <c r="E193" s="26"/>
      <c r="F193" s="45">
        <f>SUMIF($E$198:$E$206,C193,H200:H214)</f>
        <v>0</v>
      </c>
      <c r="G193" s="46">
        <f t="shared" si="4"/>
        <v>0</v>
      </c>
      <c r="H193" s="11"/>
    </row>
    <row r="194" spans="3:8" x14ac:dyDescent="0.35">
      <c r="C194" s="11" t="s">
        <v>117</v>
      </c>
      <c r="D194" s="11"/>
      <c r="E194" s="26"/>
      <c r="F194" s="45">
        <f ca="1">SUMIF($E$198:$E$206,C194,H208:H215)</f>
        <v>0</v>
      </c>
      <c r="G194" s="46">
        <f t="shared" ca="1" si="4"/>
        <v>0</v>
      </c>
      <c r="H194" s="11"/>
    </row>
    <row r="195" spans="3:8" x14ac:dyDescent="0.35">
      <c r="C195" s="11" t="s">
        <v>118</v>
      </c>
      <c r="D195" s="11"/>
      <c r="E195" s="26"/>
      <c r="F195" s="45">
        <f ca="1">SUMIF($E$198:$E$206,C195,H209:H216)</f>
        <v>0</v>
      </c>
      <c r="G195" s="46">
        <f t="shared" ca="1" si="4"/>
        <v>0</v>
      </c>
      <c r="H195" s="11"/>
    </row>
    <row r="198" spans="3:8" x14ac:dyDescent="0.35">
      <c r="E198" s="11" t="s">
        <v>109</v>
      </c>
      <c r="F198" s="47" t="s">
        <v>119</v>
      </c>
      <c r="G198" s="11">
        <f>SUMIF($H$7:$H$89,F198,$E$7:$E$157)</f>
        <v>0</v>
      </c>
      <c r="H198" s="11">
        <f>SUMIF($H$7:$H$89,F198,$F$7:$F$89)</f>
        <v>0</v>
      </c>
    </row>
    <row r="199" spans="3:8" x14ac:dyDescent="0.35">
      <c r="E199" s="11" t="s">
        <v>111</v>
      </c>
      <c r="F199" s="47" t="s">
        <v>120</v>
      </c>
      <c r="G199" s="11">
        <f t="shared" ref="G199:G207" si="5">SUMIF($H$7:$H$89,F199,$E$7:$E$157)</f>
        <v>0</v>
      </c>
      <c r="H199" s="11">
        <f t="shared" ref="H199:H207" si="6">SUMIF($H$7:$H$89,F199,$F$7:$F$89)</f>
        <v>0</v>
      </c>
    </row>
    <row r="200" spans="3:8" x14ac:dyDescent="0.35">
      <c r="E200" s="11" t="s">
        <v>109</v>
      </c>
      <c r="F200" s="11" t="s">
        <v>121</v>
      </c>
      <c r="G200" s="11">
        <f t="shared" si="5"/>
        <v>0</v>
      </c>
      <c r="H200" s="11">
        <f t="shared" si="6"/>
        <v>0</v>
      </c>
    </row>
    <row r="201" spans="3:8" x14ac:dyDescent="0.35">
      <c r="E201" s="11" t="s">
        <v>109</v>
      </c>
      <c r="F201" s="47" t="s">
        <v>122</v>
      </c>
      <c r="G201" s="11">
        <f t="shared" si="5"/>
        <v>0</v>
      </c>
      <c r="H201" s="11">
        <f t="shared" si="6"/>
        <v>0</v>
      </c>
    </row>
    <row r="202" spans="3:8" x14ac:dyDescent="0.35">
      <c r="E202" s="11" t="s">
        <v>112</v>
      </c>
      <c r="F202" s="11" t="s">
        <v>123</v>
      </c>
      <c r="G202" s="11">
        <f t="shared" si="5"/>
        <v>0</v>
      </c>
      <c r="H202" s="11">
        <f t="shared" si="6"/>
        <v>0</v>
      </c>
    </row>
    <row r="203" spans="3:8" x14ac:dyDescent="0.35">
      <c r="E203" s="11" t="s">
        <v>109</v>
      </c>
      <c r="F203" s="47" t="s">
        <v>124</v>
      </c>
      <c r="G203" s="11">
        <f t="shared" si="5"/>
        <v>0</v>
      </c>
      <c r="H203" s="11">
        <f t="shared" si="6"/>
        <v>0</v>
      </c>
    </row>
    <row r="204" spans="3:8" x14ac:dyDescent="0.35">
      <c r="E204" s="11" t="s">
        <v>111</v>
      </c>
      <c r="F204" s="47" t="s">
        <v>125</v>
      </c>
      <c r="G204" s="11">
        <f t="shared" si="5"/>
        <v>0</v>
      </c>
      <c r="H204" s="11">
        <f t="shared" si="6"/>
        <v>0</v>
      </c>
    </row>
    <row r="205" spans="3:8" x14ac:dyDescent="0.35">
      <c r="E205" s="11" t="s">
        <v>109</v>
      </c>
      <c r="F205" s="47" t="s">
        <v>126</v>
      </c>
      <c r="G205" s="11">
        <f t="shared" si="5"/>
        <v>0</v>
      </c>
      <c r="H205" s="11">
        <f t="shared" si="6"/>
        <v>0</v>
      </c>
    </row>
    <row r="206" spans="3:8" x14ac:dyDescent="0.35">
      <c r="E206" s="11" t="s">
        <v>112</v>
      </c>
      <c r="F206" s="11" t="s">
        <v>127</v>
      </c>
      <c r="G206" s="11">
        <f t="shared" si="5"/>
        <v>0</v>
      </c>
      <c r="H206" s="11">
        <f t="shared" si="6"/>
        <v>0</v>
      </c>
    </row>
    <row r="207" spans="3:8" x14ac:dyDescent="0.35">
      <c r="E207" s="11" t="s">
        <v>112</v>
      </c>
      <c r="F207" s="47" t="s">
        <v>128</v>
      </c>
      <c r="G207" s="11">
        <f t="shared" si="5"/>
        <v>0</v>
      </c>
      <c r="H207" s="11">
        <f t="shared" si="6"/>
        <v>0</v>
      </c>
    </row>
    <row r="208" spans="3:8" x14ac:dyDescent="0.35">
      <c r="G208">
        <f>SUM(G198:G207)</f>
        <v>0</v>
      </c>
      <c r="H208">
        <f>SUM(H198:H207)</f>
        <v>0</v>
      </c>
    </row>
    <row r="211" spans="5:5" x14ac:dyDescent="0.35">
      <c r="E211" s="48"/>
    </row>
    <row r="212" spans="5:5" x14ac:dyDescent="0.35">
      <c r="E212" s="48"/>
    </row>
    <row r="213" spans="5:5" x14ac:dyDescent="0.35">
      <c r="E213" s="49"/>
    </row>
    <row r="214" spans="5:5" x14ac:dyDescent="0.35">
      <c r="E214" s="49"/>
    </row>
    <row r="215" spans="5:5" x14ac:dyDescent="0.35">
      <c r="E215" s="49"/>
    </row>
    <row r="216" spans="5:5" x14ac:dyDescent="0.35">
      <c r="E216" s="49"/>
    </row>
    <row r="217" spans="5:5" x14ac:dyDescent="0.35">
      <c r="E217" s="49"/>
    </row>
    <row r="218" spans="5:5" x14ac:dyDescent="0.35">
      <c r="E218" s="49"/>
    </row>
    <row r="219" spans="5:5" x14ac:dyDescent="0.35">
      <c r="E219" s="49"/>
    </row>
    <row r="220" spans="5:5" x14ac:dyDescent="0.35">
      <c r="E220"/>
    </row>
    <row r="221" spans="5:5" x14ac:dyDescent="0.35">
      <c r="E221" s="48"/>
    </row>
    <row r="222" spans="5:5" x14ac:dyDescent="0.35">
      <c r="E222" s="48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2022-09-09T10:26:24Z</dcterms:created>
  <dcterms:modified xsi:type="dcterms:W3CDTF">2022-09-09T10:26:38Z</dcterms:modified>
</cp:coreProperties>
</file>