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16DE290F-C644-44B0-B7BA-654D663AD2D4}" xr6:coauthVersionLast="47" xr6:coauthVersionMax="47" xr10:uidLastSave="{00000000-0000-0000-0000-000000000000}"/>
  <bookViews>
    <workbookView xWindow="-120" yWindow="-120" windowWidth="20730" windowHeight="11160" xr2:uid="{4D3A9F1E-7F00-4320-98AB-B17353BF5EF2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1" i="1" l="1"/>
  <c r="G119" i="1"/>
  <c r="G117" i="1"/>
  <c r="G115" i="1"/>
  <c r="F112" i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F101" i="1" s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D4" i="1"/>
  <c r="F85" i="1" l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103" i="1" l="1"/>
  <c r="F87" i="1"/>
  <c r="G39" i="1" l="1"/>
  <c r="G37" i="1"/>
  <c r="G35" i="1"/>
  <c r="G31" i="1"/>
  <c r="G29" i="1"/>
  <c r="G27" i="1"/>
  <c r="G25" i="1"/>
  <c r="G7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55" i="1"/>
  <c r="G53" i="1"/>
  <c r="G43" i="1"/>
  <c r="G21" i="1"/>
  <c r="G19" i="1"/>
  <c r="G17" i="1"/>
  <c r="G15" i="1"/>
  <c r="G57" i="1"/>
  <c r="G51" i="1"/>
  <c r="G47" i="1"/>
  <c r="G45" i="1"/>
  <c r="G23" i="1"/>
  <c r="G13" i="1"/>
  <c r="G11" i="1"/>
  <c r="G9" i="1"/>
  <c r="G49" i="1"/>
  <c r="G41" i="1"/>
  <c r="G33" i="1"/>
  <c r="G106" i="1"/>
  <c r="G70" i="1"/>
  <c r="G18" i="1"/>
  <c r="G68" i="1"/>
  <c r="G101" i="1"/>
  <c r="G74" i="1"/>
  <c r="G61" i="1"/>
  <c r="G104" i="1"/>
  <c r="G67" i="1"/>
  <c r="G112" i="1"/>
  <c r="G14" i="1"/>
  <c r="G66" i="1"/>
  <c r="G73" i="1"/>
  <c r="G63" i="1"/>
  <c r="G12" i="1"/>
  <c r="G107" i="1"/>
  <c r="G22" i="1"/>
  <c r="G72" i="1"/>
  <c r="G16" i="1"/>
  <c r="G111" i="1"/>
  <c r="G65" i="1"/>
  <c r="G110" i="1"/>
  <c r="G71" i="1"/>
  <c r="G64" i="1"/>
  <c r="G20" i="1"/>
  <c r="G10" i="1"/>
  <c r="G26" i="1"/>
  <c r="G83" i="1"/>
  <c r="G24" i="1"/>
  <c r="G69" i="1"/>
  <c r="G102" i="1"/>
  <c r="G79" i="1"/>
  <c r="G8" i="1"/>
  <c r="G62" i="1"/>
  <c r="G109" i="1"/>
  <c r="G75" i="1"/>
  <c r="G108" i="1"/>
  <c r="G105" i="1"/>
  <c r="G85" i="1"/>
  <c r="G103" i="1"/>
  <c r="F98" i="1"/>
</calcChain>
</file>

<file path=xl/sharedStrings.xml><?xml version="1.0" encoding="utf-8"?>
<sst xmlns="http://schemas.openxmlformats.org/spreadsheetml/2006/main" count="130" uniqueCount="111">
  <si>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</si>
  <si>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</si>
  <si>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</si>
  <si>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</si>
  <si>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</si>
  <si>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</si>
  <si>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</si>
  <si>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</si>
  <si>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</si>
  <si>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</si>
  <si>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</si>
  <si>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</si>
  <si>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</si>
  <si>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IN0020190024</t>
  </si>
  <si>
    <t>IN0020190040</t>
  </si>
  <si>
    <t>IN0020020106</t>
  </si>
  <si>
    <t>IN0020060078</t>
  </si>
  <si>
    <t>IN0020170174</t>
  </si>
  <si>
    <t>IN0020200153</t>
  </si>
  <si>
    <t>IN0020200245</t>
  </si>
  <si>
    <t>IN0020160092</t>
  </si>
  <si>
    <t>IN0020140011</t>
  </si>
  <si>
    <t>IN0020020247</t>
  </si>
  <si>
    <t>IN3120180184</t>
  </si>
  <si>
    <t>IN0020210020</t>
  </si>
  <si>
    <t>IN1920190056</t>
  </si>
  <si>
    <t>IN1520180200</t>
  </si>
  <si>
    <t>IN2020180021</t>
  </si>
  <si>
    <t>IN1520170243</t>
  </si>
  <si>
    <t>IN1520170169</t>
  </si>
  <si>
    <t>IN0020210152</t>
  </si>
  <si>
    <t>IN1920190098</t>
  </si>
  <si>
    <t>IN2220150196</t>
  </si>
  <si>
    <t>IN0020210244</t>
  </si>
  <si>
    <t>IN2220200264</t>
  </si>
  <si>
    <t>IN3120150203</t>
  </si>
  <si>
    <t>IN1520130072</t>
  </si>
  <si>
    <t>IN2220200017</t>
  </si>
  <si>
    <t>IN4520180204</t>
  </si>
  <si>
    <t>IN1920170157</t>
  </si>
  <si>
    <t>IN2020170147</t>
  </si>
  <si>
    <t>IN1020180411</t>
  </si>
  <si>
    <t>IN1920180156</t>
  </si>
  <si>
    <t>IN3120180010</t>
  </si>
  <si>
    <t>IN2020180039</t>
  </si>
  <si>
    <t>IN0020160100</t>
  </si>
  <si>
    <t>IN0020160118</t>
  </si>
  <si>
    <t>IN0020150051</t>
  </si>
  <si>
    <t>IN0020070036</t>
  </si>
  <si>
    <t>IN0020160019</t>
  </si>
  <si>
    <t>IN0020070069</t>
  </si>
  <si>
    <t>IN0020030014</t>
  </si>
  <si>
    <t>IN0020150069</t>
  </si>
  <si>
    <t>IN0020060086</t>
  </si>
  <si>
    <t>IN0020150028</t>
  </si>
  <si>
    <t>IN0020060045</t>
  </si>
  <si>
    <t>IN0020160068</t>
  </si>
  <si>
    <t>IN0020050012</t>
  </si>
  <si>
    <t>IN0020150010</t>
  </si>
  <si>
    <t>IN0020140078</t>
  </si>
  <si>
    <t>IN0020040039</t>
  </si>
  <si>
    <t>IN0020110063</t>
  </si>
  <si>
    <t>IN0020150077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</si>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</sst>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258D51-8918-4318-A4B7-8B3E0DDC3FDD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EDA1CF1A-ECA7-4B5E-AD20-FCA2720D9380}" name="ISIN No." dataDxfId="6"/>
    <tableColumn id="2" xr3:uid="{98D3245E-84A4-4C71-82B0-69046AAEDE65}" name="Name of the Instrument" dataDxfId="5">
      <calculatedColumnFormula>VLOOKUP(Table1345676[[#This Row],[ISIN No.]],'[1]Crisil data '!E:F,2,0)</calculatedColumnFormula>
    </tableColumn>
    <tableColumn id="3" xr3:uid="{E8FA229A-763C-4F31-B870-62E7B52C050C}" name="Industry " dataDxfId="4">
      <calculatedColumnFormula>VLOOKUP(Table1345676[[#This Row],[ISIN No.]],'[1]Crisil data '!E:I,5,0)</calculatedColumnFormula>
    </tableColumn>
    <tableColumn id="4" xr3:uid="{D18B5A16-932A-4FA8-8A95-50B3F0634DE1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D4E5C9B9-BBC6-48EB-AEBE-EF1DDDA024C2}" name="Market Value" dataDxfId="2">
      <calculatedColumnFormula>SUMIFS('[1]Crisil data '!M:M,'[1]Crisil data '!AI:AI,$D$3,'[1]Crisil data '!E:E,Table1345676[[#This Row],[ISIN No.]])</calculatedColumnFormula>
    </tableColumn>
    <tableColumn id="6" xr3:uid="{AEFD0A4F-49EC-47CE-93E4-08397B3B6DFE}" name="% of Portfolio" dataDxfId="1" dataCellStyle="Percent">
      <calculatedColumnFormula>+F7/$F$87</calculatedColumnFormula>
    </tableColumn>
    <tableColumn id="7" xr3:uid="{49AF42E0-4CC8-401E-84A4-FC3755374A14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40FF-EB78-48A5-91F4-FD496A300447}">
  <dimension ref="A2:O123"/>
  <sheetViews>
    <sheetView showGridLines="0" tabSelected="1" view="pageBreakPreview" topLeftCell="A84" zoomScale="89" zoomScaleNormal="100" zoomScaleSheetLayoutView="89" workbookViewId="0">
      <selection activeCell="D92" sqref="D92:D93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28th Feb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VLOOKUP(Table1345676[[#This Row],[ISIN No.]],'[1]Crisil data '!E:F,2,0)</f>
        <v>8.65% Nabard (GOI Service) 8 Jun 2028</v>
      </c>
      <c r="D7" s="10" t="str">
        <f>VLOOKUP(Table1345676[[#This Row],[ISIN No.]],'[1]Crisil data '!E:I,5,0)</f>
        <v>Bonds</v>
      </c>
      <c r="E7" s="11">
        <f>SUMIFS('[1]Crisil data '!L:L,'[1]Crisil data '!AI:AI,$D$3,'[1]Crisil data '!E:E,Table1345676[[#This Row],[ISIN No.]])</f>
        <v>3</v>
      </c>
      <c r="F7" s="10">
        <f>SUMIFS('[1]Crisil data '!M:M,'[1]Crisil data '!AI:AI,$D$3,'[1]Crisil data '!E:E,Table1345676[[#This Row],[ISIN No.]])</f>
        <v>3287421</v>
      </c>
      <c r="G7" s="12">
        <f t="shared" ref="G7:G70" si="0">+F7/$F$87</f>
        <v>2.121260047538679E-3</v>
      </c>
      <c r="H7" s="13" t="str">
        <f>IFERROR(VLOOKUP(Table1345676[[#This Row],[ISIN No.]],'[1]Crisil data '!E:AJ,32,0),0)</f>
        <v>CRISIL AAA</v>
      </c>
    </row>
    <row r="8" spans="1:8" x14ac:dyDescent="0.25">
      <c r="A8" s="9"/>
      <c r="B8" s="10" t="s">
        <v>13</v>
      </c>
      <c r="C8" s="10" t="str">
        <f>VLOOKUP(Table1345676[[#This Row],[ISIN No.]],'[1]Crisil data '!E:F,2,0)</f>
        <v>7.62% GS 2039 (15-09-2039)</v>
      </c>
      <c r="D8" s="10" t="str">
        <f>VLOOKUP(Table1345676[[#This Row],[ISIN No.]],'[1]Crisil data '!E:I,5,0)</f>
        <v>GOI</v>
      </c>
      <c r="E8" s="11">
        <f>SUMIFS('[1]Crisil data '!L:L,'[1]Crisil data '!AI:AI,$D$3,'[1]Crisil data '!E:E,Table1345676[[#This Row],[ISIN No.]])</f>
        <v>28300</v>
      </c>
      <c r="F8" s="10">
        <f>SUMIFS('[1]Crisil data '!M:M,'[1]Crisil data '!AI:AI,$D$3,'[1]Crisil data '!E:E,Table1345676[[#This Row],[ISIN No.]])</f>
        <v>2989529.93</v>
      </c>
      <c r="G8" s="12">
        <f t="shared" si="0"/>
        <v>1.9290411545798678E-3</v>
      </c>
      <c r="H8" s="13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VLOOKUP(Table1345676[[#This Row],[ISIN No.]],'[1]Crisil data '!E:F,2,0)</f>
        <v>7.69% GOI 17.06.2043</v>
      </c>
      <c r="D9" s="10" t="str">
        <f>VLOOKUP(Table1345676[[#This Row],[ISIN No.]],'[1]Crisil data '!E:I,5,0)</f>
        <v>GOI</v>
      </c>
      <c r="E9" s="11">
        <f>SUMIFS('[1]Crisil data '!L:L,'[1]Crisil data '!AI:AI,$D$3,'[1]Crisil data '!E:E,Table1345676[[#This Row],[ISIN No.]])</f>
        <v>170000</v>
      </c>
      <c r="F9" s="10">
        <f>SUMIFS('[1]Crisil data '!M:M,'[1]Crisil data '!AI:AI,$D$3,'[1]Crisil data '!E:E,Table1345676[[#This Row],[ISIN No.]])</f>
        <v>18068365</v>
      </c>
      <c r="G9" s="12">
        <f t="shared" si="0"/>
        <v>1.1658896380733164E-2</v>
      </c>
      <c r="H9" s="13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VLOOKUP(Table1345676[[#This Row],[ISIN No.]],'[1]Crisil data '!E:F,2,0)</f>
        <v>7.95% GOI  28-Aug-2032</v>
      </c>
      <c r="D10" s="10" t="str">
        <f>VLOOKUP(Table1345676[[#This Row],[ISIN No.]],'[1]Crisil data '!E:I,5,0)</f>
        <v>GOI</v>
      </c>
      <c r="E10" s="11">
        <f>SUMIFS('[1]Crisil data '!L:L,'[1]Crisil data '!AI:AI,$D$3,'[1]Crisil data '!E:E,Table1345676[[#This Row],[ISIN No.]])</f>
        <v>687000</v>
      </c>
      <c r="F10" s="10">
        <f>SUMIFS('[1]Crisil data '!M:M,'[1]Crisil data '!AI:AI,$D$3,'[1]Crisil data '!E:E,Table1345676[[#This Row],[ISIN No.]])</f>
        <v>74075637.599999994</v>
      </c>
      <c r="G10" s="12">
        <f t="shared" si="0"/>
        <v>4.7798468932586949E-2</v>
      </c>
      <c r="H10" s="13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VLOOKUP(Table1345676[[#This Row],[ISIN No.]],'[1]Crisil data '!E:F,2,0)</f>
        <v>8.24% GOI 15-Feb-2027</v>
      </c>
      <c r="D11" s="10" t="str">
        <f>VLOOKUP(Table1345676[[#This Row],[ISIN No.]],'[1]Crisil data '!E:I,5,0)</f>
        <v>GOI</v>
      </c>
      <c r="E11" s="11">
        <f>SUMIFS('[1]Crisil data '!L:L,'[1]Crisil data '!AI:AI,$D$3,'[1]Crisil data '!E:E,Table1345676[[#This Row],[ISIN No.]])</f>
        <v>273000</v>
      </c>
      <c r="F11" s="10">
        <f>SUMIFS('[1]Crisil data '!M:M,'[1]Crisil data '!AI:AI,$D$3,'[1]Crisil data '!E:E,Table1345676[[#This Row],[ISIN No.]])</f>
        <v>29593172.699999999</v>
      </c>
      <c r="G11" s="12">
        <f t="shared" si="0"/>
        <v>1.9095459610564733E-2</v>
      </c>
      <c r="H11" s="13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VLOOKUP(Table1345676[[#This Row],[ISIN No.]],'[1]Crisil data '!E:F,2,0)</f>
        <v>7.17% GOI 08-Jan-2028</v>
      </c>
      <c r="D12" s="10" t="str">
        <f>VLOOKUP(Table1345676[[#This Row],[ISIN No.]],'[1]Crisil data '!E:I,5,0)</f>
        <v>GOI</v>
      </c>
      <c r="E12" s="11">
        <f>SUMIFS('[1]Crisil data '!L:L,'[1]Crisil data '!AI:AI,$D$3,'[1]Crisil data '!E:E,Table1345676[[#This Row],[ISIN No.]])</f>
        <v>55000</v>
      </c>
      <c r="F12" s="10">
        <f>SUMIFS('[1]Crisil data '!M:M,'[1]Crisil data '!AI:AI,$D$3,'[1]Crisil data '!E:E,Table1345676[[#This Row],[ISIN No.]])</f>
        <v>5681483.5</v>
      </c>
      <c r="G12" s="12">
        <f t="shared" si="0"/>
        <v>3.6660664877727006E-3</v>
      </c>
      <c r="H12" s="13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VLOOKUP(Table1345676[[#This Row],[ISIN No.]],'[1]Crisil data '!E:F,2,0)</f>
        <v>05.77% GOI 03-Aug-2030</v>
      </c>
      <c r="D13" s="10" t="str">
        <f>VLOOKUP(Table1345676[[#This Row],[ISIN No.]],'[1]Crisil data '!E:I,5,0)</f>
        <v>GOI</v>
      </c>
      <c r="E13" s="11">
        <f>SUMIFS('[1]Crisil data '!L:L,'[1]Crisil data '!AI:AI,$D$3,'[1]Crisil data '!E:E,Table1345676[[#This Row],[ISIN No.]])</f>
        <v>140000</v>
      </c>
      <c r="F13" s="10">
        <f>SUMIFS('[1]Crisil data '!M:M,'[1]Crisil data '!AI:AI,$D$3,'[1]Crisil data '!E:E,Table1345676[[#This Row],[ISIN No.]])</f>
        <v>13174826</v>
      </c>
      <c r="G13" s="12">
        <f t="shared" si="0"/>
        <v>8.5012634606501034E-3</v>
      </c>
      <c r="H13" s="13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VLOOKUP(Table1345676[[#This Row],[ISIN No.]],'[1]Crisil data '!E:F,2,0)</f>
        <v>6.22% GOI 2035 (16-Mar-2035)</v>
      </c>
      <c r="D14" s="10" t="str">
        <f>VLOOKUP(Table1345676[[#This Row],[ISIN No.]],'[1]Crisil data '!E:I,5,0)</f>
        <v>GOI</v>
      </c>
      <c r="E14" s="11">
        <f>SUMIFS('[1]Crisil data '!L:L,'[1]Crisil data '!AI:AI,$D$3,'[1]Crisil data '!E:E,Table1345676[[#This Row],[ISIN No.]])</f>
        <v>425400</v>
      </c>
      <c r="F14" s="10">
        <f>SUMIFS('[1]Crisil data '!M:M,'[1]Crisil data '!AI:AI,$D$3,'[1]Crisil data '!E:E,Table1345676[[#This Row],[ISIN No.]])</f>
        <v>39683864.399999999</v>
      </c>
      <c r="G14" s="12">
        <f t="shared" si="0"/>
        <v>2.5606636960603002E-2</v>
      </c>
      <c r="H14" s="13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VLOOKUP(Table1345676[[#This Row],[ISIN No.]],'[1]Crisil data '!E:F,2,0)</f>
        <v>6.62% GOI 2051 (28-NOV-2051)  2051.</v>
      </c>
      <c r="D15" s="10" t="str">
        <f>VLOOKUP(Table1345676[[#This Row],[ISIN No.]],'[1]Crisil data '!E:I,5,0)</f>
        <v>GOI</v>
      </c>
      <c r="E15" s="11">
        <f>SUMIFS('[1]Crisil data '!L:L,'[1]Crisil data '!AI:AI,$D$3,'[1]Crisil data '!E:E,Table1345676[[#This Row],[ISIN No.]])</f>
        <v>300000</v>
      </c>
      <c r="F15" s="10">
        <f>SUMIFS('[1]Crisil data '!M:M,'[1]Crisil data '!AI:AI,$D$3,'[1]Crisil data '!E:E,Table1345676[[#This Row],[ISIN No.]])</f>
        <v>28182840</v>
      </c>
      <c r="G15" s="12">
        <f t="shared" si="0"/>
        <v>1.8185420278745857E-2</v>
      </c>
      <c r="H15" s="13">
        <f>IFERROR(VLOOKUP(Table1345676[[#This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VLOOKUP(Table1345676[[#This Row],[ISIN No.]],'[1]Crisil data '!E:F,2,0)</f>
        <v>8.60% GS 2028 (02-JUN-2028)</v>
      </c>
      <c r="D16" s="10" t="str">
        <f>VLOOKUP(Table1345676[[#This Row],[ISIN No.]],'[1]Crisil data '!E:I,5,0)</f>
        <v>GOI</v>
      </c>
      <c r="E16" s="11">
        <f>SUMIFS('[1]Crisil data '!L:L,'[1]Crisil data '!AI:AI,$D$3,'[1]Crisil data '!E:E,Table1345676[[#This Row],[ISIN No.]])</f>
        <v>589000</v>
      </c>
      <c r="F16" s="10">
        <f>SUMIFS('[1]Crisil data '!M:M,'[1]Crisil data '!AI:AI,$D$3,'[1]Crisil data '!E:E,Table1345676[[#This Row],[ISIN No.]])</f>
        <v>64856615.899999999</v>
      </c>
      <c r="G16" s="12">
        <f t="shared" si="0"/>
        <v>4.1849750344489442E-2</v>
      </c>
      <c r="H16" s="13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VLOOKUP(Table1345676[[#This Row],[ISIN No.]],'[1]Crisil data '!E:F,2,0)</f>
        <v>6.01% GOVT 25-March-2028</v>
      </c>
      <c r="D17" s="10" t="str">
        <f>VLOOKUP(Table1345676[[#This Row],[ISIN No.]],'[1]Crisil data '!E:I,5,0)</f>
        <v>GOI</v>
      </c>
      <c r="E17" s="11">
        <f>SUMIFS('[1]Crisil data '!L:L,'[1]Crisil data '!AI:AI,$D$3,'[1]Crisil data '!E:E,Table1345676[[#This Row],[ISIN No.]])</f>
        <v>65100</v>
      </c>
      <c r="F17" s="10">
        <f>SUMIFS('[1]Crisil data '!M:M,'[1]Crisil data '!AI:AI,$D$3,'[1]Crisil data '!E:E,Table1345676[[#This Row],[ISIN No.]])</f>
        <v>6358948.4699999997</v>
      </c>
      <c r="G17" s="12">
        <f t="shared" si="0"/>
        <v>4.1032114030324102E-3</v>
      </c>
      <c r="H17" s="13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VLOOKUP(Table1345676[[#This Row],[ISIN No.]],'[1]Crisil data '!E:F,2,0)</f>
        <v>8.36% Tamil Nadu SDL 12.12.2028</v>
      </c>
      <c r="D18" s="10" t="str">
        <f>VLOOKUP(Table1345676[[#This Row],[ISIN No.]],'[1]Crisil data '!E:I,5,0)</f>
        <v>SDL</v>
      </c>
      <c r="E18" s="11">
        <f>SUMIFS('[1]Crisil data '!L:L,'[1]Crisil data '!AI:AI,$D$3,'[1]Crisil data '!E:E,Table1345676[[#This Row],[ISIN No.]])</f>
        <v>400000</v>
      </c>
      <c r="F18" s="10">
        <f>SUMIFS('[1]Crisil data '!M:M,'[1]Crisil data '!AI:AI,$D$3,'[1]Crisil data '!E:E,Table1345676[[#This Row],[ISIN No.]])</f>
        <v>43269680</v>
      </c>
      <c r="G18" s="12">
        <f t="shared" si="0"/>
        <v>2.7920440811743739E-2</v>
      </c>
      <c r="H18" s="13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VLOOKUP(Table1345676[[#This Row],[ISIN No.]],'[1]Crisil data '!E:F,2,0)</f>
        <v>6.64% GOI 16-june-2035</v>
      </c>
      <c r="D19" s="10" t="str">
        <f>VLOOKUP(Table1345676[[#This Row],[ISIN No.]],'[1]Crisil data '!E:I,5,0)</f>
        <v>GOI</v>
      </c>
      <c r="E19" s="11">
        <f>SUMIFS('[1]Crisil data '!L:L,'[1]Crisil data '!AI:AI,$D$3,'[1]Crisil data '!E:E,Table1345676[[#This Row],[ISIN No.]])</f>
        <v>500000</v>
      </c>
      <c r="F19" s="10">
        <f>SUMIFS('[1]Crisil data '!M:M,'[1]Crisil data '!AI:AI,$D$3,'[1]Crisil data '!E:E,Table1345676[[#This Row],[ISIN No.]])</f>
        <v>48345050</v>
      </c>
      <c r="G19" s="12">
        <f t="shared" si="0"/>
        <v>3.1195403041247169E-2</v>
      </c>
      <c r="H19" s="13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VLOOKUP(Table1345676[[#This Row],[ISIN No.]],'[1]Crisil data '!E:F,2,0)</f>
        <v>07.15% KARNATAKA SDL 09-Oct-2028</v>
      </c>
      <c r="D20" s="10" t="str">
        <f>VLOOKUP(Table1345676[[#This Row],[ISIN No.]],'[1]Crisil data '!E:I,5,0)</f>
        <v>SDL</v>
      </c>
      <c r="E20" s="11">
        <f>SUMIFS('[1]Crisil data '!L:L,'[1]Crisil data '!AI:AI,$D$3,'[1]Crisil data '!E:E,Table1345676[[#This Row],[ISIN No.]])</f>
        <v>30000</v>
      </c>
      <c r="F20" s="10">
        <f>SUMIFS('[1]Crisil data '!M:M,'[1]Crisil data '!AI:AI,$D$3,'[1]Crisil data '!E:E,Table1345676[[#This Row],[ISIN No.]])</f>
        <v>3058011</v>
      </c>
      <c r="G20" s="12">
        <f t="shared" si="0"/>
        <v>1.9732296408746563E-3</v>
      </c>
      <c r="H20" s="13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VLOOKUP(Table1345676[[#This Row],[ISIN No.]],'[1]Crisil data '!E:F,2,0)</f>
        <v>8.50% GUJARAT SDL 28.11.2028</v>
      </c>
      <c r="D21" s="10" t="str">
        <f>VLOOKUP(Table1345676[[#This Row],[ISIN No.]],'[1]Crisil data '!E:I,5,0)</f>
        <v>SDL</v>
      </c>
      <c r="E21" s="11">
        <f>SUMIFS('[1]Crisil data '!L:L,'[1]Crisil data '!AI:AI,$D$3,'[1]Crisil data '!E:E,Table1345676[[#This Row],[ISIN No.]])</f>
        <v>80000</v>
      </c>
      <c r="F21" s="10">
        <f>SUMIFS('[1]Crisil data '!M:M,'[1]Crisil data '!AI:AI,$D$3,'[1]Crisil data '!E:E,Table1345676[[#This Row],[ISIN No.]])</f>
        <v>8710616</v>
      </c>
      <c r="G21" s="12">
        <f t="shared" si="0"/>
        <v>5.6206618228243892E-3</v>
      </c>
      <c r="H21" s="13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VLOOKUP(Table1345676[[#This Row],[ISIN No.]],'[1]Crisil data '!E:F,2,0)</f>
        <v>8.32% Kerala SDL 25-April-2030</v>
      </c>
      <c r="D22" s="10" t="str">
        <f>VLOOKUP(Table1345676[[#This Row],[ISIN No.]],'[1]Crisil data '!E:I,5,0)</f>
        <v>SDL</v>
      </c>
      <c r="E22" s="11">
        <f>SUMIFS('[1]Crisil data '!L:L,'[1]Crisil data '!AI:AI,$D$3,'[1]Crisil data '!E:E,Table1345676[[#This Row],[ISIN No.]])</f>
        <v>130000</v>
      </c>
      <c r="F22" s="10">
        <f>SUMIFS('[1]Crisil data '!M:M,'[1]Crisil data '!AI:AI,$D$3,'[1]Crisil data '!E:E,Table1345676[[#This Row],[ISIN No.]])</f>
        <v>13966576</v>
      </c>
      <c r="G22" s="12">
        <f t="shared" si="0"/>
        <v>9.012152587001351E-3</v>
      </c>
      <c r="H22" s="13">
        <f>IFERROR(VLOOKUP(Table1345676[[#This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VLOOKUP(Table1345676[[#This Row],[ISIN No.]],'[1]Crisil data '!E:F,2,0)</f>
        <v>8.26% Gujarat 14march 2028</v>
      </c>
      <c r="D23" s="10" t="str">
        <f>VLOOKUP(Table1345676[[#This Row],[ISIN No.]],'[1]Crisil data '!E:I,5,0)</f>
        <v>SDL</v>
      </c>
      <c r="E23" s="11">
        <f>SUMIFS('[1]Crisil data '!L:L,'[1]Crisil data '!AI:AI,$D$3,'[1]Crisil data '!E:E,Table1345676[[#This Row],[ISIN No.]])</f>
        <v>50000</v>
      </c>
      <c r="F23" s="10">
        <f>SUMIFS('[1]Crisil data '!M:M,'[1]Crisil data '!AI:AI,$D$3,'[1]Crisil data '!E:E,Table1345676[[#This Row],[ISIN No.]])</f>
        <v>5366380</v>
      </c>
      <c r="G23" s="12">
        <f t="shared" si="0"/>
        <v>3.4627410039391412E-3</v>
      </c>
      <c r="H23" s="13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VLOOKUP(Table1345676[[#This Row],[ISIN No.]],'[1]Crisil data '!E:F,2,0)</f>
        <v>07.75% GUJRAT SDL 10-JAN-2028</v>
      </c>
      <c r="D24" s="10" t="str">
        <f>VLOOKUP(Table1345676[[#This Row],[ISIN No.]],'[1]Crisil data '!E:I,5,0)</f>
        <v>SDL</v>
      </c>
      <c r="E24" s="11">
        <f>SUMIFS('[1]Crisil data '!L:L,'[1]Crisil data '!AI:AI,$D$3,'[1]Crisil data '!E:E,Table1345676[[#This Row],[ISIN No.]])</f>
        <v>17500</v>
      </c>
      <c r="F24" s="10">
        <f>SUMIFS('[1]Crisil data '!M:M,'[1]Crisil data '!AI:AI,$D$3,'[1]Crisil data '!E:E,Table1345676[[#This Row],[ISIN No.]])</f>
        <v>1834131.25</v>
      </c>
      <c r="G24" s="12">
        <f t="shared" si="0"/>
        <v>1.1835020043271538E-3</v>
      </c>
      <c r="H24" s="13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VLOOKUP(Table1345676[[#This Row],[ISIN No.]],'[1]Crisil data '!E:F,2,0)</f>
        <v>06.67 GOI 15 DEC- 2035</v>
      </c>
      <c r="D25" s="10" t="str">
        <f>VLOOKUP(Table1345676[[#This Row],[ISIN No.]],'[1]Crisil data '!E:I,5,0)</f>
        <v>GOI</v>
      </c>
      <c r="E25" s="11">
        <f>SUMIFS('[1]Crisil data '!L:L,'[1]Crisil data '!AI:AI,$D$3,'[1]Crisil data '!E:E,Table1345676[[#This Row],[ISIN No.]])</f>
        <v>900000</v>
      </c>
      <c r="F25" s="10">
        <f>SUMIFS('[1]Crisil data '!M:M,'[1]Crisil data '!AI:AI,$D$3,'[1]Crisil data '!E:E,Table1345676[[#This Row],[ISIN No.]])</f>
        <v>87301350</v>
      </c>
      <c r="G25" s="12">
        <f t="shared" si="0"/>
        <v>5.6332567642291886E-2</v>
      </c>
      <c r="H25" s="13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VLOOKUP(Table1345676[[#This Row],[ISIN No.]],'[1]Crisil data '!E:F,2,0)</f>
        <v>7.23% Karnataka SDL06-Nov-2028</v>
      </c>
      <c r="D26" s="10" t="str">
        <f>VLOOKUP(Table1345676[[#This Row],[ISIN No.]],'[1]Crisil data '!E:I,5,0)</f>
        <v>SDL</v>
      </c>
      <c r="E26" s="11">
        <f>SUMIFS('[1]Crisil data '!L:L,'[1]Crisil data '!AI:AI,$D$3,'[1]Crisil data '!E:E,Table1345676[[#This Row],[ISIN No.]])</f>
        <v>120000</v>
      </c>
      <c r="F26" s="10">
        <f>SUMIFS('[1]Crisil data '!M:M,'[1]Crisil data '!AI:AI,$D$3,'[1]Crisil data '!E:E,Table1345676[[#This Row],[ISIN No.]])</f>
        <v>12284532</v>
      </c>
      <c r="G26" s="12">
        <f t="shared" si="0"/>
        <v>7.9267872701155161E-3</v>
      </c>
      <c r="H26" s="13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VLOOKUP(Table1345676[[#This Row],[ISIN No.]],'[1]Crisil data '!E:F,2,0)</f>
        <v>8.67% Maharashtra SDL 24 Feb 2026</v>
      </c>
      <c r="D27" s="10" t="str">
        <f>VLOOKUP(Table1345676[[#This Row],[ISIN No.]],'[1]Crisil data '!E:I,5,0)</f>
        <v>SDL</v>
      </c>
      <c r="E27" s="11">
        <f>SUMIFS('[1]Crisil data '!L:L,'[1]Crisil data '!AI:AI,$D$3,'[1]Crisil data '!E:E,Table1345676[[#This Row],[ISIN No.]])</f>
        <v>30000</v>
      </c>
      <c r="F27" s="10">
        <f>SUMIFS('[1]Crisil data '!M:M,'[1]Crisil data '!AI:AI,$D$3,'[1]Crisil data '!E:E,Table1345676[[#This Row],[ISIN No.]])</f>
        <v>3263124</v>
      </c>
      <c r="G27" s="12">
        <f t="shared" si="0"/>
        <v>2.1055820265687307E-3</v>
      </c>
      <c r="H27" s="13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VLOOKUP(Table1345676[[#This Row],[ISIN No.]],'[1]Crisil data '!E:F,2,0)</f>
        <v>6.54% GOI 17-Jan-2032</v>
      </c>
      <c r="D28" s="10" t="str">
        <f>VLOOKUP(Table1345676[[#This Row],[ISIN No.]],'[1]Crisil data '!E:I,5,0)</f>
        <v>GOI</v>
      </c>
      <c r="E28" s="11">
        <f>SUMIFS('[1]Crisil data '!L:L,'[1]Crisil data '!AI:AI,$D$3,'[1]Crisil data '!E:E,Table1345676[[#This Row],[ISIN No.]])</f>
        <v>500000</v>
      </c>
      <c r="F28" s="10">
        <f>SUMIFS('[1]Crisil data '!M:M,'[1]Crisil data '!AI:AI,$D$3,'[1]Crisil data '!E:E,Table1345676[[#This Row],[ISIN No.]])</f>
        <v>49200050</v>
      </c>
      <c r="G28" s="12">
        <f t="shared" si="0"/>
        <v>3.1747105223792565E-2</v>
      </c>
      <c r="H28" s="13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VLOOKUP(Table1345676[[#This Row],[ISIN No.]],'[1]Crisil data '!E:F,2,0)</f>
        <v>6.63% MAHARASHTRA SDL 14-OCT-2030</v>
      </c>
      <c r="D29" s="10" t="str">
        <f>VLOOKUP(Table1345676[[#This Row],[ISIN No.]],'[1]Crisil data '!E:I,5,0)</f>
        <v>SDL</v>
      </c>
      <c r="E29" s="11">
        <f>SUMIFS('[1]Crisil data '!L:L,'[1]Crisil data '!AI:AI,$D$3,'[1]Crisil data '!E:E,Table1345676[[#This Row],[ISIN No.]])</f>
        <v>190000</v>
      </c>
      <c r="F29" s="10">
        <f>SUMIFS('[1]Crisil data '!M:M,'[1]Crisil data '!AI:AI,$D$3,'[1]Crisil data '!E:E,Table1345676[[#This Row],[ISIN No.]])</f>
        <v>18477291</v>
      </c>
      <c r="G29" s="12">
        <f t="shared" si="0"/>
        <v>1.1922762306697561E-2</v>
      </c>
      <c r="H29" s="13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VLOOKUP(Table1345676[[#This Row],[ISIN No.]],'[1]Crisil data '!E:F,2,0)</f>
        <v>8.69% Tamil Nadu SDL 24.02.2026</v>
      </c>
      <c r="D30" s="10" t="str">
        <f>VLOOKUP(Table1345676[[#This Row],[ISIN No.]],'[1]Crisil data '!E:I,5,0)</f>
        <v>SDL</v>
      </c>
      <c r="E30" s="11">
        <f>SUMIFS('[1]Crisil data '!L:L,'[1]Crisil data '!AI:AI,$D$3,'[1]Crisil data '!E:E,Table1345676[[#This Row],[ISIN No.]])</f>
        <v>10500</v>
      </c>
      <c r="F30" s="10">
        <f>SUMIFS('[1]Crisil data '!M:M,'[1]Crisil data '!AI:AI,$D$3,'[1]Crisil data '!E:E,Table1345676[[#This Row],[ISIN No.]])</f>
        <v>1142824.2</v>
      </c>
      <c r="G30" s="12">
        <f t="shared" si="0"/>
        <v>7.3742526948034721E-4</v>
      </c>
      <c r="H30" s="13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VLOOKUP(Table1345676[[#This Row],[ISIN No.]],'[1]Crisil data '!E:F,2,0)</f>
        <v>9.50% GUJARAT SDL 11-SEP-2023.</v>
      </c>
      <c r="D31" s="10" t="str">
        <f>VLOOKUP(Table1345676[[#This Row],[ISIN No.]],'[1]Crisil data '!E:I,5,0)</f>
        <v>SDL</v>
      </c>
      <c r="E31" s="11">
        <f>SUMIFS('[1]Crisil data '!L:L,'[1]Crisil data '!AI:AI,$D$3,'[1]Crisil data '!E:E,Table1345676[[#This Row],[ISIN No.]])</f>
        <v>65000</v>
      </c>
      <c r="F31" s="10">
        <f>SUMIFS('[1]Crisil data '!M:M,'[1]Crisil data '!AI:AI,$D$3,'[1]Crisil data '!E:E,Table1345676[[#This Row],[ISIN No.]])</f>
        <v>6911424</v>
      </c>
      <c r="G31" s="12">
        <f t="shared" si="0"/>
        <v>4.4597049184755969E-3</v>
      </c>
      <c r="H31" s="13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VLOOKUP(Table1345676[[#This Row],[ISIN No.]],'[1]Crisil data '!E:F,2,0)</f>
        <v>7.83% MAHARASHTRA SDL 2030 ( 08-APR-2030 ) 2030</v>
      </c>
      <c r="D32" s="10" t="str">
        <f>VLOOKUP(Table1345676[[#This Row],[ISIN No.]],'[1]Crisil data '!E:I,5,0)</f>
        <v>SDL</v>
      </c>
      <c r="E32" s="11">
        <f>SUMIFS('[1]Crisil data '!L:L,'[1]Crisil data '!AI:AI,$D$3,'[1]Crisil data '!E:E,Table1345676[[#This Row],[ISIN No.]])</f>
        <v>100000</v>
      </c>
      <c r="F32" s="10">
        <f>SUMIFS('[1]Crisil data '!M:M,'[1]Crisil data '!AI:AI,$D$3,'[1]Crisil data '!E:E,Table1345676[[#This Row],[ISIN No.]])</f>
        <v>10467810</v>
      </c>
      <c r="G32" s="12">
        <f t="shared" si="0"/>
        <v>6.7545188578602674E-3</v>
      </c>
      <c r="H32" s="13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VLOOKUP(Table1345676[[#This Row],[ISIN No.]],'[1]Crisil data '!E:F,2,0)</f>
        <v>8.38% Telangana SDL 2049</v>
      </c>
      <c r="D33" s="10" t="str">
        <f>VLOOKUP(Table1345676[[#This Row],[ISIN No.]],'[1]Crisil data '!E:I,5,0)</f>
        <v>SDL</v>
      </c>
      <c r="E33" s="11">
        <f>SUMIFS('[1]Crisil data '!L:L,'[1]Crisil data '!AI:AI,$D$3,'[1]Crisil data '!E:E,Table1345676[[#This Row],[ISIN No.]])</f>
        <v>60000</v>
      </c>
      <c r="F33" s="10">
        <f>SUMIFS('[1]Crisil data '!M:M,'[1]Crisil data '!AI:AI,$D$3,'[1]Crisil data '!E:E,Table1345676[[#This Row],[ISIN No.]])</f>
        <v>6798498</v>
      </c>
      <c r="G33" s="12">
        <f t="shared" si="0"/>
        <v>4.3868376428427064E-3</v>
      </c>
      <c r="H33" s="13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VLOOKUP(Table1345676[[#This Row],[ISIN No.]],'[1]Crisil data '!E:F,2,0)</f>
        <v>8.00% Karnataka SDL 2028 (17-JAN-2028)</v>
      </c>
      <c r="D34" s="10" t="str">
        <f>VLOOKUP(Table1345676[[#This Row],[ISIN No.]],'[1]Crisil data '!E:I,5,0)</f>
        <v>SDL</v>
      </c>
      <c r="E34" s="11">
        <f>SUMIFS('[1]Crisil data '!L:L,'[1]Crisil data '!AI:AI,$D$3,'[1]Crisil data '!E:E,Table1345676[[#This Row],[ISIN No.]])</f>
        <v>37000</v>
      </c>
      <c r="F34" s="10">
        <f>SUMIFS('[1]Crisil data '!M:M,'[1]Crisil data '!AI:AI,$D$3,'[1]Crisil data '!E:E,Table1345676[[#This Row],[ISIN No.]])</f>
        <v>3922658.6</v>
      </c>
      <c r="G34" s="12">
        <f t="shared" si="0"/>
        <v>2.5311570888894388E-3</v>
      </c>
      <c r="H34" s="13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VLOOKUP(Table1345676[[#This Row],[ISIN No.]],'[1]Crisil data '!E:F,2,0)</f>
        <v>8.13 % KERALA SDL 21.03.2028</v>
      </c>
      <c r="D35" s="10" t="str">
        <f>VLOOKUP(Table1345676[[#This Row],[ISIN No.]],'[1]Crisil data '!E:I,5,0)</f>
        <v>SDL</v>
      </c>
      <c r="E35" s="11">
        <f>SUMIFS('[1]Crisil data '!L:L,'[1]Crisil data '!AI:AI,$D$3,'[1]Crisil data '!E:E,Table1345676[[#This Row],[ISIN No.]])</f>
        <v>156600</v>
      </c>
      <c r="F35" s="10">
        <f>SUMIFS('[1]Crisil data '!M:M,'[1]Crisil data '!AI:AI,$D$3,'[1]Crisil data '!E:E,Table1345676[[#This Row],[ISIN No.]])</f>
        <v>16694436.960000001</v>
      </c>
      <c r="G35" s="12">
        <f t="shared" si="0"/>
        <v>1.0772347727717587E-2</v>
      </c>
      <c r="H35" s="13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VLOOKUP(Table1345676[[#This Row],[ISIN No.]],'[1]Crisil data '!E:F,2,0)</f>
        <v>8.39% ANDHRA PRADESH SDL 06.02.2031</v>
      </c>
      <c r="D36" s="10" t="str">
        <f>VLOOKUP(Table1345676[[#This Row],[ISIN No.]],'[1]Crisil data '!E:I,5,0)</f>
        <v>SDL</v>
      </c>
      <c r="E36" s="11">
        <f>SUMIFS('[1]Crisil data '!L:L,'[1]Crisil data '!AI:AI,$D$3,'[1]Crisil data '!E:E,Table1345676[[#This Row],[ISIN No.]])</f>
        <v>55000</v>
      </c>
      <c r="F36" s="10">
        <f>SUMIFS('[1]Crisil data '!M:M,'[1]Crisil data '!AI:AI,$D$3,'[1]Crisil data '!E:E,Table1345676[[#This Row],[ISIN No.]])</f>
        <v>5947678</v>
      </c>
      <c r="G36" s="12">
        <f t="shared" si="0"/>
        <v>3.8378326709675318E-3</v>
      </c>
      <c r="H36" s="13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VLOOKUP(Table1345676[[#This Row],[ISIN No.]],'[1]Crisil data '!E:F,2,0)</f>
        <v>8.22 % KARNATAK 30.01.2031</v>
      </c>
      <c r="D37" s="10" t="str">
        <f>VLOOKUP(Table1345676[[#This Row],[ISIN No.]],'[1]Crisil data '!E:I,5,0)</f>
        <v>SDL</v>
      </c>
      <c r="E37" s="11">
        <f>SUMIFS('[1]Crisil data '!L:L,'[1]Crisil data '!AI:AI,$D$3,'[1]Crisil data '!E:E,Table1345676[[#This Row],[ISIN No.]])</f>
        <v>90000</v>
      </c>
      <c r="F37" s="10">
        <f>SUMIFS('[1]Crisil data '!M:M,'[1]Crisil data '!AI:AI,$D$3,'[1]Crisil data '!E:E,Table1345676[[#This Row],[ISIN No.]])</f>
        <v>9644094</v>
      </c>
      <c r="G37" s="12">
        <f t="shared" si="0"/>
        <v>6.2230031678046369E-3</v>
      </c>
      <c r="H37" s="13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VLOOKUP(Table1345676[[#This Row],[ISIN No.]],'[1]Crisil data '!E:F,2,0)</f>
        <v>SDL TAMIL NADU 8.05% 2028</v>
      </c>
      <c r="D38" s="10" t="str">
        <f>VLOOKUP(Table1345676[[#This Row],[ISIN No.]],'[1]Crisil data '!E:I,5,0)</f>
        <v>SDL</v>
      </c>
      <c r="E38" s="11">
        <f>SUMIFS('[1]Crisil data '!L:L,'[1]Crisil data '!AI:AI,$D$3,'[1]Crisil data '!E:E,Table1345676[[#This Row],[ISIN No.]])</f>
        <v>241000</v>
      </c>
      <c r="F38" s="10">
        <f>SUMIFS('[1]Crisil data '!M:M,'[1]Crisil data '!AI:AI,$D$3,'[1]Crisil data '!E:E,Table1345676[[#This Row],[ISIN No.]])</f>
        <v>25623409.199999999</v>
      </c>
      <c r="G38" s="12">
        <f t="shared" si="0"/>
        <v>1.6533907344905025E-2</v>
      </c>
      <c r="H38" s="13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VLOOKUP(Table1345676[[#This Row],[ISIN No.]],'[1]Crisil data '!E:F,2,0)</f>
        <v>8.33 % KERALA SDL 30.05.2028</v>
      </c>
      <c r="D39" s="10" t="str">
        <f>VLOOKUP(Table1345676[[#This Row],[ISIN No.]],'[1]Crisil data '!E:I,5,0)</f>
        <v>SDL</v>
      </c>
      <c r="E39" s="11">
        <f>SUMIFS('[1]Crisil data '!L:L,'[1]Crisil data '!AI:AI,$D$3,'[1]Crisil data '!E:E,Table1345676[[#This Row],[ISIN No.]])</f>
        <v>55000</v>
      </c>
      <c r="F39" s="10">
        <f>SUMIFS('[1]Crisil data '!M:M,'[1]Crisil data '!AI:AI,$D$3,'[1]Crisil data '!E:E,Table1345676[[#This Row],[ISIN No.]])</f>
        <v>5918572</v>
      </c>
      <c r="G39" s="12">
        <f t="shared" si="0"/>
        <v>3.8190515671954074E-3</v>
      </c>
      <c r="H39" s="13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VLOOKUP(Table1345676[[#This Row],[ISIN No.]],'[1]Crisil data '!E:F,2,0)</f>
        <v>6.57% GOI 2033 (MD 05/12/2033)</v>
      </c>
      <c r="D40" s="10" t="str">
        <f>VLOOKUP(Table1345676[[#This Row],[ISIN No.]],'[1]Crisil data '!E:I,5,0)</f>
        <v>GOI</v>
      </c>
      <c r="E40" s="11">
        <f>SUMIFS('[1]Crisil data '!L:L,'[1]Crisil data '!AI:AI,$D$3,'[1]Crisil data '!E:E,Table1345676[[#This Row],[ISIN No.]])</f>
        <v>664900</v>
      </c>
      <c r="F40" s="10">
        <f>SUMIFS('[1]Crisil data '!M:M,'[1]Crisil data '!AI:AI,$D$3,'[1]Crisil data '!E:E,Table1345676[[#This Row],[ISIN No.]])</f>
        <v>64497693.640000001</v>
      </c>
      <c r="G40" s="12">
        <f t="shared" si="0"/>
        <v>4.1618150117347777E-2</v>
      </c>
      <c r="H40" s="13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VLOOKUP(Table1345676[[#This Row],[ISIN No.]],'[1]Crisil data '!E:F,2,0)</f>
        <v>6.79% GS 26.12.2029</v>
      </c>
      <c r="D41" s="10" t="str">
        <f>VLOOKUP(Table1345676[[#This Row],[ISIN No.]],'[1]Crisil data '!E:I,5,0)</f>
        <v>GOI</v>
      </c>
      <c r="E41" s="11">
        <f>SUMIFS('[1]Crisil data '!L:L,'[1]Crisil data '!AI:AI,$D$3,'[1]Crisil data '!E:E,Table1345676[[#This Row],[ISIN No.]])</f>
        <v>1135300</v>
      </c>
      <c r="F41" s="10">
        <f>SUMIFS('[1]Crisil data '!M:M,'[1]Crisil data '!AI:AI,$D$3,'[1]Crisil data '!E:E,Table1345676[[#This Row],[ISIN No.]])</f>
        <v>114112068.31</v>
      </c>
      <c r="G41" s="12">
        <f t="shared" si="0"/>
        <v>7.3632604843738472E-2</v>
      </c>
      <c r="H41" s="13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VLOOKUP(Table1345676[[#This Row],[ISIN No.]],'[1]Crisil data '!E:F,2,0)</f>
        <v>7.73% GS  MD 19/12/2034</v>
      </c>
      <c r="D42" s="10" t="str">
        <f>VLOOKUP(Table1345676[[#This Row],[ISIN No.]],'[1]Crisil data '!E:I,5,0)</f>
        <v>GOI</v>
      </c>
      <c r="E42" s="11">
        <f>SUMIFS('[1]Crisil data '!L:L,'[1]Crisil data '!AI:AI,$D$3,'[1]Crisil data '!E:E,Table1345676[[#This Row],[ISIN No.]])</f>
        <v>60600</v>
      </c>
      <c r="F42" s="10">
        <f>SUMIFS('[1]Crisil data '!M:M,'[1]Crisil data '!AI:AI,$D$3,'[1]Crisil data '!E:E,Table1345676[[#This Row],[ISIN No.]])</f>
        <v>6390809.3399999999</v>
      </c>
      <c r="G42" s="12">
        <f t="shared" si="0"/>
        <v>4.1237701299526386E-3</v>
      </c>
      <c r="H42" s="13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VLOOKUP(Table1345676[[#This Row],[ISIN No.]],'[1]Crisil data '!E:F,2,0)</f>
        <v>8.26% Government of India 02.08.2027</v>
      </c>
      <c r="D43" s="10" t="str">
        <f>VLOOKUP(Table1345676[[#This Row],[ISIN No.]],'[1]Crisil data '!E:I,5,0)</f>
        <v>GOI</v>
      </c>
      <c r="E43" s="11">
        <f>SUMIFS('[1]Crisil data '!L:L,'[1]Crisil data '!AI:AI,$D$3,'[1]Crisil data '!E:E,Table1345676[[#This Row],[ISIN No.]])</f>
        <v>373500</v>
      </c>
      <c r="F43" s="10">
        <f>SUMIFS('[1]Crisil data '!M:M,'[1]Crisil data '!AI:AI,$D$3,'[1]Crisil data '!E:E,Table1345676[[#This Row],[ISIN No.]])</f>
        <v>40607442.899999999</v>
      </c>
      <c r="G43" s="12">
        <f t="shared" si="0"/>
        <v>2.620259049768137E-2</v>
      </c>
      <c r="H43" s="13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VLOOKUP(Table1345676[[#This Row],[ISIN No.]],'[1]Crisil data '!E:F,2,0)</f>
        <v>7.61% GSEC 09.05.2030</v>
      </c>
      <c r="D44" s="10" t="str">
        <f>VLOOKUP(Table1345676[[#This Row],[ISIN No.]],'[1]Crisil data '!E:I,5,0)</f>
        <v>GOI</v>
      </c>
      <c r="E44" s="11">
        <f>SUMIFS('[1]Crisil data '!L:L,'[1]Crisil data '!AI:AI,$D$3,'[1]Crisil data '!E:E,Table1345676[[#This Row],[ISIN No.]])</f>
        <v>1060000</v>
      </c>
      <c r="F44" s="10">
        <f>SUMIFS('[1]Crisil data '!M:M,'[1]Crisil data '!AI:AI,$D$3,'[1]Crisil data '!E:E,Table1345676[[#This Row],[ISIN No.]])</f>
        <v>111564152</v>
      </c>
      <c r="G44" s="12">
        <f t="shared" si="0"/>
        <v>7.1988521815469442E-2</v>
      </c>
      <c r="H44" s="13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VLOOKUP(Table1345676[[#This Row],[ISIN No.]],'[1]Crisil data '!E:F,2,0)</f>
        <v>8.28% GOI 21.09.2027</v>
      </c>
      <c r="D45" s="10" t="str">
        <f>VLOOKUP(Table1345676[[#This Row],[ISIN No.]],'[1]Crisil data '!E:I,5,0)</f>
        <v>GOI</v>
      </c>
      <c r="E45" s="11">
        <f>SUMIFS('[1]Crisil data '!L:L,'[1]Crisil data '!AI:AI,$D$3,'[1]Crisil data '!E:E,Table1345676[[#This Row],[ISIN No.]])</f>
        <v>100000</v>
      </c>
      <c r="F45" s="10">
        <f>SUMIFS('[1]Crisil data '!M:M,'[1]Crisil data '!AI:AI,$D$3,'[1]Crisil data '!E:E,Table1345676[[#This Row],[ISIN No.]])</f>
        <v>10898120</v>
      </c>
      <c r="G45" s="12">
        <f t="shared" si="0"/>
        <v>7.0321831457796939E-3</v>
      </c>
      <c r="H45" s="13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VLOOKUP(Table1345676[[#This Row],[ISIN No.]],'[1]Crisil data '!E:F,2,0)</f>
        <v>6.30% GOI 09.04.2023</v>
      </c>
      <c r="D46" s="10" t="str">
        <f>VLOOKUP(Table1345676[[#This Row],[ISIN No.]],'[1]Crisil data '!E:I,5,0)</f>
        <v>GOI</v>
      </c>
      <c r="E46" s="11">
        <f>SUMIFS('[1]Crisil data '!L:L,'[1]Crisil data '!AI:AI,$D$3,'[1]Crisil data '!E:E,Table1345676[[#This Row],[ISIN No.]])</f>
        <v>34400</v>
      </c>
      <c r="F46" s="10">
        <f>SUMIFS('[1]Crisil data '!M:M,'[1]Crisil data '!AI:AI,$D$3,'[1]Crisil data '!E:E,Table1345676[[#This Row],[ISIN No.]])</f>
        <v>3499364.08</v>
      </c>
      <c r="G46" s="12">
        <f t="shared" si="0"/>
        <v>2.2580196496572677E-3</v>
      </c>
      <c r="H46" s="13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VLOOKUP(Table1345676[[#This Row],[ISIN No.]],'[1]Crisil data '!E:F,2,0)</f>
        <v>7.59% GOI 20.03.2029</v>
      </c>
      <c r="D47" s="10" t="str">
        <f>VLOOKUP(Table1345676[[#This Row],[ISIN No.]],'[1]Crisil data '!E:I,5,0)</f>
        <v>GOI</v>
      </c>
      <c r="E47" s="11">
        <f>SUMIFS('[1]Crisil data '!L:L,'[1]Crisil data '!AI:AI,$D$3,'[1]Crisil data '!E:E,Table1345676[[#This Row],[ISIN No.]])</f>
        <v>203000</v>
      </c>
      <c r="F47" s="10">
        <f>SUMIFS('[1]Crisil data '!M:M,'[1]Crisil data '!AI:AI,$D$3,'[1]Crisil data '!E:E,Table1345676[[#This Row],[ISIN No.]])</f>
        <v>21337309.699999999</v>
      </c>
      <c r="G47" s="12">
        <f t="shared" si="0"/>
        <v>1.3768234305423465E-2</v>
      </c>
      <c r="H47" s="13">
        <f>IFERROR(VLOOKUP(Table1345676[[#This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VLOOKUP(Table1345676[[#This Row],[ISIN No.]],'[1]Crisil data '!E:F,2,0)</f>
        <v>8.28% GOI 15.02.2032</v>
      </c>
      <c r="D48" s="10" t="str">
        <f>VLOOKUP(Table1345676[[#This Row],[ISIN No.]],'[1]Crisil data '!E:I,5,0)</f>
        <v>GOI</v>
      </c>
      <c r="E48" s="11">
        <f>SUMIFS('[1]Crisil data '!L:L,'[1]Crisil data '!AI:AI,$D$3,'[1]Crisil data '!E:E,Table1345676[[#This Row],[ISIN No.]])</f>
        <v>756600</v>
      </c>
      <c r="F48" s="10">
        <f>SUMIFS('[1]Crisil data '!M:M,'[1]Crisil data '!AI:AI,$D$3,'[1]Crisil data '!E:E,Table1345676[[#This Row],[ISIN No.]])</f>
        <v>82639029.719999999</v>
      </c>
      <c r="G48" s="12">
        <f t="shared" si="0"/>
        <v>5.3324132233868886E-2</v>
      </c>
      <c r="H48" s="13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0" t="str">
        <f>VLOOKUP(Table1345676[[#This Row],[ISIN No.]],'[1]Crisil data '!E:F,2,0)</f>
        <v>7.88% GOI 19.03.2030</v>
      </c>
      <c r="D49" s="10" t="str">
        <f>VLOOKUP(Table1345676[[#This Row],[ISIN No.]],'[1]Crisil data '!E:I,5,0)</f>
        <v>GOI</v>
      </c>
      <c r="E49" s="11">
        <f>SUMIFS('[1]Crisil data '!L:L,'[1]Crisil data '!AI:AI,$D$3,'[1]Crisil data '!E:E,Table1345676[[#This Row],[ISIN No.]])</f>
        <v>662200</v>
      </c>
      <c r="F49" s="10">
        <f>SUMIFS('[1]Crisil data '!M:M,'[1]Crisil data '!AI:AI,$D$3,'[1]Crisil data '!E:E,Table1345676[[#This Row],[ISIN No.]])</f>
        <v>70756136.219999999</v>
      </c>
      <c r="G49" s="12">
        <f t="shared" si="0"/>
        <v>4.5656508515851922E-2</v>
      </c>
      <c r="H49" s="13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0" t="str">
        <f>VLOOKUP(Table1345676[[#This Row],[ISIN No.]],'[1]Crisil data '!E:F,2,0)</f>
        <v>8.33% GS 7.06.2036</v>
      </c>
      <c r="D50" s="10" t="str">
        <f>VLOOKUP(Table1345676[[#This Row],[ISIN No.]],'[1]Crisil data '!E:I,5,0)</f>
        <v>GOI</v>
      </c>
      <c r="E50" s="11">
        <f>SUMIFS('[1]Crisil data '!L:L,'[1]Crisil data '!AI:AI,$D$3,'[1]Crisil data '!E:E,Table1345676[[#This Row],[ISIN No.]])</f>
        <v>569400</v>
      </c>
      <c r="F50" s="10">
        <f>SUMIFS('[1]Crisil data '!M:M,'[1]Crisil data '!AI:AI,$D$3,'[1]Crisil data '!E:E,Table1345676[[#This Row],[ISIN No.]])</f>
        <v>63175214.700000003</v>
      </c>
      <c r="G50" s="12">
        <f t="shared" si="0"/>
        <v>4.0764799804402368E-2</v>
      </c>
      <c r="H50" s="13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0" t="str">
        <f>VLOOKUP(Table1345676[[#This Row],[ISIN No.]],'[1]Crisil data '!E:F,2,0)</f>
        <v>7.06 % GOI 10.10.2046</v>
      </c>
      <c r="D51" s="10" t="str">
        <f>VLOOKUP(Table1345676[[#This Row],[ISIN No.]],'[1]Crisil data '!E:I,5,0)</f>
        <v>GOI</v>
      </c>
      <c r="E51" s="11">
        <f>SUMIFS('[1]Crisil data '!L:L,'[1]Crisil data '!AI:AI,$D$3,'[1]Crisil data '!E:E,Table1345676[[#This Row],[ISIN No.]])</f>
        <v>364700</v>
      </c>
      <c r="F51" s="10">
        <f>SUMIFS('[1]Crisil data '!M:M,'[1]Crisil data '!AI:AI,$D$3,'[1]Crisil data '!E:E,Table1345676[[#This Row],[ISIN No.]])</f>
        <v>36422734.880000003</v>
      </c>
      <c r="G51" s="12">
        <f t="shared" si="0"/>
        <v>2.350234190358871E-2</v>
      </c>
      <c r="H51" s="13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0" t="str">
        <f>VLOOKUP(Table1345676[[#This Row],[ISIN No.]],'[1]Crisil data '!E:F,2,0)</f>
        <v>7.40% GOI 09.09.2035</v>
      </c>
      <c r="D52" s="10" t="str">
        <f>VLOOKUP(Table1345676[[#This Row],[ISIN No.]],'[1]Crisil data '!E:I,5,0)</f>
        <v>GOI</v>
      </c>
      <c r="E52" s="11">
        <f>SUMIFS('[1]Crisil data '!L:L,'[1]Crisil data '!AI:AI,$D$3,'[1]Crisil data '!E:E,Table1345676[[#This Row],[ISIN No.]])</f>
        <v>74600</v>
      </c>
      <c r="F52" s="10">
        <f>SUMIFS('[1]Crisil data '!M:M,'[1]Crisil data '!AI:AI,$D$3,'[1]Crisil data '!E:E,Table1345676[[#This Row],[ISIN No.]])</f>
        <v>7695340.6200000001</v>
      </c>
      <c r="G52" s="12">
        <f t="shared" si="0"/>
        <v>4.9655394333149071E-3</v>
      </c>
      <c r="H52" s="13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0" t="str">
        <f>VLOOKUP(Table1345676[[#This Row],[ISIN No.]],'[1]Crisil data '!E:F,2,0)</f>
        <v>7.68% GS 15.12.2023</v>
      </c>
      <c r="D53" s="10" t="str">
        <f>VLOOKUP(Table1345676[[#This Row],[ISIN No.]],'[1]Crisil data '!E:I,5,0)</f>
        <v>GOI</v>
      </c>
      <c r="E53" s="11">
        <f>SUMIFS('[1]Crisil data '!L:L,'[1]Crisil data '!AI:AI,$D$3,'[1]Crisil data '!E:E,Table1345676[[#This Row],[ISIN No.]])</f>
        <v>55000</v>
      </c>
      <c r="F53" s="10">
        <f>SUMIFS('[1]Crisil data '!M:M,'[1]Crisil data '!AI:AI,$D$3,'[1]Crisil data '!E:E,Table1345676[[#This Row],[ISIN No.]])</f>
        <v>5764000</v>
      </c>
      <c r="G53" s="12">
        <f t="shared" si="0"/>
        <v>3.7193115557797268E-3</v>
      </c>
      <c r="H53" s="13">
        <f>IFERROR(VLOOKUP(Table1345676[[#This Row],[ISIN No.]],'[1]Crisil data '!E:AJ,32,0),0)</f>
        <v>0</v>
      </c>
      <c r="L53" s="10"/>
      <c r="M53" s="10"/>
      <c r="N53" s="10"/>
      <c r="O53" s="10"/>
    </row>
    <row r="54" spans="1:15" x14ac:dyDescent="0.25">
      <c r="A54" s="9"/>
      <c r="B54" s="10" t="s">
        <v>59</v>
      </c>
      <c r="C54" s="10" t="str">
        <f>VLOOKUP(Table1345676[[#This Row],[ISIN No.]],'[1]Crisil data '!E:F,2,0)</f>
        <v>8.17% GS 2044 (01-DEC-2044).</v>
      </c>
      <c r="D54" s="10" t="str">
        <f>VLOOKUP(Table1345676[[#This Row],[ISIN No.]],'[1]Crisil data '!E:I,5,0)</f>
        <v>GOI</v>
      </c>
      <c r="E54" s="11">
        <f>SUMIFS('[1]Crisil data '!L:L,'[1]Crisil data '!AI:AI,$D$3,'[1]Crisil data '!E:E,Table1345676[[#This Row],[ISIN No.]])</f>
        <v>250500</v>
      </c>
      <c r="F54" s="10">
        <f>SUMIFS('[1]Crisil data '!M:M,'[1]Crisil data '!AI:AI,$D$3,'[1]Crisil data '!E:E,Table1345676[[#This Row],[ISIN No.]])</f>
        <v>28141220.100000001</v>
      </c>
      <c r="G54" s="12">
        <f t="shared" si="0"/>
        <v>1.8158564384398113E-2</v>
      </c>
      <c r="H54" s="13">
        <f>IFERROR(VLOOKUP(Table1345676[[#This Row],[ISIN No.]],'[1]Crisil data '!E:AJ,32,0),0)</f>
        <v>0</v>
      </c>
      <c r="L54" s="10"/>
      <c r="M54" s="10"/>
      <c r="N54" s="10"/>
      <c r="O54" s="10"/>
    </row>
    <row r="55" spans="1:15" x14ac:dyDescent="0.25">
      <c r="A55" s="9"/>
      <c r="B55" s="10" t="s">
        <v>60</v>
      </c>
      <c r="C55" s="10" t="str">
        <f>VLOOKUP(Table1345676[[#This Row],[ISIN No.]],'[1]Crisil data '!E:F,2,0)</f>
        <v>7.50% GOI 10-Aug-2034</v>
      </c>
      <c r="D55" s="10" t="str">
        <f>VLOOKUP(Table1345676[[#This Row],[ISIN No.]],'[1]Crisil data '!E:I,5,0)</f>
        <v>GOI</v>
      </c>
      <c r="E55" s="11">
        <f>SUMIFS('[1]Crisil data '!L:L,'[1]Crisil data '!AI:AI,$D$3,'[1]Crisil data '!E:E,Table1345676[[#This Row],[ISIN No.]])</f>
        <v>636000</v>
      </c>
      <c r="F55" s="10">
        <f>SUMIFS('[1]Crisil data '!M:M,'[1]Crisil data '!AI:AI,$D$3,'[1]Crisil data '!E:E,Table1345676[[#This Row],[ISIN No.]])</f>
        <v>66150678</v>
      </c>
      <c r="G55" s="12">
        <f t="shared" si="0"/>
        <v>4.2684764244979828E-2</v>
      </c>
      <c r="H55" s="13">
        <f>IFERROR(VLOOKUP(Table1345676[[#This Row],[ISIN No.]],'[1]Crisil data '!E:AJ,32,0),0)</f>
        <v>0</v>
      </c>
      <c r="L55" s="10"/>
      <c r="M55" s="10"/>
      <c r="N55" s="10"/>
      <c r="O55" s="10"/>
    </row>
    <row r="56" spans="1:15" x14ac:dyDescent="0.25">
      <c r="A56" s="9"/>
      <c r="B56" s="10" t="s">
        <v>61</v>
      </c>
      <c r="C56" s="10" t="str">
        <f>VLOOKUP(Table1345676[[#This Row],[ISIN No.]],'[1]Crisil data '!E:F,2,0)</f>
        <v>8.83% GOI 12.12.2041</v>
      </c>
      <c r="D56" s="10" t="str">
        <f>VLOOKUP(Table1345676[[#This Row],[ISIN No.]],'[1]Crisil data '!E:I,5,0)</f>
        <v>GOI</v>
      </c>
      <c r="E56" s="11">
        <f>SUMIFS('[1]Crisil data '!L:L,'[1]Crisil data '!AI:AI,$D$3,'[1]Crisil data '!E:E,Table1345676[[#This Row],[ISIN No.]])</f>
        <v>59000</v>
      </c>
      <c r="F56" s="10">
        <f>SUMIFS('[1]Crisil data '!M:M,'[1]Crisil data '!AI:AI,$D$3,'[1]Crisil data '!E:E,Table1345676[[#This Row],[ISIN No.]])</f>
        <v>6987747.5999999996</v>
      </c>
      <c r="G56" s="12">
        <f t="shared" si="0"/>
        <v>4.5089539204635756E-3</v>
      </c>
      <c r="H56" s="13">
        <f>IFERROR(VLOOKUP(Table1345676[[#This Row],[ISIN No.]],'[1]Crisil data '!E:AJ,32,0),0)</f>
        <v>0</v>
      </c>
      <c r="L56" s="10"/>
      <c r="M56" s="10"/>
      <c r="N56" s="10"/>
      <c r="O56" s="10"/>
    </row>
    <row r="57" spans="1:15" x14ac:dyDescent="0.25">
      <c r="A57" s="9"/>
      <c r="B57" s="10" t="s">
        <v>62</v>
      </c>
      <c r="C57" s="10" t="str">
        <f>VLOOKUP(Table1345676[[#This Row],[ISIN No.]],'[1]Crisil data '!E:F,2,0)</f>
        <v>7.72% GOI 26.10.2055.</v>
      </c>
      <c r="D57" s="10" t="str">
        <f>VLOOKUP(Table1345676[[#This Row],[ISIN No.]],'[1]Crisil data '!E:I,5,0)</f>
        <v>GOI</v>
      </c>
      <c r="E57" s="11">
        <f>SUMIFS('[1]Crisil data '!L:L,'[1]Crisil data '!AI:AI,$D$3,'[1]Crisil data '!E:E,Table1345676[[#This Row],[ISIN No.]])</f>
        <v>63000</v>
      </c>
      <c r="F57" s="10">
        <f>SUMIFS('[1]Crisil data '!M:M,'[1]Crisil data '!AI:AI,$D$3,'[1]Crisil data '!E:E,Table1345676[[#This Row],[ISIN No.]])</f>
        <v>6741680.4000000004</v>
      </c>
      <c r="G57" s="12">
        <f t="shared" si="0"/>
        <v>4.3501751938052899E-3</v>
      </c>
      <c r="H57" s="13">
        <f>IFERROR(VLOOKUP(Table1345676[[#This Row],[ISIN No.]],'[1]Crisil data '!E:AJ,32,0),0)</f>
        <v>0</v>
      </c>
      <c r="L57" s="10"/>
      <c r="M57" s="10"/>
      <c r="N57" s="10"/>
      <c r="O57" s="10"/>
    </row>
    <row r="58" spans="1:15" x14ac:dyDescent="0.25">
      <c r="A58" s="9"/>
      <c r="B58" s="10"/>
      <c r="C58" s="10"/>
      <c r="D58" s="10"/>
      <c r="E58" s="11"/>
      <c r="F58" s="10"/>
      <c r="G58" s="12"/>
      <c r="H58" s="13"/>
      <c r="L58" s="10"/>
      <c r="M58" s="10"/>
      <c r="N58" s="10"/>
      <c r="O58" s="10"/>
    </row>
    <row r="59" spans="1:15" x14ac:dyDescent="0.25">
      <c r="A59" s="9"/>
      <c r="B59" s="10"/>
      <c r="C59" s="10"/>
      <c r="D59" s="10"/>
      <c r="E59" s="11"/>
      <c r="F59" s="10"/>
      <c r="G59" s="12"/>
      <c r="H59" s="13"/>
      <c r="L59" s="10"/>
      <c r="M59" s="10"/>
      <c r="N59" s="10"/>
      <c r="O59" s="10"/>
    </row>
    <row r="60" spans="1:15" x14ac:dyDescent="0.25">
      <c r="A60" s="9"/>
      <c r="B60" s="10"/>
      <c r="C60" s="10"/>
      <c r="D60" s="10"/>
      <c r="E60" s="11"/>
      <c r="F60" s="10"/>
      <c r="G60" s="14"/>
      <c r="H60" s="15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6"/>
      <c r="F61" s="10">
        <f>SUMIFS('[1]Crisil data '!M:M,'[1]Crisil data '!AI:AI,$D$3,'[1]Crisil data '!E:E,Table1345676[[#This Row],[ISIN No.]])</f>
        <v>0</v>
      </c>
      <c r="G61" s="14">
        <f t="shared" si="0"/>
        <v>0</v>
      </c>
      <c r="H61" s="15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6"/>
      <c r="F62" s="10">
        <f>SUMIFS('[1]Crisil data '!M:M,'[1]Crisil data '!AI:AI,$D$3,'[1]Crisil data '!E:E,Table1345676[[#This Row],[ISIN No.]])</f>
        <v>0</v>
      </c>
      <c r="G62" s="14">
        <f t="shared" si="0"/>
        <v>0</v>
      </c>
      <c r="H62" s="15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6"/>
      <c r="F63" s="10">
        <f>SUMIFS('[1]Crisil data '!M:M,'[1]Crisil data '!AI:AI,$D$3,'[1]Crisil data '!E:E,Table1345676[[#This Row],[ISIN No.]])</f>
        <v>0</v>
      </c>
      <c r="G63" s="14">
        <f t="shared" si="0"/>
        <v>0</v>
      </c>
      <c r="H63" s="15"/>
    </row>
    <row r="64" spans="1:15" hidden="1" outlineLevel="1" x14ac:dyDescent="0.25">
      <c r="A64" s="9"/>
      <c r="B64" s="10"/>
      <c r="C64" s="10"/>
      <c r="D64" s="10"/>
      <c r="E64" s="16"/>
      <c r="F64" s="10">
        <f>SUMIFS('[1]Crisil data '!M:M,'[1]Crisil data '!AI:AI,$D$3,'[1]Crisil data '!E:E,Table1345676[[#This Row],[ISIN No.]])</f>
        <v>0</v>
      </c>
      <c r="G64" s="14">
        <f t="shared" si="0"/>
        <v>0</v>
      </c>
      <c r="H64" s="15"/>
    </row>
    <row r="65" spans="1:8" hidden="1" outlineLevel="1" x14ac:dyDescent="0.25">
      <c r="A65" s="9"/>
      <c r="B65" s="10"/>
      <c r="C65" s="10"/>
      <c r="D65" s="10"/>
      <c r="E65" s="16"/>
      <c r="F65" s="10">
        <f>SUMIFS('[1]Crisil data '!M:M,'[1]Crisil data '!AI:AI,$D$3,'[1]Crisil data '!E:E,Table1345676[[#This Row],[ISIN No.]])</f>
        <v>0</v>
      </c>
      <c r="G65" s="14">
        <f t="shared" si="0"/>
        <v>0</v>
      </c>
      <c r="H65" s="15"/>
    </row>
    <row r="66" spans="1:8" hidden="1" outlineLevel="1" x14ac:dyDescent="0.25">
      <c r="A66" s="9"/>
      <c r="B66" s="10"/>
      <c r="C66" s="10"/>
      <c r="D66" s="10"/>
      <c r="E66" s="16"/>
      <c r="F66" s="10">
        <f>SUMIFS('[1]Crisil data '!M:M,'[1]Crisil data '!AI:AI,$D$3,'[1]Crisil data '!E:E,Table1345676[[#This Row],[ISIN No.]])</f>
        <v>0</v>
      </c>
      <c r="G66" s="14">
        <f t="shared" si="0"/>
        <v>0</v>
      </c>
      <c r="H66" s="15"/>
    </row>
    <row r="67" spans="1:8" hidden="1" outlineLevel="1" x14ac:dyDescent="0.25">
      <c r="A67" s="9"/>
      <c r="B67" s="10"/>
      <c r="C67" s="10"/>
      <c r="D67" s="10"/>
      <c r="E67" s="16"/>
      <c r="F67" s="10">
        <f>SUMIFS('[1]Crisil data '!M:M,'[1]Crisil data '!AI:AI,$D$3,'[1]Crisil data '!E:E,Table1345676[[#This Row],[ISIN No.]])</f>
        <v>0</v>
      </c>
      <c r="G67" s="14">
        <f t="shared" si="0"/>
        <v>0</v>
      </c>
      <c r="H67" s="15"/>
    </row>
    <row r="68" spans="1:8" hidden="1" outlineLevel="1" x14ac:dyDescent="0.25">
      <c r="A68" s="9"/>
      <c r="B68" s="10"/>
      <c r="C68" s="10"/>
      <c r="D68" s="10"/>
      <c r="E68" s="16"/>
      <c r="F68" s="10">
        <f>SUMIFS('[1]Crisil data '!M:M,'[1]Crisil data '!AI:AI,$D$3,'[1]Crisil data '!E:E,Table1345676[[#This Row],[ISIN No.]])</f>
        <v>0</v>
      </c>
      <c r="G68" s="14">
        <f t="shared" si="0"/>
        <v>0</v>
      </c>
      <c r="H68" s="15"/>
    </row>
    <row r="69" spans="1:8" hidden="1" outlineLevel="1" x14ac:dyDescent="0.25">
      <c r="A69" s="9"/>
      <c r="B69" s="10"/>
      <c r="C69" s="10"/>
      <c r="D69" s="10"/>
      <c r="E69" s="16"/>
      <c r="F69" s="10">
        <f>SUMIFS('[1]Crisil data '!M:M,'[1]Crisil data '!AI:AI,$D$3,'[1]Crisil data '!E:E,Table1345676[[#This Row],[ISIN No.]])</f>
        <v>0</v>
      </c>
      <c r="G69" s="14">
        <f t="shared" si="0"/>
        <v>0</v>
      </c>
      <c r="H69" s="15"/>
    </row>
    <row r="70" spans="1:8" hidden="1" outlineLevel="1" x14ac:dyDescent="0.25">
      <c r="A70" s="9"/>
      <c r="B70" s="10"/>
      <c r="C70" s="10"/>
      <c r="D70" s="10"/>
      <c r="E70" s="16"/>
      <c r="F70" s="10">
        <f>SUMIFS('[1]Crisil data '!M:M,'[1]Crisil data '!AI:AI,$D$3,'[1]Crisil data '!E:E,Table1345676[[#This Row],[ISIN No.]])</f>
        <v>0</v>
      </c>
      <c r="G70" s="17">
        <f t="shared" si="0"/>
        <v>0</v>
      </c>
      <c r="H70" s="18"/>
    </row>
    <row r="71" spans="1:8" hidden="1" outlineLevel="1" x14ac:dyDescent="0.25">
      <c r="A71" s="9"/>
      <c r="B71" s="10"/>
      <c r="C71" s="10"/>
      <c r="D71" s="10"/>
      <c r="E71" s="16"/>
      <c r="F71" s="10">
        <f>SUMIFS('[1]Crisil data '!M:M,'[1]Crisil data '!AI:AI,$D$3,'[1]Crisil data '!E:E,Table1345676[[#This Row],[ISIN No.]])</f>
        <v>0</v>
      </c>
      <c r="G71" s="14">
        <f t="shared" ref="G71:G74" si="1">+F71/$F$87</f>
        <v>0</v>
      </c>
      <c r="H71" s="15"/>
    </row>
    <row r="72" spans="1:8" hidden="1" outlineLevel="1" x14ac:dyDescent="0.25">
      <c r="A72" s="9"/>
      <c r="B72" s="10"/>
      <c r="C72" s="10"/>
      <c r="D72" s="10"/>
      <c r="E72" s="16"/>
      <c r="F72" s="10">
        <f>SUMIFS('[1]Crisil data '!M:M,'[1]Crisil data '!AI:AI,$D$3,'[1]Crisil data '!E:E,Table1345676[[#This Row],[ISIN No.]])</f>
        <v>0</v>
      </c>
      <c r="G72" s="14">
        <f t="shared" si="1"/>
        <v>0</v>
      </c>
      <c r="H72" s="15"/>
    </row>
    <row r="73" spans="1:8" hidden="1" outlineLevel="1" x14ac:dyDescent="0.25">
      <c r="A73" s="9"/>
      <c r="B73" s="10"/>
      <c r="C73" s="10"/>
      <c r="D73" s="10"/>
      <c r="E73" s="16"/>
      <c r="F73" s="10">
        <f>SUMIFS('[1]Crisil data '!M:M,'[1]Crisil data '!AI:AI,$D$3,'[1]Crisil data '!E:E,Table1345676[[#This Row],[ISIN No.]])</f>
        <v>0</v>
      </c>
      <c r="G73" s="14">
        <f t="shared" si="1"/>
        <v>0</v>
      </c>
      <c r="H73" s="15"/>
    </row>
    <row r="74" spans="1:8" hidden="1" outlineLevel="1" x14ac:dyDescent="0.25">
      <c r="A74" s="9"/>
      <c r="B74" s="10"/>
      <c r="C74" s="19"/>
      <c r="D74" s="19"/>
      <c r="E74" s="20"/>
      <c r="F74" s="10">
        <f>SUMIFS('[1]Crisil data '!M:M,'[1]Crisil data '!AI:AI,$D$3,'[1]Crisil data '!E:E,Table1345676[[#This Row],[ISIN No.]])</f>
        <v>0</v>
      </c>
      <c r="G74" s="14">
        <f t="shared" si="1"/>
        <v>0</v>
      </c>
      <c r="H74" s="15"/>
    </row>
    <row r="75" spans="1:8" collapsed="1" x14ac:dyDescent="0.25">
      <c r="B75" s="19"/>
      <c r="C75" s="19" t="s">
        <v>63</v>
      </c>
      <c r="D75" s="19"/>
      <c r="E75" s="21"/>
      <c r="F75" s="22">
        <f>SUM(F7:F74)</f>
        <v>1421481642.9200001</v>
      </c>
      <c r="G75" s="23">
        <f>+F75/$F$87</f>
        <v>0.91723336239436282</v>
      </c>
      <c r="H75" s="24"/>
    </row>
    <row r="77" spans="1:8" x14ac:dyDescent="0.25">
      <c r="B77" s="25"/>
      <c r="C77" s="25" t="s">
        <v>64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25">
      <c r="B78" s="26"/>
      <c r="C78" s="19" t="s">
        <v>65</v>
      </c>
      <c r="D78" s="10"/>
      <c r="E78" s="16"/>
      <c r="F78" s="27" t="s">
        <v>66</v>
      </c>
      <c r="G78" s="16">
        <v>0</v>
      </c>
      <c r="H78" s="10"/>
    </row>
    <row r="79" spans="1:8" x14ac:dyDescent="0.25">
      <c r="A79" s="10" t="s">
        <v>67</v>
      </c>
      <c r="B79" s="26" t="s">
        <v>68</v>
      </c>
      <c r="C79" s="19" t="s">
        <v>69</v>
      </c>
      <c r="D79" s="19"/>
      <c r="E79" s="21"/>
      <c r="F79" s="10">
        <f>SUMIFS('[1]Crisil data '!M:M,'[1]Crisil data '!AI:AI,'G-TIER I'!$D$3,'[1]Crisil data '!K:K,A79)</f>
        <v>72156392.280000001</v>
      </c>
      <c r="G79" s="23">
        <f>+F79/$F$87</f>
        <v>4.6560045737400947E-2</v>
      </c>
      <c r="H79" s="10"/>
    </row>
    <row r="80" spans="1:8" x14ac:dyDescent="0.25">
      <c r="B80" s="26"/>
      <c r="C80" s="19" t="s">
        <v>70</v>
      </c>
      <c r="D80" s="10"/>
      <c r="E80" s="16"/>
      <c r="F80" s="21" t="s">
        <v>66</v>
      </c>
      <c r="G80" s="16">
        <v>0</v>
      </c>
      <c r="H80" s="10"/>
    </row>
    <row r="81" spans="1:8" x14ac:dyDescent="0.25">
      <c r="B81" s="26"/>
      <c r="C81" s="19" t="s">
        <v>71</v>
      </c>
      <c r="D81" s="10"/>
      <c r="E81" s="16"/>
      <c r="F81" s="21" t="s">
        <v>66</v>
      </c>
      <c r="G81" s="16">
        <v>0</v>
      </c>
      <c r="H81" s="10"/>
    </row>
    <row r="82" spans="1:8" x14ac:dyDescent="0.25">
      <c r="B82" s="26"/>
      <c r="C82" s="19" t="s">
        <v>72</v>
      </c>
      <c r="D82" s="10"/>
      <c r="E82" s="16"/>
      <c r="F82" s="21" t="s">
        <v>66</v>
      </c>
      <c r="G82" s="16">
        <v>0</v>
      </c>
      <c r="H82" s="10"/>
    </row>
    <row r="83" spans="1:8" x14ac:dyDescent="0.25">
      <c r="A83" s="28" t="s">
        <v>73</v>
      </c>
      <c r="B83" s="10" t="s">
        <v>73</v>
      </c>
      <c r="C83" s="10" t="s">
        <v>74</v>
      </c>
      <c r="D83" s="10"/>
      <c r="E83" s="16"/>
      <c r="F83" s="10">
        <f>SUMIFS('[1]Crisil data '!M:M,'[1]Crisil data '!AI:AI,'G-TIER I'!$D$3,'[1]Crisil data '!K:K,A83)</f>
        <v>56111135.729999997</v>
      </c>
      <c r="G83" s="23">
        <f>+F83/$F$87</f>
        <v>3.6206591868236243E-2</v>
      </c>
      <c r="H83" s="10"/>
    </row>
    <row r="84" spans="1:8" x14ac:dyDescent="0.25">
      <c r="B84" s="26"/>
      <c r="C84" s="10"/>
      <c r="D84" s="10"/>
      <c r="E84" s="16"/>
      <c r="F84" s="27"/>
      <c r="G84" s="23"/>
      <c r="H84" s="10"/>
    </row>
    <row r="85" spans="1:8" x14ac:dyDescent="0.25">
      <c r="B85" s="26"/>
      <c r="C85" s="10" t="s">
        <v>75</v>
      </c>
      <c r="D85" s="10"/>
      <c r="E85" s="16"/>
      <c r="F85" s="29">
        <f>SUM(F78:F84)</f>
        <v>128267528.00999999</v>
      </c>
      <c r="G85" s="23">
        <f>+F85/$F$87</f>
        <v>8.2766637605637183E-2</v>
      </c>
      <c r="H85" s="10"/>
    </row>
    <row r="86" spans="1:8" x14ac:dyDescent="0.25">
      <c r="B86" s="26"/>
      <c r="C86" s="10"/>
      <c r="D86" s="10"/>
      <c r="E86" s="16"/>
      <c r="F86" s="29"/>
      <c r="G86" s="30"/>
      <c r="H86" s="10"/>
    </row>
    <row r="87" spans="1:8" x14ac:dyDescent="0.25">
      <c r="B87" s="31"/>
      <c r="C87" s="32" t="s">
        <v>76</v>
      </c>
      <c r="D87" s="33"/>
      <c r="E87" s="34"/>
      <c r="F87" s="35">
        <f>+F85+F75</f>
        <v>1549749170.9300001</v>
      </c>
      <c r="G87" s="36">
        <v>1</v>
      </c>
      <c r="H87" s="10"/>
    </row>
    <row r="89" spans="1:8" x14ac:dyDescent="0.25">
      <c r="C89" s="19" t="s">
        <v>77</v>
      </c>
      <c r="D89" s="37">
        <v>10.84</v>
      </c>
      <c r="F89" s="3"/>
    </row>
    <row r="90" spans="1:8" x14ac:dyDescent="0.25">
      <c r="C90" s="19" t="s">
        <v>78</v>
      </c>
      <c r="D90" s="37">
        <v>6.93</v>
      </c>
    </row>
    <row r="91" spans="1:8" x14ac:dyDescent="0.25">
      <c r="C91" s="19" t="s">
        <v>79</v>
      </c>
      <c r="D91" s="38">
        <v>6.9500000000000006E-2</v>
      </c>
    </row>
    <row r="92" spans="1:8" x14ac:dyDescent="0.25">
      <c r="C92" s="19" t="s">
        <v>80</v>
      </c>
      <c r="D92" s="39">
        <v>14.664443681844961</v>
      </c>
    </row>
    <row r="93" spans="1:8" x14ac:dyDescent="0.25">
      <c r="C93" s="19" t="s">
        <v>81</v>
      </c>
      <c r="D93" s="39">
        <v>14.565830556325393</v>
      </c>
    </row>
    <row r="94" spans="1:8" x14ac:dyDescent="0.25">
      <c r="A94" s="40" t="s">
        <v>82</v>
      </c>
      <c r="C94" s="19" t="s">
        <v>83</v>
      </c>
      <c r="D94" s="41">
        <v>0.32874209999999998</v>
      </c>
    </row>
    <row r="95" spans="1:8" x14ac:dyDescent="0.25">
      <c r="C95" s="19" t="s">
        <v>84</v>
      </c>
      <c r="D95" s="37">
        <v>0</v>
      </c>
    </row>
    <row r="96" spans="1:8" x14ac:dyDescent="0.25">
      <c r="C96" s="19" t="s">
        <v>85</v>
      </c>
      <c r="D96" s="37">
        <v>0</v>
      </c>
      <c r="F96" s="42"/>
      <c r="G96" s="43"/>
    </row>
    <row r="97" spans="1:8" x14ac:dyDescent="0.25">
      <c r="B97" s="44"/>
      <c r="C97" s="9"/>
    </row>
    <row r="98" spans="1:8" x14ac:dyDescent="0.25">
      <c r="F98" s="3">
        <f>+F75-SUM(F101:F106)</f>
        <v>0</v>
      </c>
    </row>
    <row r="99" spans="1:8" x14ac:dyDescent="0.25">
      <c r="C99" s="25" t="s">
        <v>86</v>
      </c>
      <c r="D99" s="25"/>
      <c r="E99" s="25"/>
      <c r="F99" s="25"/>
      <c r="G99" s="25"/>
      <c r="H99" s="25"/>
    </row>
    <row r="100" spans="1:8" x14ac:dyDescent="0.25">
      <c r="C100" s="25" t="s">
        <v>87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25">
      <c r="A101" t="s">
        <v>88</v>
      </c>
      <c r="C101" s="19" t="s">
        <v>89</v>
      </c>
      <c r="D101" s="10"/>
      <c r="E101" s="16"/>
      <c r="F101" s="45">
        <f>SUMIF(Table1345676[[Industry ]],A101,Table1345676[Market Value])</f>
        <v>1214892475.71</v>
      </c>
      <c r="G101" s="46">
        <f>+F101/$F$87</f>
        <v>0.78392845661659338</v>
      </c>
      <c r="H101" s="10"/>
    </row>
    <row r="102" spans="1:8" x14ac:dyDescent="0.25">
      <c r="A102" s="10" t="s">
        <v>90</v>
      </c>
      <c r="C102" s="10" t="s">
        <v>91</v>
      </c>
      <c r="D102" s="10"/>
      <c r="E102" s="16"/>
      <c r="F102" s="45">
        <f>SUMIF(Table1345676[[Industry ]],A102,Table1345676[Market Value])</f>
        <v>203301746.20999998</v>
      </c>
      <c r="G102" s="46">
        <f t="shared" ref="G102" si="2">+F102/$F$87</f>
        <v>0.13118364573023078</v>
      </c>
      <c r="H102" s="10"/>
    </row>
    <row r="103" spans="1:8" x14ac:dyDescent="0.25">
      <c r="C103" s="10" t="s">
        <v>92</v>
      </c>
      <c r="D103" s="10"/>
      <c r="E103" s="16"/>
      <c r="F103" s="45">
        <f>SUMIF($E$115:$E$122,C103,H115:H122)</f>
        <v>3287421</v>
      </c>
      <c r="G103" s="46">
        <f>+F103/$F$87</f>
        <v>2.121260047538679E-3</v>
      </c>
      <c r="H103" s="10"/>
    </row>
    <row r="104" spans="1:8" x14ac:dyDescent="0.25">
      <c r="C104" s="10" t="s">
        <v>93</v>
      </c>
      <c r="D104" s="10"/>
      <c r="E104" s="16"/>
      <c r="F104" s="45">
        <f t="shared" ref="F104:F112" si="3">SUMIF($E$115:$E$122,C104,H116:H123)</f>
        <v>0</v>
      </c>
      <c r="G104" s="46">
        <f t="shared" ref="G104:G112" si="4">+F104/$F$87</f>
        <v>0</v>
      </c>
      <c r="H104" s="10"/>
    </row>
    <row r="105" spans="1:8" x14ac:dyDescent="0.25">
      <c r="C105" s="10" t="s">
        <v>94</v>
      </c>
      <c r="D105" s="10"/>
      <c r="E105" s="16"/>
      <c r="F105" s="45">
        <f t="shared" si="3"/>
        <v>0</v>
      </c>
      <c r="G105" s="46">
        <f t="shared" si="4"/>
        <v>0</v>
      </c>
      <c r="H105" s="10"/>
    </row>
    <row r="106" spans="1:8" x14ac:dyDescent="0.25">
      <c r="C106" s="10" t="s">
        <v>95</v>
      </c>
      <c r="D106" s="10"/>
      <c r="E106" s="16"/>
      <c r="F106" s="45">
        <f t="shared" si="3"/>
        <v>0</v>
      </c>
      <c r="G106" s="46">
        <f t="shared" si="4"/>
        <v>0</v>
      </c>
      <c r="H106" s="10"/>
    </row>
    <row r="107" spans="1:8" x14ac:dyDescent="0.25">
      <c r="C107" s="10" t="s">
        <v>96</v>
      </c>
      <c r="D107" s="10"/>
      <c r="E107" s="16"/>
      <c r="F107" s="45">
        <f t="shared" si="3"/>
        <v>0</v>
      </c>
      <c r="G107" s="46">
        <f t="shared" si="4"/>
        <v>0</v>
      </c>
      <c r="H107" s="10"/>
    </row>
    <row r="108" spans="1:8" x14ac:dyDescent="0.25">
      <c r="C108" s="10" t="s">
        <v>97</v>
      </c>
      <c r="D108" s="10"/>
      <c r="E108" s="16"/>
      <c r="F108" s="45">
        <f t="shared" si="3"/>
        <v>0</v>
      </c>
      <c r="G108" s="46">
        <f t="shared" si="4"/>
        <v>0</v>
      </c>
      <c r="H108" s="10"/>
    </row>
    <row r="109" spans="1:8" x14ac:dyDescent="0.25">
      <c r="C109" s="10" t="s">
        <v>98</v>
      </c>
      <c r="D109" s="10"/>
      <c r="E109" s="16"/>
      <c r="F109" s="45">
        <f t="shared" si="3"/>
        <v>0</v>
      </c>
      <c r="G109" s="46">
        <f t="shared" si="4"/>
        <v>0</v>
      </c>
      <c r="H109" s="10"/>
    </row>
    <row r="110" spans="1:8" x14ac:dyDescent="0.25">
      <c r="C110" s="10" t="s">
        <v>99</v>
      </c>
      <c r="D110" s="10"/>
      <c r="E110" s="16"/>
      <c r="F110" s="45">
        <f>SUMIF($E$115:$E$122,C110,H122:H129)</f>
        <v>0</v>
      </c>
      <c r="G110" s="46">
        <f t="shared" si="4"/>
        <v>0</v>
      </c>
      <c r="H110" s="10"/>
    </row>
    <row r="111" spans="1:8" x14ac:dyDescent="0.25">
      <c r="C111" s="10" t="s">
        <v>100</v>
      </c>
      <c r="D111" s="10"/>
      <c r="E111" s="16"/>
      <c r="F111" s="45">
        <f t="shared" si="3"/>
        <v>0</v>
      </c>
      <c r="G111" s="46">
        <f t="shared" si="4"/>
        <v>0</v>
      </c>
      <c r="H111" s="10"/>
    </row>
    <row r="112" spans="1:8" x14ac:dyDescent="0.25">
      <c r="C112" s="10" t="s">
        <v>101</v>
      </c>
      <c r="D112" s="10"/>
      <c r="E112" s="16"/>
      <c r="F112" s="45">
        <f t="shared" si="3"/>
        <v>0</v>
      </c>
      <c r="G112" s="46">
        <f t="shared" si="4"/>
        <v>0</v>
      </c>
      <c r="H112" s="10"/>
    </row>
    <row r="115" spans="5:8" x14ac:dyDescent="0.25">
      <c r="E115" s="10" t="s">
        <v>92</v>
      </c>
      <c r="F115" s="10" t="s">
        <v>102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0" t="s">
        <v>92</v>
      </c>
      <c r="F116" s="10" t="s">
        <v>103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0" t="s">
        <v>92</v>
      </c>
      <c r="F117" s="10" t="s">
        <v>104</v>
      </c>
      <c r="G117">
        <f t="shared" si="5"/>
        <v>3</v>
      </c>
      <c r="H117">
        <f t="shared" si="6"/>
        <v>3287421</v>
      </c>
    </row>
    <row r="118" spans="5:8" x14ac:dyDescent="0.25">
      <c r="E118" s="10" t="s">
        <v>94</v>
      </c>
      <c r="F118" s="10" t="s">
        <v>105</v>
      </c>
      <c r="G118">
        <f t="shared" si="5"/>
        <v>0</v>
      </c>
      <c r="H118">
        <f t="shared" si="6"/>
        <v>0</v>
      </c>
    </row>
    <row r="119" spans="5:8" x14ac:dyDescent="0.25">
      <c r="E119" s="10" t="s">
        <v>95</v>
      </c>
      <c r="F119" s="10" t="s">
        <v>106</v>
      </c>
      <c r="G119">
        <f t="shared" si="5"/>
        <v>0</v>
      </c>
      <c r="H119">
        <f t="shared" si="6"/>
        <v>0</v>
      </c>
    </row>
    <row r="120" spans="5:8" x14ac:dyDescent="0.25">
      <c r="E120" s="10" t="s">
        <v>92</v>
      </c>
      <c r="F120" s="10" t="s">
        <v>107</v>
      </c>
      <c r="G120">
        <f t="shared" si="5"/>
        <v>0</v>
      </c>
      <c r="H120">
        <f t="shared" si="6"/>
        <v>0</v>
      </c>
    </row>
    <row r="121" spans="5:8" x14ac:dyDescent="0.25">
      <c r="E121" s="10" t="s">
        <v>95</v>
      </c>
      <c r="F121" s="10" t="s">
        <v>108</v>
      </c>
      <c r="G121">
        <f t="shared" si="5"/>
        <v>0</v>
      </c>
      <c r="H121">
        <f t="shared" si="6"/>
        <v>0</v>
      </c>
    </row>
    <row r="122" spans="5:8" x14ac:dyDescent="0.25">
      <c r="E122" s="10" t="s">
        <v>92</v>
      </c>
      <c r="F122" s="10" t="s">
        <v>109</v>
      </c>
      <c r="G122">
        <f t="shared" si="5"/>
        <v>0</v>
      </c>
      <c r="H122">
        <f t="shared" si="6"/>
        <v>0</v>
      </c>
    </row>
    <row r="123" spans="5:8" x14ac:dyDescent="0.25">
      <c r="G123" t="s">
        <v>110</v>
      </c>
      <c r="H123" t="s">
        <v>110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2022-03-10T12:36:30Z</dcterms:created>
  <dcterms:modified xsi:type="dcterms:W3CDTF">2022-03-10T12:36:50Z</dcterms:modified>
</cp:coreProperties>
</file>