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3626ABCF-4341-4B76-970D-B382F555AC70}" xr6:coauthVersionLast="47" xr6:coauthVersionMax="47" xr10:uidLastSave="{00000000-0000-0000-0000-000000000000}"/>
  <bookViews>
    <workbookView xWindow="-120" yWindow="-120" windowWidth="20730" windowHeight="11040" xr2:uid="{C8FE42DF-C429-473B-93A8-AA02A2423D92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G121" i="1"/>
  <c r="H120" i="1"/>
  <c r="G120" i="1"/>
  <c r="H119" i="1"/>
  <c r="G119" i="1"/>
  <c r="H118" i="1"/>
  <c r="G118" i="1"/>
  <c r="H117" i="1"/>
  <c r="G117" i="1"/>
  <c r="H116" i="1"/>
  <c r="H115" i="1"/>
  <c r="F102" i="1" s="1"/>
  <c r="G102" i="1" s="1"/>
  <c r="G115" i="1"/>
  <c r="H114" i="1"/>
  <c r="H122" i="1" s="1"/>
  <c r="G114" i="1"/>
  <c r="F111" i="1"/>
  <c r="G111" i="1" s="1"/>
  <c r="F110" i="1"/>
  <c r="F109" i="1"/>
  <c r="G109" i="1" s="1"/>
  <c r="F108" i="1"/>
  <c r="F107" i="1"/>
  <c r="G107" i="1" s="1"/>
  <c r="F106" i="1"/>
  <c r="G106" i="1" s="1"/>
  <c r="F105" i="1"/>
  <c r="G105" i="1" s="1"/>
  <c r="F101" i="1"/>
  <c r="G101" i="1" s="1"/>
  <c r="F100" i="1"/>
  <c r="F103" i="1" s="1"/>
  <c r="F84" i="1"/>
  <c r="F86" i="1" s="1"/>
  <c r="F74" i="1"/>
  <c r="G74" i="1" s="1"/>
  <c r="G108" i="1" l="1"/>
  <c r="G71" i="1"/>
  <c r="G63" i="1"/>
  <c r="G55" i="1"/>
  <c r="G47" i="1"/>
  <c r="G39" i="1"/>
  <c r="G31" i="1"/>
  <c r="G23" i="1"/>
  <c r="G15" i="1"/>
  <c r="G7" i="1"/>
  <c r="G84" i="1"/>
  <c r="G70" i="1"/>
  <c r="G62" i="1"/>
  <c r="G54" i="1"/>
  <c r="G46" i="1"/>
  <c r="G38" i="1"/>
  <c r="G30" i="1"/>
  <c r="G22" i="1"/>
  <c r="G14" i="1"/>
  <c r="G78" i="1"/>
  <c r="G59" i="1"/>
  <c r="G51" i="1"/>
  <c r="G35" i="1"/>
  <c r="G19" i="1"/>
  <c r="G65" i="1"/>
  <c r="G57" i="1"/>
  <c r="G49" i="1"/>
  <c r="G41" i="1"/>
  <c r="G25" i="1"/>
  <c r="G9" i="1"/>
  <c r="G72" i="1"/>
  <c r="G64" i="1"/>
  <c r="G56" i="1"/>
  <c r="G48" i="1"/>
  <c r="G40" i="1"/>
  <c r="G32" i="1"/>
  <c r="G16" i="1"/>
  <c r="G8" i="1"/>
  <c r="G116" i="1"/>
  <c r="G122" i="1" s="1"/>
  <c r="G69" i="1"/>
  <c r="G61" i="1"/>
  <c r="G53" i="1"/>
  <c r="G45" i="1"/>
  <c r="G37" i="1"/>
  <c r="G29" i="1"/>
  <c r="G21" i="1"/>
  <c r="G13" i="1"/>
  <c r="G82" i="1"/>
  <c r="G68" i="1"/>
  <c r="G60" i="1"/>
  <c r="G52" i="1"/>
  <c r="G44" i="1"/>
  <c r="G36" i="1"/>
  <c r="G28" i="1"/>
  <c r="G20" i="1"/>
  <c r="G12" i="1"/>
  <c r="G67" i="1"/>
  <c r="G43" i="1"/>
  <c r="G27" i="1"/>
  <c r="G11" i="1"/>
  <c r="G66" i="1"/>
  <c r="G58" i="1"/>
  <c r="G50" i="1"/>
  <c r="G42" i="1"/>
  <c r="G34" i="1"/>
  <c r="G26" i="1"/>
  <c r="G18" i="1"/>
  <c r="G10" i="1"/>
  <c r="G33" i="1"/>
  <c r="G17" i="1"/>
  <c r="G24" i="1"/>
  <c r="G110" i="1"/>
  <c r="G100" i="1"/>
  <c r="G103" i="1" s="1"/>
</calcChain>
</file>

<file path=xl/sharedStrings.xml><?xml version="1.0" encoding="utf-8"?>
<sst xmlns="http://schemas.openxmlformats.org/spreadsheetml/2006/main" count="275" uniqueCount="194">
  <si>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</si>
  <si>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</si>
  <si>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</si>
  <si>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</si>
  <si>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</si>
  <si>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</si>
  <si>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</si>
  <si>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</si>
  <si>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</si>
  <si>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</si>
  <si>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</si>
  <si>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</si>
  <si>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</si>
  <si>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</si>
  <si>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</si>
  <si>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</si>
  <si>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</si>
  <si>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</si>
  <si>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</si>
  <si>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IN000443C035</t>
  </si>
  <si>
    <t>Gsec Strip 22-04-2043</t>
  </si>
  <si>
    <t>IN000444C033</t>
  </si>
  <si>
    <t>Gsec Strip 22-04-2044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</si>
  <si>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</si>
  <si>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</si>
  <si>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</si>
  <si>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</si>
  <si>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</si>
  <si>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</si>
  <si>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</si>
  <si>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</si>
  <si>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</si>
  <si>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</si>
  <si>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</si>
  <si>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</si>
  <si>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</si>
  <si>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</si>
  <si>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</si>
  <si>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</si>
  <si>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</si>
  <si>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</si>
  <si>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</si>
  <si>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</si>
  <si>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</si>
  <si>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</si>
  <si>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</si>
  <si>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</si>
  <si>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</si>
  <si>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</si>
  <si>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</si>
  <si>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</si>
  <si>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</si>
  <si>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</si>
  <si>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</si>
  <si>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</si>
  <si>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</si>
  <si>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</si>
  <si>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</si>
  <si>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</si>
  <si>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</si>
  <si>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</si>
  <si>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</si>
  <si>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</si>
  <si>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</si>
  <si>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</si>
  <si>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</si>
  <si>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</si>
  <si>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</si>
  <si>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</si>
  <si>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</si>
  <si>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</si>
  <si>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</si>
  <si>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</si>
  <si>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</si>
  <si>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</si>
  <si>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</si>
  <si>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</si>
  <si>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</si>
  <si>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</si>
  <si>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</si>
  <si>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</si>
  <si>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</si>
  <si>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</si>
  <si>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</si>
  <si>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</si>
  <si>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</si>
  <si>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</si>
  <si>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</si>
  <si>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</si>
  <si>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</si>
  <si>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</si>
  <si>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</si>
  <si>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</si>
  <si>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</si>
  <si>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</si>
  <si>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</si>
  <si>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</si>
  <si>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</si>
  <si>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</si>
  <si>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</si>
  <si>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</si>
  <si>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</si>
  <si>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</si>
  <si>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</si>
  <si>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</si>
  <si>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</si>
  <si>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</si>
  <si>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</si>
  <si>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</si>
  <si>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</si>
  <si>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</si>
  <si>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</si>
  <si>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</si>
  <si>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</si>
  <si>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</si>
  <si>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</si>
  <si>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</si>
  <si>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</si>
  <si>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</si>
  <si>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02A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</si>
  <si>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</si>
  <si>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</si>
  <si>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</si>
  <si>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</si>
  <si>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</si>
  <si>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</si>
  <si>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</si>
  <si>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IN2020180021</t>
  </si>
  <si>
    <t>8.32% Kerala SDL 25-April-2030</t>
  </si>
  <si>
    <t>NCA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</si>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</sst>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9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CFC0AE3C-BCF7-474B-9F5E-D8E22D60CA5C}"/>
    <cellStyle name="Comma 3" xfId="4" xr:uid="{F98B7E2D-9949-47FB-BB08-2E22EB8B6ED5}"/>
    <cellStyle name="Normal" xfId="0" builtinId="0"/>
    <cellStyle name="Normal 2" xfId="2" xr:uid="{A5EC6C23-C433-4E55-8C6C-EA8244DC2D38}"/>
    <cellStyle name="Percent" xfId="1" builtinId="5"/>
    <cellStyle name="Percent 2" xfId="5" xr:uid="{18C3ED5F-5E73-4FFD-A610-E5E5BB8DBFBB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0C4BF0-E2F4-4DD6-8202-A7D693039E3D}" name="Table13456768578914" displayName="Table13456768578914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B5F886FD-4E7E-4235-AAC6-531BCCDFD5F6}" name="ISIN No." dataDxfId="6"/>
    <tableColumn id="2" xr3:uid="{BA8A3918-E60E-4D3B-A913-2C14996E9954}" name="Name of the Instrument" dataDxfId="5"/>
    <tableColumn id="3" xr3:uid="{712C67CE-95D7-441B-B4CC-05D4611D1199}" name="Industry " dataDxfId="4"/>
    <tableColumn id="4" xr3:uid="{C7FEB58B-865C-4D72-AD97-E8C6A98027D4}" name="Quantity" dataDxfId="3"/>
    <tableColumn id="5" xr3:uid="{64F21925-733A-4E4D-9EE4-6EFF17D1BF05}" name="Market Value" dataDxfId="2"/>
    <tableColumn id="6" xr3:uid="{4CD5B638-1D56-4B9E-945B-4D447A6BA406}" name="% of Portfolio" dataDxfId="1" dataCellStyle="Percent">
      <calculatedColumnFormula>+F7/$F$86</calculatedColumnFormula>
    </tableColumn>
    <tableColumn id="7" xr3:uid="{7CFAC392-56FD-43AC-A7E8-65FBC6F8AA7A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570B-2FFA-4E06-B6BC-967539BBB121}">
  <sheetPr>
    <tabColor rgb="FF7030A0"/>
  </sheetPr>
  <dimension ref="A2:H122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2500000</v>
      </c>
      <c r="F7" s="16">
        <v>180275000</v>
      </c>
      <c r="G7" s="17">
        <f t="shared" ref="G7:G67" si="0">+F7/$F$86</f>
        <v>1.2584769867169688E-2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500000</v>
      </c>
      <c r="F8" s="16">
        <v>35920300</v>
      </c>
      <c r="G8" s="17">
        <f t="shared" si="0"/>
        <v>2.5075507367061174E-3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2500000</v>
      </c>
      <c r="F9" s="16">
        <v>71843250</v>
      </c>
      <c r="G9" s="17">
        <f t="shared" si="0"/>
        <v>5.015286466562411E-3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2500000</v>
      </c>
      <c r="F10" s="16">
        <v>66831750</v>
      </c>
      <c r="G10" s="17">
        <f t="shared" si="0"/>
        <v>4.6654399865218013E-3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2250000</v>
      </c>
      <c r="F11" s="16">
        <v>167237100</v>
      </c>
      <c r="G11" s="17">
        <f t="shared" si="0"/>
        <v>1.1674610549176779E-2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26000</v>
      </c>
      <c r="F12" s="16">
        <v>1806981.8</v>
      </c>
      <c r="G12" s="17">
        <f t="shared" si="0"/>
        <v>1.2614311528034416E-4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2500000</v>
      </c>
      <c r="F13" s="16">
        <v>69334000</v>
      </c>
      <c r="G13" s="17">
        <f t="shared" si="0"/>
        <v>4.8401188959664018E-3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2500000</v>
      </c>
      <c r="F14" s="16">
        <v>64220500</v>
      </c>
      <c r="G14" s="17">
        <f t="shared" si="0"/>
        <v>4.4831519248624101E-3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1500000</v>
      </c>
      <c r="F15" s="16">
        <v>78372450</v>
      </c>
      <c r="G15" s="17">
        <f t="shared" si="0"/>
        <v>5.4710816651019996E-3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2100000</v>
      </c>
      <c r="F16" s="16">
        <v>57540420</v>
      </c>
      <c r="G16" s="17">
        <f t="shared" si="0"/>
        <v>4.0168239842478881E-3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600000</v>
      </c>
      <c r="F17" s="16">
        <v>62898780</v>
      </c>
      <c r="G17" s="17">
        <f t="shared" si="0"/>
        <v>4.3908843224281539E-3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520500</v>
      </c>
      <c r="F18" s="16">
        <v>56357189.549999997</v>
      </c>
      <c r="G18" s="17">
        <f t="shared" si="0"/>
        <v>3.9342241622366408E-3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332800</v>
      </c>
      <c r="F19" s="16">
        <v>36228175.359999999</v>
      </c>
      <c r="G19" s="17">
        <f t="shared" si="0"/>
        <v>2.5290431264072518E-3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200000</v>
      </c>
      <c r="F20" s="16">
        <v>22738880</v>
      </c>
      <c r="G20" s="17">
        <f t="shared" si="0"/>
        <v>1.5873724689346137E-3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500000</v>
      </c>
      <c r="F21" s="16">
        <v>56150300</v>
      </c>
      <c r="G21" s="17">
        <f t="shared" si="0"/>
        <v>3.9197814642770107E-3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60600</v>
      </c>
      <c r="F22" s="16">
        <v>6455487.7199999997</v>
      </c>
      <c r="G22" s="17">
        <f t="shared" si="0"/>
        <v>4.5064943745133792E-4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163000</v>
      </c>
      <c r="F23" s="16">
        <v>17588482.399999999</v>
      </c>
      <c r="G23" s="17">
        <f t="shared" si="0"/>
        <v>1.227829723016305E-3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</v>
      </c>
      <c r="F24" s="16">
        <v>5198635</v>
      </c>
      <c r="G24" s="17">
        <f t="shared" si="0"/>
        <v>3.6291013783615973E-4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47190000</v>
      </c>
      <c r="G25" s="17">
        <f t="shared" si="0"/>
        <v>3.2942742478532109E-3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620000</v>
      </c>
      <c r="F26" s="16">
        <v>62300080</v>
      </c>
      <c r="G26" s="17">
        <f t="shared" si="0"/>
        <v>4.3490898322355344E-3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36700</v>
      </c>
      <c r="F27" s="16">
        <v>3658975.32</v>
      </c>
      <c r="G27" s="17">
        <f t="shared" si="0"/>
        <v>2.5542844183527148E-4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28300</v>
      </c>
      <c r="F28" s="16">
        <v>3003600.69</v>
      </c>
      <c r="G28" s="17">
        <f t="shared" si="0"/>
        <v>2.0967756736387232E-4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230000</v>
      </c>
      <c r="F29" s="16">
        <v>24691489</v>
      </c>
      <c r="G29" s="17">
        <f t="shared" si="0"/>
        <v>1.7236816349618738E-3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170000</v>
      </c>
      <c r="F30" s="16">
        <v>18299344</v>
      </c>
      <c r="G30" s="17">
        <f t="shared" si="0"/>
        <v>1.2774540727231863E-3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1000000</v>
      </c>
      <c r="F31" s="16">
        <v>106447700</v>
      </c>
      <c r="G31" s="17">
        <f t="shared" si="0"/>
        <v>7.4309793781140963E-3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500000</v>
      </c>
      <c r="F32" s="16">
        <v>50402400</v>
      </c>
      <c r="G32" s="17">
        <f t="shared" si="0"/>
        <v>3.5185278311082153E-3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170000</v>
      </c>
      <c r="F33" s="16">
        <v>16303629</v>
      </c>
      <c r="G33" s="17">
        <f t="shared" si="0"/>
        <v>1.138135731325552E-3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500000</v>
      </c>
      <c r="F34" s="16">
        <v>47743250</v>
      </c>
      <c r="G34" s="17">
        <f t="shared" si="0"/>
        <v>3.3328959309984699E-3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6">
        <v>425400</v>
      </c>
      <c r="F35" s="16">
        <v>40710865.079999998</v>
      </c>
      <c r="G35" s="17">
        <f t="shared" si="0"/>
        <v>2.8419740292619311E-3</v>
      </c>
      <c r="H35" s="18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6">
        <v>500000</v>
      </c>
      <c r="F36" s="16">
        <v>47428650</v>
      </c>
      <c r="G36" s="17">
        <f t="shared" si="0"/>
        <v>3.3109341026794489E-3</v>
      </c>
      <c r="H36" s="18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6">
        <v>2000000</v>
      </c>
      <c r="F37" s="16">
        <v>196799600</v>
      </c>
      <c r="G37" s="17">
        <f t="shared" si="0"/>
        <v>1.3738331304679227E-2</v>
      </c>
      <c r="H37" s="18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6">
        <v>840000</v>
      </c>
      <c r="F38" s="16">
        <v>82740252</v>
      </c>
      <c r="G38" s="17">
        <f t="shared" si="0"/>
        <v>5.7759924014512635E-3</v>
      </c>
      <c r="H38" s="18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6">
        <v>420000</v>
      </c>
      <c r="F39" s="16">
        <v>41525274</v>
      </c>
      <c r="G39" s="17">
        <f t="shared" si="0"/>
        <v>2.8988268864854521E-3</v>
      </c>
      <c r="H39" s="18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6">
        <v>596400</v>
      </c>
      <c r="F40" s="16">
        <v>58394776.439999998</v>
      </c>
      <c r="G40" s="17">
        <f t="shared" si="0"/>
        <v>4.0764655273455687E-3</v>
      </c>
      <c r="H40" s="18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6">
        <v>1500000</v>
      </c>
      <c r="F41" s="16">
        <v>148279950</v>
      </c>
      <c r="G41" s="17">
        <f t="shared" si="0"/>
        <v>1.0351235871115951E-2</v>
      </c>
      <c r="H41" s="18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6">
        <v>350000</v>
      </c>
      <c r="F42" s="16">
        <v>35583380</v>
      </c>
      <c r="G42" s="17">
        <f t="shared" si="0"/>
        <v>2.4840307774014617E-3</v>
      </c>
      <c r="H42" s="18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6">
        <v>1000000</v>
      </c>
      <c r="F43" s="16">
        <v>104285100</v>
      </c>
      <c r="G43" s="17">
        <f t="shared" si="0"/>
        <v>7.2800110058232016E-3</v>
      </c>
      <c r="H43" s="18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6">
        <v>1500000</v>
      </c>
      <c r="F44" s="16">
        <v>154421100</v>
      </c>
      <c r="G44" s="17">
        <f t="shared" si="0"/>
        <v>1.0779941789683523E-2</v>
      </c>
      <c r="H44" s="18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6">
        <v>7145000</v>
      </c>
      <c r="F45" s="16">
        <v>723719908</v>
      </c>
      <c r="G45" s="17">
        <f t="shared" si="0"/>
        <v>5.0521971934373702E-2</v>
      </c>
      <c r="H45" s="18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6">
        <v>6660000</v>
      </c>
      <c r="F46" s="16">
        <v>680244408</v>
      </c>
      <c r="G46" s="17">
        <f t="shared" si="0"/>
        <v>4.7487002236078671E-2</v>
      </c>
      <c r="H46" s="18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6">
        <v>1000000</v>
      </c>
      <c r="F47" s="16">
        <v>102185700</v>
      </c>
      <c r="G47" s="17">
        <f t="shared" si="0"/>
        <v>7.1334545456421669E-3</v>
      </c>
      <c r="H47" s="18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6">
        <v>3491000</v>
      </c>
      <c r="F48" s="16">
        <v>363169079.10000002</v>
      </c>
      <c r="G48" s="17">
        <f t="shared" si="0"/>
        <v>2.5352374335573125E-2</v>
      </c>
      <c r="H48" s="18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6">
        <v>500000</v>
      </c>
      <c r="F49" s="16">
        <v>51469800</v>
      </c>
      <c r="G49" s="17">
        <f t="shared" si="0"/>
        <v>3.5930416758244372E-3</v>
      </c>
      <c r="H49" s="18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6">
        <v>1500000</v>
      </c>
      <c r="F50" s="16">
        <v>153201600</v>
      </c>
      <c r="G50" s="17">
        <f t="shared" si="0"/>
        <v>1.0694810036234551E-2</v>
      </c>
      <c r="H50" s="18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6">
        <v>3000000</v>
      </c>
      <c r="F51" s="16">
        <v>308445000</v>
      </c>
      <c r="G51" s="17">
        <f t="shared" si="0"/>
        <v>2.1532155549461404E-2</v>
      </c>
      <c r="H51" s="18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6">
        <v>17473200</v>
      </c>
      <c r="F52" s="16">
        <v>1790090898.96</v>
      </c>
      <c r="G52" s="17">
        <f t="shared" si="0"/>
        <v>0.12496398283026769</v>
      </c>
      <c r="H52" s="18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6">
        <v>940000</v>
      </c>
      <c r="F53" s="16">
        <v>95391106</v>
      </c>
      <c r="G53" s="17">
        <f t="shared" si="0"/>
        <v>6.6591325274430154E-3</v>
      </c>
      <c r="H53" s="18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6">
        <v>500000</v>
      </c>
      <c r="F54" s="16">
        <v>50483800</v>
      </c>
      <c r="G54" s="17">
        <f t="shared" si="0"/>
        <v>3.5242102622117383E-3</v>
      </c>
      <c r="H54" s="18"/>
    </row>
    <row r="55" spans="1:8" x14ac:dyDescent="0.25">
      <c r="B55" s="14" t="s">
        <v>111</v>
      </c>
      <c r="C55" s="15" t="s">
        <v>112</v>
      </c>
      <c r="D55" s="15" t="s">
        <v>16</v>
      </c>
      <c r="E55" s="16">
        <v>3500000</v>
      </c>
      <c r="F55" s="16">
        <v>348019000</v>
      </c>
      <c r="G55" s="17">
        <f t="shared" si="0"/>
        <v>2.4294766464582042E-2</v>
      </c>
      <c r="H55" s="18"/>
    </row>
    <row r="56" spans="1:8" x14ac:dyDescent="0.25">
      <c r="B56" s="14" t="s">
        <v>113</v>
      </c>
      <c r="C56" s="15" t="s">
        <v>114</v>
      </c>
      <c r="D56" s="15" t="s">
        <v>16</v>
      </c>
      <c r="E56" s="16">
        <v>29750000</v>
      </c>
      <c r="F56" s="16">
        <v>2988670125</v>
      </c>
      <c r="G56" s="17">
        <f t="shared" si="0"/>
        <v>0.20863528349471788</v>
      </c>
      <c r="H56" s="18"/>
    </row>
    <row r="57" spans="1:8" x14ac:dyDescent="0.25">
      <c r="B57" s="14" t="s">
        <v>115</v>
      </c>
      <c r="C57" s="15" t="s">
        <v>116</v>
      </c>
      <c r="D57" s="15" t="s">
        <v>16</v>
      </c>
      <c r="E57" s="16">
        <v>4000000</v>
      </c>
      <c r="F57" s="16">
        <v>400649200</v>
      </c>
      <c r="G57" s="17">
        <f t="shared" si="0"/>
        <v>2.7968814197562843E-2</v>
      </c>
      <c r="H57" s="18"/>
    </row>
    <row r="58" spans="1:8" x14ac:dyDescent="0.25">
      <c r="B58" s="14" t="s">
        <v>117</v>
      </c>
      <c r="C58" s="15" t="s">
        <v>118</v>
      </c>
      <c r="D58" s="15" t="s">
        <v>16</v>
      </c>
      <c r="E58" s="16">
        <v>9500000</v>
      </c>
      <c r="F58" s="16">
        <v>941919300</v>
      </c>
      <c r="G58" s="17">
        <f t="shared" si="0"/>
        <v>6.5754195667427906E-2</v>
      </c>
      <c r="H58" s="18"/>
    </row>
    <row r="59" spans="1:8" x14ac:dyDescent="0.25">
      <c r="A59" s="19" t="s">
        <v>119</v>
      </c>
      <c r="B59" s="14" t="s">
        <v>120</v>
      </c>
      <c r="C59" s="15" t="s">
        <v>121</v>
      </c>
      <c r="D59" s="15" t="s">
        <v>122</v>
      </c>
      <c r="E59" s="16">
        <v>500000</v>
      </c>
      <c r="F59" s="16">
        <v>51576500</v>
      </c>
      <c r="G59" s="17">
        <f t="shared" si="0"/>
        <v>3.6004902679466228E-3</v>
      </c>
      <c r="H59" s="18"/>
    </row>
    <row r="60" spans="1:8" x14ac:dyDescent="0.25">
      <c r="B60" s="14" t="s">
        <v>123</v>
      </c>
      <c r="C60" s="15" t="s">
        <v>124</v>
      </c>
      <c r="D60" s="15" t="s">
        <v>122</v>
      </c>
      <c r="E60" s="16">
        <v>500000</v>
      </c>
      <c r="F60" s="16">
        <v>51838250</v>
      </c>
      <c r="G60" s="17">
        <f t="shared" si="0"/>
        <v>3.618762704572509E-3</v>
      </c>
      <c r="H60" s="18"/>
    </row>
    <row r="61" spans="1:8" x14ac:dyDescent="0.25">
      <c r="B61" s="14" t="s">
        <v>125</v>
      </c>
      <c r="C61" s="15" t="s">
        <v>126</v>
      </c>
      <c r="D61" s="15" t="s">
        <v>122</v>
      </c>
      <c r="E61" s="16">
        <v>4000000</v>
      </c>
      <c r="F61" s="16">
        <v>401908400</v>
      </c>
      <c r="G61" s="17">
        <f t="shared" si="0"/>
        <v>2.8056717357827662E-2</v>
      </c>
      <c r="H61" s="18"/>
    </row>
    <row r="62" spans="1:8" x14ac:dyDescent="0.25">
      <c r="B62" s="14" t="s">
        <v>127</v>
      </c>
      <c r="C62" s="15" t="s">
        <v>128</v>
      </c>
      <c r="D62" s="15" t="s">
        <v>122</v>
      </c>
      <c r="E62" s="16">
        <v>130000</v>
      </c>
      <c r="F62" s="16">
        <v>13662818</v>
      </c>
      <c r="G62" s="17">
        <f t="shared" si="0"/>
        <v>9.5378405362376163E-4</v>
      </c>
      <c r="H62" s="18"/>
    </row>
    <row r="63" spans="1:8" x14ac:dyDescent="0.25">
      <c r="A63" s="20" t="s">
        <v>129</v>
      </c>
      <c r="B63" s="14" t="s">
        <v>130</v>
      </c>
      <c r="C63" s="15" t="s">
        <v>131</v>
      </c>
      <c r="D63" s="15" t="s">
        <v>122</v>
      </c>
      <c r="E63" s="16">
        <v>190000</v>
      </c>
      <c r="F63" s="16">
        <v>18656689</v>
      </c>
      <c r="G63" s="17">
        <f t="shared" si="0"/>
        <v>1.3023998754589166E-3</v>
      </c>
      <c r="H63" s="18"/>
    </row>
    <row r="64" spans="1:8" x14ac:dyDescent="0.25">
      <c r="B64" s="14" t="s">
        <v>132</v>
      </c>
      <c r="C64" s="15" t="s">
        <v>133</v>
      </c>
      <c r="D64" s="15" t="s">
        <v>122</v>
      </c>
      <c r="E64" s="16">
        <v>1000000</v>
      </c>
      <c r="F64" s="16">
        <v>99599700</v>
      </c>
      <c r="G64" s="17">
        <f t="shared" si="0"/>
        <v>6.9529291545646415E-3</v>
      </c>
      <c r="H64" s="18"/>
    </row>
    <row r="65" spans="1:8" x14ac:dyDescent="0.25">
      <c r="B65" s="14" t="s">
        <v>134</v>
      </c>
      <c r="C65" s="15" t="s">
        <v>135</v>
      </c>
      <c r="D65" s="15" t="s">
        <v>122</v>
      </c>
      <c r="E65" s="16">
        <v>8500000</v>
      </c>
      <c r="F65" s="16">
        <v>881946400</v>
      </c>
      <c r="G65" s="17">
        <f t="shared" si="0"/>
        <v>6.1567563329240238E-2</v>
      </c>
      <c r="H65" s="18"/>
    </row>
    <row r="66" spans="1:8" x14ac:dyDescent="0.25">
      <c r="B66" s="14" t="s">
        <v>136</v>
      </c>
      <c r="C66" s="15" t="s">
        <v>137</v>
      </c>
      <c r="D66" s="15" t="s">
        <v>122</v>
      </c>
      <c r="E66" s="16">
        <v>2000000</v>
      </c>
      <c r="F66" s="16">
        <v>205224000</v>
      </c>
      <c r="G66" s="17">
        <f t="shared" si="0"/>
        <v>1.4326428019525902E-2</v>
      </c>
      <c r="H66" s="18"/>
    </row>
    <row r="67" spans="1:8" x14ac:dyDescent="0.25">
      <c r="B67" s="14" t="s">
        <v>138</v>
      </c>
      <c r="C67" s="15" t="s">
        <v>139</v>
      </c>
      <c r="D67" s="15" t="s">
        <v>122</v>
      </c>
      <c r="E67" s="16">
        <v>500000</v>
      </c>
      <c r="F67" s="16">
        <v>51235950</v>
      </c>
      <c r="G67" s="17">
        <f t="shared" si="0"/>
        <v>3.5767169029305938E-3</v>
      </c>
      <c r="H67" s="18"/>
    </row>
    <row r="68" spans="1:8" x14ac:dyDescent="0.25">
      <c r="B68" s="14" t="s">
        <v>140</v>
      </c>
      <c r="C68" s="15" t="s">
        <v>141</v>
      </c>
      <c r="D68" s="15" t="s">
        <v>122</v>
      </c>
      <c r="E68" s="16">
        <v>2500000</v>
      </c>
      <c r="F68" s="16">
        <v>251103000</v>
      </c>
      <c r="G68" s="17">
        <f>+F68/$F$86</f>
        <v>1.7529183014593872E-2</v>
      </c>
      <c r="H68" s="18"/>
    </row>
    <row r="69" spans="1:8" x14ac:dyDescent="0.25">
      <c r="B69" s="14" t="s">
        <v>142</v>
      </c>
      <c r="C69" s="15" t="s">
        <v>143</v>
      </c>
      <c r="D69" s="15" t="s">
        <v>122</v>
      </c>
      <c r="E69" s="16">
        <v>2500000</v>
      </c>
      <c r="F69" s="16">
        <v>250783250</v>
      </c>
      <c r="G69" s="17">
        <f>+F69/$F$86</f>
        <v>1.7506861671284884E-2</v>
      </c>
      <c r="H69" s="18"/>
    </row>
    <row r="70" spans="1:8" x14ac:dyDescent="0.25">
      <c r="B70" s="14" t="s">
        <v>144</v>
      </c>
      <c r="C70" s="15" t="s">
        <v>145</v>
      </c>
      <c r="D70" s="15" t="s">
        <v>122</v>
      </c>
      <c r="E70" s="16">
        <v>555100</v>
      </c>
      <c r="F70" s="16">
        <v>57292925.689999998</v>
      </c>
      <c r="G70" s="17">
        <f>+F70/$F$86</f>
        <v>3.9995467193205056E-3</v>
      </c>
      <c r="H70" s="18"/>
    </row>
    <row r="71" spans="1:8" x14ac:dyDescent="0.25">
      <c r="B71" s="14" t="s">
        <v>146</v>
      </c>
      <c r="C71" s="15" t="s">
        <v>147</v>
      </c>
      <c r="D71" s="15" t="s">
        <v>122</v>
      </c>
      <c r="E71" s="16">
        <v>60000</v>
      </c>
      <c r="F71" s="16">
        <v>6799482</v>
      </c>
      <c r="G71" s="17">
        <f>+F71/$F$86</f>
        <v>4.7466324330030612E-4</v>
      </c>
      <c r="H71" s="18"/>
    </row>
    <row r="72" spans="1:8" x14ac:dyDescent="0.25">
      <c r="B72" s="14" t="s">
        <v>148</v>
      </c>
      <c r="C72" s="15" t="s">
        <v>149</v>
      </c>
      <c r="D72" s="15" t="s">
        <v>150</v>
      </c>
      <c r="E72" s="16">
        <v>100</v>
      </c>
      <c r="F72" s="16">
        <v>101469600</v>
      </c>
      <c r="G72" s="17">
        <f>+F72/$F$86</f>
        <v>7.0834645098530654E-3</v>
      </c>
      <c r="H72" s="18" t="s">
        <v>151</v>
      </c>
    </row>
    <row r="73" spans="1:8" x14ac:dyDescent="0.25">
      <c r="B73" s="14"/>
      <c r="C73" s="15"/>
      <c r="D73" s="15"/>
      <c r="E73" s="16"/>
      <c r="F73" s="16"/>
      <c r="G73" s="21"/>
      <c r="H73" s="18"/>
    </row>
    <row r="74" spans="1:8" x14ac:dyDescent="0.25">
      <c r="B74" s="22"/>
      <c r="C74" s="22" t="s">
        <v>152</v>
      </c>
      <c r="D74" s="22"/>
      <c r="E74" s="23"/>
      <c r="F74" s="24">
        <f>SUM(F7:F73)</f>
        <v>13787962987.109999</v>
      </c>
      <c r="G74" s="25">
        <f>+F74/$F$86</f>
        <v>0.9625202669800742</v>
      </c>
      <c r="H74" s="26"/>
    </row>
    <row r="76" spans="1:8" x14ac:dyDescent="0.25">
      <c r="B76" s="27"/>
      <c r="C76" s="27" t="s">
        <v>153</v>
      </c>
      <c r="D76" s="27"/>
      <c r="E76" s="27"/>
      <c r="F76" s="27" t="s">
        <v>11</v>
      </c>
      <c r="G76" s="28" t="s">
        <v>12</v>
      </c>
    </row>
    <row r="77" spans="1:8" x14ac:dyDescent="0.25">
      <c r="A77" s="29" t="s">
        <v>154</v>
      </c>
      <c r="B77" s="30"/>
      <c r="C77" s="22" t="s">
        <v>155</v>
      </c>
      <c r="D77" s="15"/>
      <c r="E77" s="31"/>
      <c r="F77" s="32" t="s">
        <v>156</v>
      </c>
      <c r="G77" s="33">
        <v>0</v>
      </c>
    </row>
    <row r="78" spans="1:8" x14ac:dyDescent="0.25">
      <c r="B78" s="30" t="s">
        <v>157</v>
      </c>
      <c r="C78" s="22" t="s">
        <v>158</v>
      </c>
      <c r="D78" s="22"/>
      <c r="E78" s="23"/>
      <c r="F78" s="16">
        <v>573240337.51999998</v>
      </c>
      <c r="G78" s="33">
        <f>+F78/$F$86</f>
        <v>4.0017183338055068E-2</v>
      </c>
    </row>
    <row r="79" spans="1:8" x14ac:dyDescent="0.25">
      <c r="B79" s="30"/>
      <c r="C79" s="22" t="s">
        <v>159</v>
      </c>
      <c r="D79" s="15"/>
      <c r="E79" s="31"/>
      <c r="F79" s="23" t="s">
        <v>156</v>
      </c>
      <c r="G79" s="33">
        <v>0</v>
      </c>
    </row>
    <row r="80" spans="1:8" x14ac:dyDescent="0.25">
      <c r="B80" s="30"/>
      <c r="C80" s="22" t="s">
        <v>160</v>
      </c>
      <c r="D80" s="15"/>
      <c r="E80" s="31"/>
      <c r="F80" s="23" t="s">
        <v>156</v>
      </c>
      <c r="G80" s="33">
        <v>0</v>
      </c>
    </row>
    <row r="81" spans="1:7" x14ac:dyDescent="0.25">
      <c r="B81" s="30"/>
      <c r="C81" s="22" t="s">
        <v>161</v>
      </c>
      <c r="D81" s="15"/>
      <c r="E81" s="31"/>
      <c r="F81" s="23" t="s">
        <v>156</v>
      </c>
      <c r="G81" s="33">
        <v>0</v>
      </c>
    </row>
    <row r="82" spans="1:7" x14ac:dyDescent="0.25">
      <c r="B82" s="15" t="s">
        <v>129</v>
      </c>
      <c r="C82" s="15" t="s">
        <v>162</v>
      </c>
      <c r="D82" s="15"/>
      <c r="E82" s="31"/>
      <c r="F82" s="16">
        <v>-36348607.159999996</v>
      </c>
      <c r="G82" s="33">
        <f>+F82/$F$86</f>
        <v>-2.5374503181292822E-3</v>
      </c>
    </row>
    <row r="83" spans="1:7" x14ac:dyDescent="0.25">
      <c r="B83" s="30"/>
      <c r="C83" s="15"/>
      <c r="D83" s="15"/>
      <c r="E83" s="31"/>
      <c r="F83" s="32"/>
      <c r="G83" s="33"/>
    </row>
    <row r="84" spans="1:7" x14ac:dyDescent="0.25">
      <c r="A84" s="1" t="s">
        <v>16</v>
      </c>
      <c r="B84" s="30"/>
      <c r="C84" s="15" t="s">
        <v>163</v>
      </c>
      <c r="D84" s="15"/>
      <c r="E84" s="31"/>
      <c r="F84" s="34">
        <f>SUM(F77:F83)</f>
        <v>536891730.36000001</v>
      </c>
      <c r="G84" s="33">
        <f>+F84/$F$86</f>
        <v>3.7479733019925784E-2</v>
      </c>
    </row>
    <row r="85" spans="1:7" x14ac:dyDescent="0.25">
      <c r="A85" s="15" t="s">
        <v>122</v>
      </c>
      <c r="B85" s="30"/>
      <c r="C85" s="15"/>
      <c r="D85" s="15"/>
      <c r="E85" s="31"/>
      <c r="F85" s="34"/>
      <c r="G85" s="33"/>
    </row>
    <row r="86" spans="1:7" x14ac:dyDescent="0.25">
      <c r="B86" s="35"/>
      <c r="C86" s="36" t="s">
        <v>164</v>
      </c>
      <c r="D86" s="37"/>
      <c r="E86" s="38"/>
      <c r="F86" s="38">
        <f>+F84+F74</f>
        <v>14324854717.469999</v>
      </c>
      <c r="G86" s="39">
        <v>1</v>
      </c>
    </row>
    <row r="87" spans="1:7" x14ac:dyDescent="0.25">
      <c r="F87" s="40"/>
    </row>
    <row r="88" spans="1:7" x14ac:dyDescent="0.25">
      <c r="C88" s="22" t="s">
        <v>165</v>
      </c>
      <c r="D88" s="41">
        <v>21.22</v>
      </c>
      <c r="F88" s="4">
        <v>0</v>
      </c>
    </row>
    <row r="89" spans="1:7" x14ac:dyDescent="0.25">
      <c r="C89" s="22" t="s">
        <v>166</v>
      </c>
      <c r="D89" s="41">
        <v>9.2899999999999991</v>
      </c>
    </row>
    <row r="90" spans="1:7" x14ac:dyDescent="0.25">
      <c r="C90" s="22" t="s">
        <v>167</v>
      </c>
      <c r="D90" s="41">
        <v>7.11</v>
      </c>
    </row>
    <row r="91" spans="1:7" x14ac:dyDescent="0.25">
      <c r="C91" s="22" t="s">
        <v>168</v>
      </c>
      <c r="D91" s="42">
        <v>18.240500000000001</v>
      </c>
    </row>
    <row r="92" spans="1:7" x14ac:dyDescent="0.25">
      <c r="C92" s="22" t="s">
        <v>169</v>
      </c>
      <c r="D92" s="42">
        <v>18.263999999999999</v>
      </c>
    </row>
    <row r="93" spans="1:7" x14ac:dyDescent="0.25">
      <c r="C93" s="22" t="s">
        <v>170</v>
      </c>
      <c r="D93" s="43"/>
    </row>
    <row r="94" spans="1:7" x14ac:dyDescent="0.25">
      <c r="C94" s="22" t="s">
        <v>171</v>
      </c>
      <c r="D94" s="44">
        <v>0</v>
      </c>
    </row>
    <row r="95" spans="1:7" x14ac:dyDescent="0.25">
      <c r="C95" s="22" t="s">
        <v>172</v>
      </c>
      <c r="D95" s="44">
        <v>0</v>
      </c>
      <c r="F95" s="40"/>
      <c r="G95" s="45"/>
    </row>
    <row r="96" spans="1:7" x14ac:dyDescent="0.25">
      <c r="B96" s="46"/>
      <c r="C96" s="13"/>
    </row>
    <row r="97" spans="3:8" x14ac:dyDescent="0.25">
      <c r="F97" s="4"/>
    </row>
    <row r="98" spans="3:8" x14ac:dyDescent="0.25">
      <c r="C98" s="27" t="s">
        <v>173</v>
      </c>
      <c r="D98" s="27"/>
      <c r="E98" s="27"/>
      <c r="F98" s="27"/>
      <c r="G98" s="28"/>
    </row>
    <row r="99" spans="3:8" x14ac:dyDescent="0.25">
      <c r="C99" s="27" t="s">
        <v>174</v>
      </c>
      <c r="D99" s="27"/>
      <c r="E99" s="27"/>
      <c r="F99" s="27" t="s">
        <v>11</v>
      </c>
      <c r="G99" s="28" t="s">
        <v>12</v>
      </c>
    </row>
    <row r="100" spans="3:8" x14ac:dyDescent="0.25">
      <c r="C100" s="22" t="s">
        <v>175</v>
      </c>
      <c r="D100" s="15"/>
      <c r="E100" s="31"/>
      <c r="F100" s="47">
        <f>SUMIF(Table13456768578914[[Industry ]],A84,Table13456768578914[Market Value])</f>
        <v>11344866022.419998</v>
      </c>
      <c r="G100" s="48">
        <f>+F100/$F$86</f>
        <v>0.79197075615603063</v>
      </c>
    </row>
    <row r="101" spans="3:8" x14ac:dyDescent="0.25">
      <c r="C101" s="15" t="s">
        <v>176</v>
      </c>
      <c r="D101" s="15"/>
      <c r="E101" s="31"/>
      <c r="F101" s="47">
        <f>SUMIF(Table13456768578914[[Industry ]],A85,Table13456768578914[Market Value])</f>
        <v>2341627364.6900001</v>
      </c>
      <c r="G101" s="48">
        <f>+F101/$F$86</f>
        <v>0.16346604631419043</v>
      </c>
    </row>
    <row r="102" spans="3:8" x14ac:dyDescent="0.25">
      <c r="C102" s="15" t="s">
        <v>177</v>
      </c>
      <c r="D102" s="15"/>
      <c r="E102" s="31"/>
      <c r="F102" s="47">
        <f>SUMIF($E$114:$E$121,C102,H114:H121)</f>
        <v>101469600</v>
      </c>
      <c r="G102" s="48">
        <f>+F102/$F$86</f>
        <v>7.0834645098530654E-3</v>
      </c>
    </row>
    <row r="103" spans="3:8" x14ac:dyDescent="0.25">
      <c r="C103" s="49" t="s">
        <v>178</v>
      </c>
      <c r="D103" s="15"/>
      <c r="E103" s="31"/>
      <c r="F103" s="47">
        <f>SUM(F100:F102)</f>
        <v>13787962987.109999</v>
      </c>
      <c r="G103" s="50">
        <f>SUM(G100:G102)</f>
        <v>0.9625202669800742</v>
      </c>
    </row>
    <row r="104" spans="3:8" x14ac:dyDescent="0.25">
      <c r="E104" s="1"/>
      <c r="G104" s="1"/>
    </row>
    <row r="105" spans="3:8" x14ac:dyDescent="0.25">
      <c r="C105" s="15" t="s">
        <v>179</v>
      </c>
      <c r="D105" s="15"/>
      <c r="E105" s="31"/>
      <c r="F105" s="47">
        <f t="shared" ref="F105:F111" si="1">SUMIF($E$114:$E$121,C105,H117:H124)</f>
        <v>0</v>
      </c>
      <c r="G105" s="48">
        <f t="shared" ref="G105:G111" si="2">+F105/$F$86</f>
        <v>0</v>
      </c>
      <c r="H105" s="15"/>
    </row>
    <row r="106" spans="3:8" x14ac:dyDescent="0.25">
      <c r="C106" s="15" t="s">
        <v>180</v>
      </c>
      <c r="D106" s="15"/>
      <c r="E106" s="31"/>
      <c r="F106" s="47">
        <f t="shared" si="1"/>
        <v>0</v>
      </c>
      <c r="G106" s="48">
        <f t="shared" si="2"/>
        <v>0</v>
      </c>
      <c r="H106" s="15"/>
    </row>
    <row r="107" spans="3:8" x14ac:dyDescent="0.25">
      <c r="C107" s="15" t="s">
        <v>181</v>
      </c>
      <c r="D107" s="15"/>
      <c r="E107" s="31"/>
      <c r="F107" s="47">
        <f t="shared" si="1"/>
        <v>0</v>
      </c>
      <c r="G107" s="48">
        <f t="shared" si="2"/>
        <v>0</v>
      </c>
      <c r="H107" s="15"/>
    </row>
    <row r="108" spans="3:8" x14ac:dyDescent="0.25">
      <c r="C108" s="15" t="s">
        <v>182</v>
      </c>
      <c r="D108" s="15"/>
      <c r="E108" s="31"/>
      <c r="F108" s="47">
        <f t="shared" si="1"/>
        <v>0</v>
      </c>
      <c r="G108" s="48">
        <f t="shared" si="2"/>
        <v>0</v>
      </c>
      <c r="H108" s="15"/>
    </row>
    <row r="109" spans="3:8" x14ac:dyDescent="0.25">
      <c r="C109" s="15" t="s">
        <v>183</v>
      </c>
      <c r="D109" s="15"/>
      <c r="E109" s="31"/>
      <c r="F109" s="47">
        <f>SUMIF($E$114:$E$121,C109,H121:H128)</f>
        <v>0</v>
      </c>
      <c r="G109" s="48">
        <f t="shared" si="2"/>
        <v>0</v>
      </c>
      <c r="H109" s="15"/>
    </row>
    <row r="110" spans="3:8" x14ac:dyDescent="0.25">
      <c r="C110" s="15" t="s">
        <v>184</v>
      </c>
      <c r="D110" s="15"/>
      <c r="E110" s="31"/>
      <c r="F110" s="47">
        <f t="shared" si="1"/>
        <v>0</v>
      </c>
      <c r="G110" s="48">
        <f t="shared" si="2"/>
        <v>0</v>
      </c>
      <c r="H110" s="15"/>
    </row>
    <row r="111" spans="3:8" x14ac:dyDescent="0.25">
      <c r="C111" s="15" t="s">
        <v>185</v>
      </c>
      <c r="D111" s="15"/>
      <c r="E111" s="31"/>
      <c r="F111" s="47">
        <f t="shared" si="1"/>
        <v>0</v>
      </c>
      <c r="G111" s="48">
        <f t="shared" si="2"/>
        <v>0</v>
      </c>
      <c r="H111" s="15"/>
    </row>
    <row r="114" spans="5:8" x14ac:dyDescent="0.25">
      <c r="E114" s="15" t="s">
        <v>177</v>
      </c>
      <c r="F114" s="15" t="s">
        <v>186</v>
      </c>
      <c r="G114" s="7">
        <f>SUMIF($H$7:$H$54,F114,$E$7:$E$54)</f>
        <v>0</v>
      </c>
      <c r="H114" s="51">
        <f t="shared" ref="H114:H121" si="3">SUMIF($H$7:$H$73,F114,$F$7:$F$73)</f>
        <v>0</v>
      </c>
    </row>
    <row r="115" spans="5:8" x14ac:dyDescent="0.25">
      <c r="E115" s="15" t="s">
        <v>177</v>
      </c>
      <c r="F115" s="15" t="s">
        <v>187</v>
      </c>
      <c r="G115" s="7">
        <f>SUMIF($H$7:$H$54,F115,$E$7:$E$54)</f>
        <v>0</v>
      </c>
      <c r="H115" s="51">
        <f t="shared" si="3"/>
        <v>0</v>
      </c>
    </row>
    <row r="116" spans="5:8" x14ac:dyDescent="0.25">
      <c r="E116" s="15" t="s">
        <v>177</v>
      </c>
      <c r="F116" s="49" t="s">
        <v>151</v>
      </c>
      <c r="G116" s="7">
        <f>H116/$F$86</f>
        <v>7.0834645098530654E-3</v>
      </c>
      <c r="H116" s="51">
        <f t="shared" si="3"/>
        <v>101469600</v>
      </c>
    </row>
    <row r="117" spans="5:8" x14ac:dyDescent="0.25">
      <c r="E117" s="15" t="s">
        <v>188</v>
      </c>
      <c r="F117" s="15" t="s">
        <v>189</v>
      </c>
      <c r="G117" s="7">
        <f>SUMIF($H$7:$H$54,F117,$E$7:$E$54)</f>
        <v>0</v>
      </c>
      <c r="H117" s="51">
        <f t="shared" si="3"/>
        <v>0</v>
      </c>
    </row>
    <row r="118" spans="5:8" x14ac:dyDescent="0.25">
      <c r="E118" s="15" t="s">
        <v>179</v>
      </c>
      <c r="F118" s="15" t="s">
        <v>190</v>
      </c>
      <c r="G118" s="7">
        <f>SUMIF($H$7:$H$54,F118,$E$7:$E$54)</f>
        <v>0</v>
      </c>
      <c r="H118" s="51">
        <f t="shared" si="3"/>
        <v>0</v>
      </c>
    </row>
    <row r="119" spans="5:8" x14ac:dyDescent="0.25">
      <c r="E119" s="15" t="s">
        <v>177</v>
      </c>
      <c r="F119" s="15" t="s">
        <v>191</v>
      </c>
      <c r="G119" s="7">
        <f>SUMIF($H$7:$H$54,F119,$E$7:$E$54)</f>
        <v>0</v>
      </c>
      <c r="H119" s="51">
        <f t="shared" si="3"/>
        <v>0</v>
      </c>
    </row>
    <row r="120" spans="5:8" x14ac:dyDescent="0.25">
      <c r="E120" s="15" t="s">
        <v>179</v>
      </c>
      <c r="F120" s="15" t="s">
        <v>192</v>
      </c>
      <c r="G120" s="7">
        <f>SUMIF($H$7:$H$54,F120,$E$7:$E$54)</f>
        <v>0</v>
      </c>
      <c r="H120" s="51">
        <f t="shared" si="3"/>
        <v>0</v>
      </c>
    </row>
    <row r="121" spans="5:8" x14ac:dyDescent="0.25">
      <c r="E121" s="15" t="s">
        <v>177</v>
      </c>
      <c r="F121" s="15" t="s">
        <v>193</v>
      </c>
      <c r="G121" s="7">
        <f>SUMIF($H$7:$H$54,F121,$E$7:$E$54)</f>
        <v>0</v>
      </c>
      <c r="H121" s="51">
        <f t="shared" si="3"/>
        <v>0</v>
      </c>
    </row>
    <row r="122" spans="5:8" x14ac:dyDescent="0.25">
      <c r="G122" s="52">
        <f>SUM(G112:G121)</f>
        <v>7.0834645098530654E-3</v>
      </c>
      <c r="H122" s="1">
        <f>SUM(H112:H121)</f>
        <v>101469600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2025-03-04T04:56:49Z</dcterms:created>
  <dcterms:modified xsi:type="dcterms:W3CDTF">2025-03-04T04:57:03Z</dcterms:modified>
</cp:coreProperties>
</file>