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ven34053\Desktop\"/>
    </mc:Choice>
  </mc:AlternateContent>
  <xr:revisionPtr revIDLastSave="0" documentId="8_{2B2BC29C-527F-4B38-AF2E-02261F0CE92E}" xr6:coauthVersionLast="47" xr6:coauthVersionMax="47" xr10:uidLastSave="{00000000-0000-0000-0000-000000000000}"/>
  <bookViews>
    <workbookView xWindow="-120" yWindow="-120" windowWidth="20730" windowHeight="11040" xr2:uid="{AD6F58A8-61F1-41BC-B6A0-529ACEC93DF8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#REF!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62" i="1"/>
  <c r="H61" i="1"/>
  <c r="H60" i="1"/>
  <c r="H59" i="1"/>
  <c r="H58" i="1"/>
  <c r="H57" i="1"/>
  <c r="H56" i="1"/>
  <c r="G56" i="1" s="1"/>
  <c r="H55" i="1"/>
  <c r="H64" i="1" s="1"/>
  <c r="F52" i="1"/>
  <c r="F51" i="1"/>
  <c r="F50" i="1"/>
  <c r="F49" i="1"/>
  <c r="F48" i="1"/>
  <c r="G48" i="1" s="1"/>
  <c r="F47" i="1"/>
  <c r="G47" i="1" s="1"/>
  <c r="F46" i="1"/>
  <c r="G46" i="1" s="1"/>
  <c r="F45" i="1"/>
  <c r="F44" i="1"/>
  <c r="F43" i="1"/>
  <c r="F42" i="1"/>
  <c r="F41" i="1"/>
  <c r="F25" i="1"/>
  <c r="F27" i="1" s="1"/>
  <c r="F15" i="1"/>
  <c r="G50" i="1" l="1"/>
  <c r="G19" i="1"/>
  <c r="G8" i="1"/>
  <c r="G15" i="1"/>
  <c r="G7" i="1"/>
  <c r="G13" i="1"/>
  <c r="G61" i="1"/>
  <c r="G23" i="1"/>
  <c r="G52" i="1"/>
  <c r="G12" i="1"/>
  <c r="G25" i="1"/>
  <c r="G57" i="1"/>
  <c r="G9" i="1"/>
  <c r="G11" i="1"/>
  <c r="G10" i="1"/>
  <c r="G58" i="1"/>
  <c r="G41" i="1"/>
  <c r="G49" i="1"/>
  <c r="G59" i="1"/>
  <c r="G42" i="1"/>
  <c r="G60" i="1"/>
  <c r="G43" i="1"/>
  <c r="G51" i="1"/>
  <c r="G44" i="1"/>
  <c r="G62" i="1"/>
  <c r="G45" i="1"/>
  <c r="G63" i="1"/>
  <c r="G55" i="1"/>
  <c r="G64" i="1" l="1"/>
</calcChain>
</file>

<file path=xl/sharedStrings.xml><?xml version="1.0" encoding="utf-8"?>
<sst xmlns="http://schemas.openxmlformats.org/spreadsheetml/2006/main" count="105" uniqueCount="79">
  <si>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</si>
  <si>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</si>
  <si>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</si>
  <si>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</si>
  <si>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</si>
  <si>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</si>
  <si>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31-01-2025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</si>
  <si>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</si>
  <si>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</si>
  <si>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</si>
  <si>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</si>
  <si>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</si>
  <si>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</si>
  <si>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</si>
  <si>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INE041025011</t>
  </si>
  <si>
    <t>Embassy Office Parks REIT</t>
  </si>
  <si>
    <t>Real estate activities with own or leased property</t>
  </si>
  <si>
    <t>INE062A08249</t>
  </si>
  <si>
    <t>7.74%SBI Perpetual 09-Sept-2099(call 09.09.2025)</t>
  </si>
  <si>
    <t>Monetary intermediation of commercial banks, saving banks. postal savings</t>
  </si>
  <si>
    <t>CRISIL AA+</t>
  </si>
  <si>
    <t>INE0CCU25019</t>
  </si>
  <si>
    <t>Mindspace Business Parks REIT</t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</si>
  <si>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</si>
  <si>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</si>
  <si>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</si>
  <si>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</si>
  <si>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</si>
  <si>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INE476A08217</t>
  </si>
  <si>
    <t>8.40 Canara Bank Perpetual Call 11-12-2028</t>
  </si>
  <si>
    <t>INE476A08241</t>
  </si>
  <si>
    <t>8.27 Canara Bank Call 29.08.2029</t>
  </si>
  <si>
    <t>[ICRA]AA+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</si>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</sst>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6" fillId="4" borderId="0" xfId="2" applyFont="1" applyFill="1"/>
    <xf numFmtId="9" fontId="6" fillId="4" borderId="0" xfId="1" applyFont="1" applyFill="1" applyBorder="1"/>
    <xf numFmtId="164" fontId="12" fillId="4" borderId="0" xfId="3" quotePrefix="1" applyFont="1" applyFill="1" applyBorder="1"/>
    <xf numFmtId="164" fontId="12" fillId="4" borderId="0" xfId="3" applyFont="1" applyFill="1" applyBorder="1"/>
    <xf numFmtId="164" fontId="7" fillId="0" borderId="9" xfId="3" quotePrefix="1" applyFont="1" applyBorder="1"/>
  </cellXfs>
  <cellStyles count="6">
    <cellStyle name="Comma 2" xfId="3" xr:uid="{89FCF1A2-8EEC-438E-998F-67770CA8FDBF}"/>
    <cellStyle name="Comma 3" xfId="4" xr:uid="{879419B2-509F-4EEB-8FD9-0AEFB0AF7422}"/>
    <cellStyle name="Normal" xfId="0" builtinId="0"/>
    <cellStyle name="Normal 2" xfId="2" xr:uid="{D7A57E67-032B-4A0D-8C72-42C651035E36}"/>
    <cellStyle name="Percent" xfId="1" builtinId="5"/>
    <cellStyle name="Percent 2" xfId="5" xr:uid="{9A35E286-15A8-4FEF-B0A8-D8B64404D561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Relationship Id="rId1" Type="http://schemas.openxmlformats.org/officeDocument/2006/relationships/externalLinkPath" Target="file:///Y:\PFRDA%20&amp;%20NPS%20Trust%20Communication%20April%202019%20Onwards\NPS%20Trust\2024-25\Monthly\10.%20January%202025\11.%20Website%20upload%20Portfolio%20report\Portfolio_ABSLPM_JA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BF65E6-34F6-482D-9C5A-298BD28ED045}" name="Table1345676857891011" displayName="Table1345676857891011" ref="B6:H14" totalsRowShown="0" headerRowDxfId="11" dataDxfId="10" headerRowBorderDxfId="8" tableBorderDxfId="9" totalsRowBorderDxfId="7">
  <sortState xmlns:xlrd2="http://schemas.microsoft.com/office/spreadsheetml/2017/richdata2" ref="B7:H12">
    <sortCondition descending="1" ref="F6:F12"/>
  </sortState>
  <tableColumns count="7">
    <tableColumn id="1" xr3:uid="{4D3CB885-6E70-4944-BB50-9E3351FB2AFE}" name="ISIN No." dataDxfId="6"/>
    <tableColumn id="2" xr3:uid="{A2EF10F2-8B9E-4523-BED2-CE013165BF61}" name="Name of the Instrument" dataDxfId="5"/>
    <tableColumn id="3" xr3:uid="{8367A215-2014-4F02-9DD8-C10EE6DA3117}" name="Industry " dataDxfId="4"/>
    <tableColumn id="4" xr3:uid="{2AE2D721-C13B-441C-9D19-BFA3D5E1585D}" name="Quantity" dataDxfId="3"/>
    <tableColumn id="5" xr3:uid="{1C2039EC-2B7F-44F0-8CDF-C4FE24DB1D2C}" name="Market Value" dataDxfId="2"/>
    <tableColumn id="6" xr3:uid="{63DEB0CB-A477-4CE1-9942-6DB4C50DD618}" name="% of Portfolio" dataDxfId="1" dataCellStyle="Percent">
      <calculatedColumnFormula>+F7/$F$27</calculatedColumnFormula>
    </tableColumn>
    <tableColumn id="7" xr3:uid="{32B1F52E-6077-437A-B7DA-CF035A7A518D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C768C-8297-4BCA-9307-860885F52B10}">
  <sheetPr>
    <tabColor rgb="FF7030A0"/>
  </sheetPr>
  <dimension ref="A2:H66"/>
  <sheetViews>
    <sheetView showGridLines="0" tabSelected="1" zoomScaleNormal="100" zoomScaleSheetLayoutView="89" workbookViewId="0">
      <selection activeCell="D10" sqref="D10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18830</v>
      </c>
      <c r="F7" s="16">
        <v>6969736.2000000002</v>
      </c>
      <c r="G7" s="17">
        <f t="shared" ref="G7:G12" si="0">+F7/$F$27</f>
        <v>0.13678874490522591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10</v>
      </c>
      <c r="F8" s="16">
        <v>9949080</v>
      </c>
      <c r="G8" s="17">
        <f t="shared" si="0"/>
        <v>0.19526164651133923</v>
      </c>
      <c r="H8" s="18" t="s">
        <v>20</v>
      </c>
    </row>
    <row r="9" spans="1:8" x14ac:dyDescent="0.25">
      <c r="A9" s="13"/>
      <c r="B9" s="14" t="s">
        <v>21</v>
      </c>
      <c r="C9" s="15" t="s">
        <v>22</v>
      </c>
      <c r="D9" s="15" t="s">
        <v>16</v>
      </c>
      <c r="E9" s="16">
        <v>18565</v>
      </c>
      <c r="F9" s="16">
        <v>6943310</v>
      </c>
      <c r="G9" s="17">
        <f t="shared" si="0"/>
        <v>0.13627010164142281</v>
      </c>
      <c r="H9" s="18"/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1206118.2</v>
      </c>
      <c r="G10" s="17">
        <f t="shared" si="0"/>
        <v>2.3671397317067785E-2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1655346.69</v>
      </c>
      <c r="G11" s="17">
        <f t="shared" si="0"/>
        <v>3.2488000924356365E-2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19</v>
      </c>
      <c r="E12" s="16">
        <v>1</v>
      </c>
      <c r="F12" s="16">
        <v>10047080</v>
      </c>
      <c r="G12" s="17">
        <f t="shared" si="0"/>
        <v>0.19718500438544531</v>
      </c>
      <c r="H12" s="18" t="s">
        <v>20</v>
      </c>
    </row>
    <row r="13" spans="1:8" outlineLevel="1" x14ac:dyDescent="0.25">
      <c r="A13" s="13"/>
      <c r="B13" s="14" t="s">
        <v>30</v>
      </c>
      <c r="C13" s="15" t="s">
        <v>31</v>
      </c>
      <c r="D13" s="15" t="s">
        <v>19</v>
      </c>
      <c r="E13" s="16">
        <v>1</v>
      </c>
      <c r="F13" s="16">
        <v>10046380</v>
      </c>
      <c r="G13" s="17">
        <f>+F13/$F$27</f>
        <v>0.19717126611491598</v>
      </c>
      <c r="H13" s="18" t="s">
        <v>32</v>
      </c>
    </row>
    <row r="14" spans="1:8" x14ac:dyDescent="0.25">
      <c r="B14" s="19"/>
      <c r="C14" s="20"/>
      <c r="D14" s="20"/>
      <c r="E14" s="21"/>
      <c r="F14" s="22"/>
      <c r="G14" s="23"/>
      <c r="H14" s="18"/>
    </row>
    <row r="15" spans="1:8" x14ac:dyDescent="0.25">
      <c r="B15" s="20"/>
      <c r="C15" s="20" t="s">
        <v>33</v>
      </c>
      <c r="D15" s="20"/>
      <c r="E15" s="24"/>
      <c r="F15" s="25">
        <f>SUM(F7:F14)</f>
        <v>46817051.090000004</v>
      </c>
      <c r="G15" s="26">
        <f>+F15/$F$27</f>
        <v>0.91883616179977345</v>
      </c>
      <c r="H15" s="27"/>
    </row>
    <row r="17" spans="1:8" x14ac:dyDescent="0.25">
      <c r="B17" s="28"/>
      <c r="C17" s="28" t="s">
        <v>34</v>
      </c>
      <c r="D17" s="28"/>
      <c r="E17" s="28"/>
      <c r="F17" s="28" t="s">
        <v>11</v>
      </c>
      <c r="G17" s="29" t="s">
        <v>12</v>
      </c>
      <c r="H17" s="28" t="s">
        <v>13</v>
      </c>
    </row>
    <row r="18" spans="1:8" x14ac:dyDescent="0.25">
      <c r="A18" s="30" t="s">
        <v>35</v>
      </c>
      <c r="B18" s="31"/>
      <c r="C18" s="20" t="s">
        <v>36</v>
      </c>
      <c r="D18" s="15"/>
      <c r="E18" s="32"/>
      <c r="F18" s="33" t="s">
        <v>37</v>
      </c>
      <c r="G18" s="34">
        <v>0</v>
      </c>
      <c r="H18" s="15"/>
    </row>
    <row r="19" spans="1:8" x14ac:dyDescent="0.25">
      <c r="B19" s="31" t="s">
        <v>38</v>
      </c>
      <c r="C19" s="20" t="s">
        <v>39</v>
      </c>
      <c r="D19" s="20"/>
      <c r="E19" s="24"/>
      <c r="F19" s="16">
        <v>3127845.29</v>
      </c>
      <c r="G19" s="34">
        <f>+F19/$F$27</f>
        <v>6.1387406811296862E-2</v>
      </c>
      <c r="H19" s="15"/>
    </row>
    <row r="20" spans="1:8" x14ac:dyDescent="0.25">
      <c r="B20" s="31"/>
      <c r="C20" s="20" t="s">
        <v>40</v>
      </c>
      <c r="D20" s="15"/>
      <c r="E20" s="32"/>
      <c r="F20" s="24" t="s">
        <v>37</v>
      </c>
      <c r="G20" s="34">
        <v>0</v>
      </c>
      <c r="H20" s="15"/>
    </row>
    <row r="21" spans="1:8" x14ac:dyDescent="0.25">
      <c r="B21" s="31"/>
      <c r="C21" s="20" t="s">
        <v>41</v>
      </c>
      <c r="D21" s="15"/>
      <c r="E21" s="32"/>
      <c r="F21" s="24" t="s">
        <v>37</v>
      </c>
      <c r="G21" s="34">
        <v>0</v>
      </c>
      <c r="H21" s="15"/>
    </row>
    <row r="22" spans="1:8" x14ac:dyDescent="0.25">
      <c r="A22" s="35" t="s">
        <v>42</v>
      </c>
      <c r="B22" s="31"/>
      <c r="C22" s="20" t="s">
        <v>43</v>
      </c>
      <c r="D22" s="15"/>
      <c r="E22" s="32"/>
      <c r="F22" s="24" t="s">
        <v>37</v>
      </c>
      <c r="G22" s="34">
        <v>0</v>
      </c>
      <c r="H22" s="15"/>
    </row>
    <row r="23" spans="1:8" x14ac:dyDescent="0.25">
      <c r="B23" s="15" t="s">
        <v>42</v>
      </c>
      <c r="C23" s="15" t="s">
        <v>44</v>
      </c>
      <c r="D23" s="15"/>
      <c r="E23" s="32"/>
      <c r="F23" s="16">
        <v>1007659.73</v>
      </c>
      <c r="G23" s="34">
        <f>+F23/$F$27</f>
        <v>1.9776431388929584E-2</v>
      </c>
      <c r="H23" s="15"/>
    </row>
    <row r="24" spans="1:8" x14ac:dyDescent="0.25">
      <c r="B24" s="31"/>
      <c r="C24" s="15"/>
      <c r="D24" s="15"/>
      <c r="E24" s="32"/>
      <c r="F24" s="33"/>
      <c r="G24" s="34"/>
      <c r="H24" s="15"/>
    </row>
    <row r="25" spans="1:8" x14ac:dyDescent="0.25">
      <c r="B25" s="31"/>
      <c r="C25" s="15" t="s">
        <v>45</v>
      </c>
      <c r="D25" s="15"/>
      <c r="E25" s="32"/>
      <c r="F25" s="36">
        <f>SUM(F18:F24)</f>
        <v>4135505.02</v>
      </c>
      <c r="G25" s="34">
        <f>+F25/$F$27</f>
        <v>8.1163838200226449E-2</v>
      </c>
      <c r="H25" s="15"/>
    </row>
    <row r="26" spans="1:8" x14ac:dyDescent="0.25">
      <c r="B26" s="31"/>
      <c r="C26" s="15"/>
      <c r="D26" s="15"/>
      <c r="E26" s="32"/>
      <c r="F26" s="36"/>
      <c r="G26" s="34"/>
      <c r="H26" s="15"/>
    </row>
    <row r="27" spans="1:8" x14ac:dyDescent="0.25">
      <c r="B27" s="37"/>
      <c r="C27" s="38" t="s">
        <v>46</v>
      </c>
      <c r="D27" s="39"/>
      <c r="E27" s="40"/>
      <c r="F27" s="40">
        <f>+F25+F15</f>
        <v>50952556.110000007</v>
      </c>
      <c r="G27" s="41">
        <v>1</v>
      </c>
      <c r="H27" s="15"/>
    </row>
    <row r="28" spans="1:8" x14ac:dyDescent="0.25">
      <c r="F28" s="42"/>
    </row>
    <row r="29" spans="1:8" x14ac:dyDescent="0.25">
      <c r="C29" s="20" t="s">
        <v>47</v>
      </c>
      <c r="D29" s="43">
        <v>98.09</v>
      </c>
      <c r="F29" s="4">
        <v>0</v>
      </c>
    </row>
    <row r="30" spans="1:8" x14ac:dyDescent="0.25">
      <c r="C30" s="20" t="s">
        <v>48</v>
      </c>
      <c r="D30" s="43">
        <v>11.85</v>
      </c>
    </row>
    <row r="31" spans="1:8" x14ac:dyDescent="0.25">
      <c r="C31" s="20" t="s">
        <v>49</v>
      </c>
      <c r="D31" s="43">
        <v>8.23</v>
      </c>
    </row>
    <row r="32" spans="1:8" x14ac:dyDescent="0.25">
      <c r="C32" s="20" t="s">
        <v>50</v>
      </c>
      <c r="D32" s="44">
        <v>16.4284</v>
      </c>
    </row>
    <row r="33" spans="1:8" x14ac:dyDescent="0.25">
      <c r="A33" s="30" t="s">
        <v>51</v>
      </c>
      <c r="C33" s="20" t="s">
        <v>52</v>
      </c>
      <c r="D33" s="44">
        <v>16.243300000000001</v>
      </c>
    </row>
    <row r="34" spans="1:8" x14ac:dyDescent="0.25">
      <c r="C34" s="20" t="s">
        <v>53</v>
      </c>
      <c r="D34" s="45">
        <v>0</v>
      </c>
    </row>
    <row r="35" spans="1:8" x14ac:dyDescent="0.25">
      <c r="C35" s="20" t="s">
        <v>54</v>
      </c>
      <c r="D35" s="46">
        <v>0</v>
      </c>
    </row>
    <row r="36" spans="1:8" x14ac:dyDescent="0.25">
      <c r="C36" s="20" t="s">
        <v>55</v>
      </c>
      <c r="D36" s="46">
        <v>0</v>
      </c>
      <c r="F36" s="42"/>
      <c r="G36" s="47"/>
    </row>
    <row r="37" spans="1:8" x14ac:dyDescent="0.25">
      <c r="B37" s="48"/>
      <c r="C37" s="13"/>
    </row>
    <row r="38" spans="1:8" x14ac:dyDescent="0.25">
      <c r="F38" s="4"/>
    </row>
    <row r="39" spans="1:8" x14ac:dyDescent="0.25">
      <c r="C39" s="28" t="s">
        <v>56</v>
      </c>
      <c r="D39" s="28"/>
      <c r="E39" s="28"/>
      <c r="F39" s="28"/>
      <c r="G39" s="29"/>
      <c r="H39" s="28"/>
    </row>
    <row r="40" spans="1:8" x14ac:dyDescent="0.25">
      <c r="A40" s="1" t="s">
        <v>57</v>
      </c>
      <c r="C40" s="28" t="s">
        <v>58</v>
      </c>
      <c r="D40" s="28"/>
      <c r="E40" s="28"/>
      <c r="F40" s="28" t="s">
        <v>11</v>
      </c>
      <c r="G40" s="29" t="s">
        <v>12</v>
      </c>
      <c r="H40" s="28" t="s">
        <v>13</v>
      </c>
    </row>
    <row r="41" spans="1:8" x14ac:dyDescent="0.25">
      <c r="A41" s="15" t="s">
        <v>59</v>
      </c>
      <c r="C41" s="20" t="s">
        <v>60</v>
      </c>
      <c r="D41" s="15"/>
      <c r="E41" s="32"/>
      <c r="F41" s="49">
        <f>SUMIF(Table1345676857891011[[Industry ]],A40,Table1345676857891011[Market Value])</f>
        <v>0</v>
      </c>
      <c r="G41" s="50">
        <f>+F41/$F$27</f>
        <v>0</v>
      </c>
      <c r="H41" s="15"/>
    </row>
    <row r="42" spans="1:8" x14ac:dyDescent="0.25">
      <c r="C42" s="15" t="s">
        <v>61</v>
      </c>
      <c r="D42" s="15"/>
      <c r="E42" s="32"/>
      <c r="F42" s="49">
        <f>SUMIF(Table1345676857891011[[Industry ]],A41,Table1345676857891011[Market Value])</f>
        <v>0</v>
      </c>
      <c r="G42" s="50">
        <f>+F42/$F$27</f>
        <v>0</v>
      </c>
      <c r="H42" s="15"/>
    </row>
    <row r="43" spans="1:8" x14ac:dyDescent="0.25">
      <c r="C43" s="15" t="s">
        <v>62</v>
      </c>
      <c r="D43" s="15"/>
      <c r="E43" s="32"/>
      <c r="F43" s="49">
        <f>SUMIF($E$55:$E$63,C43,$H$55:$H$63)</f>
        <v>0</v>
      </c>
      <c r="G43" s="50">
        <f>+F43/$F$27</f>
        <v>0</v>
      </c>
      <c r="H43" s="15"/>
    </row>
    <row r="44" spans="1:8" x14ac:dyDescent="0.25">
      <c r="C44" s="15" t="s">
        <v>63</v>
      </c>
      <c r="D44" s="15"/>
      <c r="E44" s="32"/>
      <c r="F44" s="49">
        <f>SUMIF($E$55:$E$63,C44,$H$55:$H$63)</f>
        <v>0</v>
      </c>
      <c r="G44" s="50">
        <f t="shared" ref="G44:G52" si="1">+F44/$F$27</f>
        <v>0</v>
      </c>
      <c r="H44" s="15"/>
    </row>
    <row r="45" spans="1:8" x14ac:dyDescent="0.25">
      <c r="C45" s="15" t="s">
        <v>64</v>
      </c>
      <c r="D45" s="15"/>
      <c r="E45" s="32"/>
      <c r="F45" s="49">
        <f>SUMIF($E$55:$E$63,C45,$H$55:$H$63)</f>
        <v>30042540</v>
      </c>
      <c r="G45" s="50">
        <f t="shared" si="1"/>
        <v>0.58961791701170052</v>
      </c>
      <c r="H45" s="15"/>
    </row>
    <row r="46" spans="1:8" x14ac:dyDescent="0.25">
      <c r="C46" s="15" t="s">
        <v>65</v>
      </c>
      <c r="D46" s="15"/>
      <c r="E46" s="32"/>
      <c r="F46" s="49">
        <f>SUMIF($E$55:$E$63,C46,$H$55:$H$63)</f>
        <v>0</v>
      </c>
      <c r="G46" s="50">
        <f t="shared" si="1"/>
        <v>0</v>
      </c>
      <c r="H46" s="15"/>
    </row>
    <row r="47" spans="1:8" x14ac:dyDescent="0.25">
      <c r="C47" s="15" t="s">
        <v>66</v>
      </c>
      <c r="D47" s="15"/>
      <c r="E47" s="32"/>
      <c r="F47" s="49">
        <f>SUMIF($E$55:$E$63,C47,$H$55:$H$63)</f>
        <v>0</v>
      </c>
      <c r="G47" s="50">
        <f t="shared" si="1"/>
        <v>0</v>
      </c>
      <c r="H47" s="15"/>
    </row>
    <row r="48" spans="1:8" x14ac:dyDescent="0.25">
      <c r="C48" s="15" t="s">
        <v>67</v>
      </c>
      <c r="D48" s="15"/>
      <c r="E48" s="32"/>
      <c r="F48" s="49">
        <f ca="1">SUMIF($E$55:$E$63,C48,H61:H68)</f>
        <v>0</v>
      </c>
      <c r="G48" s="50">
        <f t="shared" ca="1" si="1"/>
        <v>0</v>
      </c>
      <c r="H48" s="15"/>
    </row>
    <row r="49" spans="3:8" x14ac:dyDescent="0.25">
      <c r="C49" s="15" t="s">
        <v>68</v>
      </c>
      <c r="D49" s="15"/>
      <c r="E49" s="32"/>
      <c r="F49" s="49">
        <f ca="1">SUMIF($E$55:$E$63,C49,H62:H69)</f>
        <v>0</v>
      </c>
      <c r="G49" s="50">
        <f t="shared" ca="1" si="1"/>
        <v>0</v>
      </c>
      <c r="H49" s="15"/>
    </row>
    <row r="50" spans="3:8" x14ac:dyDescent="0.25">
      <c r="C50" s="15" t="s">
        <v>69</v>
      </c>
      <c r="D50" s="15"/>
      <c r="E50" s="32"/>
      <c r="F50" s="49">
        <f ca="1">SUMIF($E$55:$E$63,C50,H63:H70)</f>
        <v>0</v>
      </c>
      <c r="G50" s="50">
        <f t="shared" ca="1" si="1"/>
        <v>0</v>
      </c>
      <c r="H50" s="15"/>
    </row>
    <row r="51" spans="3:8" x14ac:dyDescent="0.25">
      <c r="C51" s="15" t="s">
        <v>70</v>
      </c>
      <c r="D51" s="15"/>
      <c r="E51" s="32"/>
      <c r="F51" s="49">
        <f ca="1">SUMIF($E$55:$E$63,C51,H64:H71)</f>
        <v>0</v>
      </c>
      <c r="G51" s="50">
        <f t="shared" ca="1" si="1"/>
        <v>0</v>
      </c>
      <c r="H51" s="15"/>
    </row>
    <row r="52" spans="3:8" x14ac:dyDescent="0.25">
      <c r="C52" s="15" t="s">
        <v>71</v>
      </c>
      <c r="D52" s="15"/>
      <c r="E52" s="32"/>
      <c r="F52" s="49">
        <f ca="1">SUMIF($E$55:$E$63,C52,H65:H72)</f>
        <v>0</v>
      </c>
      <c r="G52" s="50">
        <f t="shared" ca="1" si="1"/>
        <v>0</v>
      </c>
      <c r="H52" s="15"/>
    </row>
    <row r="55" spans="3:8" s="51" customFormat="1" x14ac:dyDescent="0.25">
      <c r="E55" s="51" t="s">
        <v>62</v>
      </c>
      <c r="F55" s="51" t="s">
        <v>72</v>
      </c>
      <c r="G55" s="52">
        <f>H55/$F$27</f>
        <v>0</v>
      </c>
      <c r="H55" s="51">
        <f t="shared" ref="H55:H63" si="2">SUMIF($H$7:$H$13,F55,$F$7:$F$13)</f>
        <v>0</v>
      </c>
    </row>
    <row r="56" spans="3:8" s="51" customFormat="1" x14ac:dyDescent="0.25">
      <c r="E56" s="51" t="s">
        <v>62</v>
      </c>
      <c r="F56" s="51" t="s">
        <v>73</v>
      </c>
      <c r="G56" s="52">
        <f t="shared" ref="G56:G63" si="3">H56/$F$27</f>
        <v>0</v>
      </c>
      <c r="H56" s="51">
        <f t="shared" si="2"/>
        <v>0</v>
      </c>
    </row>
    <row r="57" spans="3:8" s="51" customFormat="1" x14ac:dyDescent="0.25">
      <c r="E57" s="51" t="s">
        <v>62</v>
      </c>
      <c r="F57" s="51" t="s">
        <v>74</v>
      </c>
      <c r="G57" s="52">
        <f t="shared" si="3"/>
        <v>0</v>
      </c>
      <c r="H57" s="51">
        <f t="shared" si="2"/>
        <v>0</v>
      </c>
    </row>
    <row r="58" spans="3:8" s="51" customFormat="1" x14ac:dyDescent="0.25">
      <c r="E58" s="51" t="s">
        <v>64</v>
      </c>
      <c r="F58" s="51" t="s">
        <v>32</v>
      </c>
      <c r="G58" s="52">
        <f t="shared" si="3"/>
        <v>0.19717126611491598</v>
      </c>
      <c r="H58" s="51">
        <f t="shared" si="2"/>
        <v>10046380</v>
      </c>
    </row>
    <row r="59" spans="3:8" s="51" customFormat="1" x14ac:dyDescent="0.25">
      <c r="E59" s="51" t="s">
        <v>64</v>
      </c>
      <c r="F59" s="53" t="s">
        <v>20</v>
      </c>
      <c r="G59" s="52">
        <f t="shared" si="3"/>
        <v>0.39244665089678454</v>
      </c>
      <c r="H59" s="51">
        <f t="shared" si="2"/>
        <v>19996160</v>
      </c>
    </row>
    <row r="60" spans="3:8" s="51" customFormat="1" x14ac:dyDescent="0.25">
      <c r="E60" s="51" t="s">
        <v>65</v>
      </c>
      <c r="F60" s="51" t="s">
        <v>75</v>
      </c>
      <c r="G60" s="52">
        <f t="shared" si="3"/>
        <v>0</v>
      </c>
      <c r="H60" s="51">
        <f t="shared" si="2"/>
        <v>0</v>
      </c>
    </row>
    <row r="61" spans="3:8" s="51" customFormat="1" x14ac:dyDescent="0.25">
      <c r="E61" s="51" t="s">
        <v>62</v>
      </c>
      <c r="F61" s="51" t="s">
        <v>76</v>
      </c>
      <c r="G61" s="52">
        <f t="shared" si="3"/>
        <v>0</v>
      </c>
      <c r="H61" s="51">
        <f t="shared" si="2"/>
        <v>0</v>
      </c>
    </row>
    <row r="62" spans="3:8" s="51" customFormat="1" x14ac:dyDescent="0.25">
      <c r="E62" s="51" t="s">
        <v>65</v>
      </c>
      <c r="F62" s="51" t="s">
        <v>77</v>
      </c>
      <c r="G62" s="52">
        <f t="shared" si="3"/>
        <v>0</v>
      </c>
      <c r="H62" s="51">
        <f t="shared" si="2"/>
        <v>0</v>
      </c>
    </row>
    <row r="63" spans="3:8" s="51" customFormat="1" x14ac:dyDescent="0.25">
      <c r="E63" s="51" t="s">
        <v>62</v>
      </c>
      <c r="F63" s="51" t="s">
        <v>78</v>
      </c>
      <c r="G63" s="52">
        <f t="shared" si="3"/>
        <v>0</v>
      </c>
      <c r="H63" s="51">
        <f t="shared" si="2"/>
        <v>0</v>
      </c>
    </row>
    <row r="64" spans="3:8" s="51" customFormat="1" x14ac:dyDescent="0.25">
      <c r="E64" s="54"/>
      <c r="G64" s="52">
        <f>SUM(G55:G63)</f>
        <v>0.58961791701170052</v>
      </c>
      <c r="H64" s="51">
        <f>SUM(H55:H63)</f>
        <v>30042540</v>
      </c>
    </row>
    <row r="65" spans="5:7" s="51" customFormat="1" x14ac:dyDescent="0.25">
      <c r="E65" s="54"/>
      <c r="G65" s="52"/>
    </row>
    <row r="66" spans="5:7" x14ac:dyDescent="0.25">
      <c r="F66" s="55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2025-02-05T11:42:28Z</dcterms:created>
  <dcterms:modified xsi:type="dcterms:W3CDTF">2025-02-05T11:42:41Z</dcterms:modified>
</cp:coreProperties>
</file>