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751F85A1-7F7D-4606-ABF6-BFE1C0162730}" xr6:coauthVersionLast="45" xr6:coauthVersionMax="45" xr10:uidLastSave="{00000000-0000-0000-0000-000000000000}"/>
  <bookViews>
    <workbookView xWindow="-120" yWindow="-120" windowWidth="19440" windowHeight="10440" xr2:uid="{045606C4-49A5-431B-8F19-FE84B24018BC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85" i="1" s="1"/>
  <c r="F74" i="1"/>
  <c r="F73" i="1"/>
  <c r="F72" i="1"/>
  <c r="F71" i="1"/>
  <c r="F70" i="1"/>
  <c r="F69" i="1"/>
  <c r="F68" i="1"/>
  <c r="F67" i="1"/>
  <c r="F66" i="1"/>
  <c r="F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D4" i="1"/>
  <c r="G43" i="1" l="1"/>
  <c r="G40" i="1"/>
  <c r="G73" i="1"/>
  <c r="G31" i="1"/>
  <c r="G106" i="1"/>
  <c r="F87" i="1"/>
  <c r="G51" i="1" s="1"/>
  <c r="G85" i="1"/>
  <c r="F101" i="1"/>
  <c r="G115" i="1"/>
  <c r="G119" i="1"/>
  <c r="H115" i="1"/>
  <c r="H119" i="1"/>
  <c r="G7" i="1"/>
  <c r="G116" i="1"/>
  <c r="G120" i="1"/>
  <c r="H116" i="1"/>
  <c r="H120" i="1"/>
  <c r="F105" i="1" s="1"/>
  <c r="G105" i="1" s="1"/>
  <c r="G117" i="1"/>
  <c r="G121" i="1"/>
  <c r="H117" i="1"/>
  <c r="H121" i="1"/>
  <c r="G118" i="1"/>
  <c r="G122" i="1"/>
  <c r="H118" i="1"/>
  <c r="G112" i="1" l="1"/>
  <c r="G12" i="1"/>
  <c r="G39" i="1"/>
  <c r="G110" i="1"/>
  <c r="G108" i="1"/>
  <c r="G64" i="1"/>
  <c r="G60" i="1"/>
  <c r="G56" i="1"/>
  <c r="G52" i="1"/>
  <c r="G48" i="1"/>
  <c r="G111" i="1"/>
  <c r="G61" i="1"/>
  <c r="G57" i="1"/>
  <c r="G53" i="1"/>
  <c r="G49" i="1"/>
  <c r="G45" i="1"/>
  <c r="G41" i="1"/>
  <c r="G37" i="1"/>
  <c r="G33" i="1"/>
  <c r="G29" i="1"/>
  <c r="G25" i="1"/>
  <c r="G21" i="1"/>
  <c r="G14" i="1"/>
  <c r="G10" i="1"/>
  <c r="G62" i="1"/>
  <c r="G58" i="1"/>
  <c r="G54" i="1"/>
  <c r="G50" i="1"/>
  <c r="G46" i="1"/>
  <c r="G42" i="1"/>
  <c r="G38" i="1"/>
  <c r="G34" i="1"/>
  <c r="G30" i="1"/>
  <c r="G26" i="1"/>
  <c r="G22" i="1"/>
  <c r="G18" i="1"/>
  <c r="G79" i="1"/>
  <c r="G72" i="1"/>
  <c r="G68" i="1"/>
  <c r="G19" i="1"/>
  <c r="G23" i="1"/>
  <c r="G65" i="1"/>
  <c r="G32" i="1"/>
  <c r="G27" i="1"/>
  <c r="G67" i="1"/>
  <c r="G74" i="1"/>
  <c r="G15" i="1"/>
  <c r="G71" i="1"/>
  <c r="G24" i="1"/>
  <c r="G104" i="1"/>
  <c r="F103" i="1"/>
  <c r="G103" i="1" s="1"/>
  <c r="G44" i="1"/>
  <c r="G66" i="1"/>
  <c r="G75" i="1"/>
  <c r="G11" i="1"/>
  <c r="G8" i="1"/>
  <c r="G69" i="1"/>
  <c r="G36" i="1"/>
  <c r="G63" i="1"/>
  <c r="G109" i="1"/>
  <c r="G59" i="1"/>
  <c r="G83" i="1"/>
  <c r="G28" i="1"/>
  <c r="G55" i="1"/>
  <c r="G16" i="1"/>
  <c r="G13" i="1"/>
  <c r="G107" i="1"/>
  <c r="G17" i="1"/>
  <c r="G101" i="1"/>
  <c r="G20" i="1"/>
  <c r="G47" i="1"/>
  <c r="G35" i="1"/>
  <c r="G102" i="1"/>
  <c r="G70" i="1"/>
  <c r="G9" i="1"/>
  <c r="F89" i="1"/>
  <c r="F98" i="1" l="1"/>
</calcChain>
</file>

<file path=xl/sharedStrings.xml><?xml version="1.0" encoding="utf-8"?>
<sst xmlns="http://schemas.openxmlformats.org/spreadsheetml/2006/main" count="137" uniqueCount="118">
  <si>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</si>
  <si>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</si>
  <si>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</si>
  <si>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</si>
  <si>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</si>
  <si>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</si>
  <si>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</si>
  <si>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</si>
  <si>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</si>
  <si>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</si>
  <si>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</si>
  <si>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</si>
  <si>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</si>
  <si>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IN0020210020</t>
  </si>
  <si>
    <t>IN0020210152</t>
  </si>
  <si>
    <t>IN0020210244</t>
  </si>
  <si>
    <t>IN0020120062</t>
  </si>
  <si>
    <t>IN0020200252</t>
  </si>
  <si>
    <t>IN0020210202</t>
  </si>
  <si>
    <t>IN0020190362</t>
  </si>
  <si>
    <t>IN0020220029</t>
  </si>
  <si>
    <t>IN0020210194</t>
  </si>
  <si>
    <t>IN3120150203</t>
  </si>
  <si>
    <t>IN1920170157</t>
  </si>
  <si>
    <t>IN2020170147</t>
  </si>
  <si>
    <t>IN3120180010</t>
  </si>
  <si>
    <t>IN2220180052</t>
  </si>
  <si>
    <t>IN1920180156</t>
  </si>
  <si>
    <t>IN1020180411</t>
  </si>
  <si>
    <t>IN4520180204</t>
  </si>
  <si>
    <t>IN2220200017</t>
  </si>
  <si>
    <t>IN1520130072</t>
  </si>
  <si>
    <t>IN2220200264</t>
  </si>
  <si>
    <t>IN2220150196</t>
  </si>
  <si>
    <t>IN1520170169</t>
  </si>
  <si>
    <t>IN1520170243</t>
  </si>
  <si>
    <t>IN2020180021</t>
  </si>
  <si>
    <t>IN1520180200</t>
  </si>
  <si>
    <t>IN3120180184</t>
  </si>
  <si>
    <t>IN2220190051</t>
  </si>
  <si>
    <t>IN1520200206</t>
  </si>
  <si>
    <t>IN0020140052</t>
  </si>
  <si>
    <t>IN0020160100</t>
  </si>
  <si>
    <t>IN0020160118</t>
  </si>
  <si>
    <t>IN0020150051</t>
  </si>
  <si>
    <t>IN0020170026</t>
  </si>
  <si>
    <t>IN0020160019</t>
  </si>
  <si>
    <t>IN0020030014</t>
  </si>
  <si>
    <t>IN0020150069</t>
  </si>
  <si>
    <t>IN0020060086</t>
  </si>
  <si>
    <t>IN0020150028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</si>
  <si>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</si>
  <si>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</si>
  <si>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</si>
  <si>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</si>
  <si>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</si>
  <si>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</si>
  <si>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</si>
  <si>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</si>
  <si>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</si>
  <si>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</si>
  <si>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</si>
  <si>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IN0020020106</t>
  </si>
  <si>
    <t>IN0020060078</t>
  </si>
  <si>
    <t>IN0020170174</t>
  </si>
  <si>
    <t>IN0020200153</t>
  </si>
  <si>
    <t>IN0020200245</t>
  </si>
  <si>
    <t>IN0020160092</t>
  </si>
  <si>
    <t>IN0020140011</t>
  </si>
  <si>
    <t>IN0020020247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</si>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</sst>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43" fontId="0" fillId="0" borderId="5" xfId="1" applyFont="1" applyBorder="1"/>
    <xf numFmtId="164" fontId="0" fillId="0" borderId="5" xfId="2" applyNumberFormat="1" applyFont="1" applyFill="1" applyBorder="1"/>
    <xf numFmtId="0" fontId="0" fillId="0" borderId="6" xfId="0" quotePrefix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EB2AD-2B83-4360-84E5-E0B3AB7061C6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6877D574-F01A-409D-A528-249A621A60CF}" name="ISIN No." dataDxfId="6"/>
    <tableColumn id="2" xr3:uid="{127E8EB0-BC29-479B-B31F-CB3EB335C59A}" name="Name of the Instrument" dataDxfId="5">
      <calculatedColumnFormula>VLOOKUP(Table1345676[[#This Row],[ISIN No.]],'[1]Crisil data '!E:F,2,0)</calculatedColumnFormula>
    </tableColumn>
    <tableColumn id="3" xr3:uid="{C7F3BED4-24D5-4DB8-983F-CAC970ACECA6}" name="Industry " dataDxfId="4">
      <calculatedColumnFormula>VLOOKUP(Table1345676[[#This Row],[ISIN No.]],'[1]Crisil data '!E:I,5,0)</calculatedColumnFormula>
    </tableColumn>
    <tableColumn id="4" xr3:uid="{398FA80D-13BA-42CC-9B09-E5647547A0CD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2051C59E-2CBE-4B3D-97C6-A1D8CBE7921A}" name="Market Value" dataDxfId="2">
      <calculatedColumnFormula>SUMIFS('[1]Crisil data '!M:M,'[1]Crisil data '!AI:AI,$D$3,'[1]Crisil data '!E:E,Table1345676[[#This Row],[ISIN No.]])</calculatedColumnFormula>
    </tableColumn>
    <tableColumn id="6" xr3:uid="{77581F0B-4F7F-47F0-B88F-0152488BAFF2}" name="% of Portfolio" dataDxfId="1" dataCellStyle="Percent">
      <calculatedColumnFormula>+F7/$F$87</calculatedColumnFormula>
    </tableColumn>
    <tableColumn id="7" xr3:uid="{85DC96C9-A9A7-4FC1-89F8-352ED7328A94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4F45-AC7B-4CD4-AFF0-B41142EF197E}">
  <dimension ref="A2:O123"/>
  <sheetViews>
    <sheetView showGridLines="0" tabSelected="1" view="pageBreakPreview" topLeftCell="A87" zoomScale="89" zoomScaleNormal="100" zoomScaleSheetLayoutView="89" workbookViewId="0">
      <selection activeCell="F93" sqref="F93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VLOOKUP(Table1345676[[#This Row],[ISIN No.]],'[1]Crisil data '!E:F,2,0)</f>
        <v>8.65% Nabard (GOI Service) 8 Jun 2028</v>
      </c>
      <c r="D7" s="11" t="str">
        <f>VLOOKUP(Table1345676[[#This Row],[ISIN No.]],'[1]Crisil data '!E:K,7,0)</f>
        <v>Bonds</v>
      </c>
      <c r="E7" s="12">
        <f>SUMIFS('[1]Crisil data '!L:L,'[1]Crisil data '!AI:AI,$D$3,'[1]Crisil data '!E:E,Table1345676[[#This Row],[ISIN No.]])</f>
        <v>3</v>
      </c>
      <c r="F7" s="11">
        <f>SUMIFS('[1]Crisil data '!M:M,'[1]Crisil data '!AI:AI,$D$3,'[1]Crisil data '!E:E,Table1345676[[#This Row],[ISIN No.]])</f>
        <v>3192840</v>
      </c>
      <c r="G7" s="13">
        <f t="shared" ref="G7:G70" si="0">+F7/$F$87</f>
        <v>1.7990414924886082E-3</v>
      </c>
      <c r="H7" s="14" t="str">
        <f>IFERROR(VLOOKUP(Table1345676[[#This Row],[ISIN No.]],'[1]Crisil data '!E:AJ,32,0),0)</f>
        <v>CRISIL AAA</v>
      </c>
    </row>
    <row r="8" spans="1:8" x14ac:dyDescent="0.25">
      <c r="A8" s="9"/>
      <c r="B8" s="10" t="s">
        <v>13</v>
      </c>
      <c r="C8" s="11" t="str">
        <f>VLOOKUP(Table1345676[[#This Row],[ISIN No.]],'[1]Crisil data '!E:F,2,0)</f>
        <v>6.64% GOI 16-june-2035</v>
      </c>
      <c r="D8" s="11" t="str">
        <f>VLOOKUP(Table1345676[[#This Row],[ISIN No.]],'[1]Crisil data '!E:K,7,0)</f>
        <v>GOI</v>
      </c>
      <c r="E8" s="12">
        <f>SUMIFS('[1]Crisil data '!L:L,'[1]Crisil data '!AI:AI,$D$3,'[1]Crisil data '!E:E,Table1345676[[#This Row],[ISIN No.]])</f>
        <v>500000</v>
      </c>
      <c r="F8" s="11">
        <f>SUMIFS('[1]Crisil data '!M:M,'[1]Crisil data '!AI:AI,$D$3,'[1]Crisil data '!E:E,Table1345676[[#This Row],[ISIN No.]])</f>
        <v>46499950</v>
      </c>
      <c r="G8" s="13">
        <f t="shared" si="0"/>
        <v>2.6200918132022168E-2</v>
      </c>
      <c r="H8" s="14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VLOOKUP(Table1345676[[#This Row],[ISIN No.]],'[1]Crisil data '!E:F,2,0)</f>
        <v>06.67 GOI 15 DEC- 2035</v>
      </c>
      <c r="D9" s="11" t="str">
        <f>VLOOKUP(Table1345676[[#This Row],[ISIN No.]],'[1]Crisil data '!E:K,7,0)</f>
        <v>GOI</v>
      </c>
      <c r="E9" s="12">
        <f>SUMIFS('[1]Crisil data '!L:L,'[1]Crisil data '!AI:AI,$D$3,'[1]Crisil data '!E:E,Table1345676[[#This Row],[ISIN No.]])</f>
        <v>1340000</v>
      </c>
      <c r="F9" s="11">
        <f>SUMIFS('[1]Crisil data '!M:M,'[1]Crisil data '!AI:AI,$D$3,'[1]Crisil data '!E:E,Table1345676[[#This Row],[ISIN No.]])</f>
        <v>124989170</v>
      </c>
      <c r="G9" s="13">
        <f t="shared" si="0"/>
        <v>7.042654907283559E-2</v>
      </c>
      <c r="H9" s="14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VLOOKUP(Table1345676[[#This Row],[ISIN No.]],'[1]Crisil data '!E:F,2,0)</f>
        <v>6.54% GOI 17-Jan-2032</v>
      </c>
      <c r="D10" s="11" t="str">
        <f>VLOOKUP(Table1345676[[#This Row],[ISIN No.]],'[1]Crisil data '!E:K,7,0)</f>
        <v>GOI</v>
      </c>
      <c r="E10" s="12">
        <f>SUMIFS('[1]Crisil data '!L:L,'[1]Crisil data '!AI:AI,$D$3,'[1]Crisil data '!E:E,Table1345676[[#This Row],[ISIN No.]])</f>
        <v>1350000</v>
      </c>
      <c r="F10" s="11">
        <f>SUMIFS('[1]Crisil data '!M:M,'[1]Crisil data '!AI:AI,$D$3,'[1]Crisil data '!E:E,Table1345676[[#This Row],[ISIN No.]])</f>
        <v>127888605</v>
      </c>
      <c r="G10" s="13">
        <f t="shared" si="0"/>
        <v>7.2060268228751237E-2</v>
      </c>
      <c r="H10" s="14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VLOOKUP(Table1345676[[#This Row],[ISIN No.]],'[1]Crisil data '!E:F,2,0)</f>
        <v>8.30% GOI 31-Dec-2042</v>
      </c>
      <c r="D11" s="11" t="str">
        <f>VLOOKUP(Table1345676[[#This Row],[ISIN No.]],'[1]Crisil data '!E:K,7,0)</f>
        <v>GOI</v>
      </c>
      <c r="E11" s="12">
        <f>SUMIFS('[1]Crisil data '!L:L,'[1]Crisil data '!AI:AI,$D$3,'[1]Crisil data '!E:E,Table1345676[[#This Row],[ISIN No.]])</f>
        <v>200000</v>
      </c>
      <c r="F11" s="11">
        <f>SUMIFS('[1]Crisil data '!M:M,'[1]Crisil data '!AI:AI,$D$3,'[1]Crisil data '!E:E,Table1345676[[#This Row],[ISIN No.]])</f>
        <v>21334180</v>
      </c>
      <c r="G11" s="13">
        <f t="shared" si="0"/>
        <v>1.2020982895547731E-2</v>
      </c>
      <c r="H11" s="14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VLOOKUP(Table1345676[[#This Row],[ISIN No.]],'[1]Crisil data '!E:F,2,0)</f>
        <v>6.67%GOI 17-Dec-2050</v>
      </c>
      <c r="D12" s="11" t="str">
        <f>VLOOKUP(Table1345676[[#This Row],[ISIN No.]],'[1]Crisil data '!E:K,7,0)</f>
        <v>GOI</v>
      </c>
      <c r="E12" s="12">
        <f>SUMIFS('[1]Crisil data '!L:L,'[1]Crisil data '!AI:AI,$D$3,'[1]Crisil data '!E:E,Table1345676[[#This Row],[ISIN No.]])</f>
        <v>28800</v>
      </c>
      <c r="F12" s="11">
        <f>SUMIFS('[1]Crisil data '!M:M,'[1]Crisil data '!AI:AI,$D$3,'[1]Crisil data '!E:E,Table1345676[[#This Row],[ISIN No.]])</f>
        <v>2553557.7599999998</v>
      </c>
      <c r="G12" s="13">
        <f t="shared" si="0"/>
        <v>1.4388307474556405E-3</v>
      </c>
      <c r="H12" s="14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VLOOKUP(Table1345676[[#This Row],[ISIN No.]],'[1]Crisil data '!E:F,2,0)</f>
        <v>6.95% GOI 16-DEC-2061</v>
      </c>
      <c r="D13" s="11" t="str">
        <f>VLOOKUP(Table1345676[[#This Row],[ISIN No.]],'[1]Crisil data '!E:K,7,0)</f>
        <v>GOI</v>
      </c>
      <c r="E13" s="12">
        <f>SUMIFS('[1]Crisil data '!L:L,'[1]Crisil data '!AI:AI,$D$3,'[1]Crisil data '!E:E,Table1345676[[#This Row],[ISIN No.]])</f>
        <v>100000</v>
      </c>
      <c r="F13" s="11">
        <f>SUMIFS('[1]Crisil data '!M:M,'[1]Crisil data '!AI:AI,$D$3,'[1]Crisil data '!E:E,Table1345676[[#This Row],[ISIN No.]])</f>
        <v>9093740</v>
      </c>
      <c r="G13" s="13">
        <f t="shared" si="0"/>
        <v>5.1239697516641475E-3</v>
      </c>
      <c r="H13" s="14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VLOOKUP(Table1345676[[#This Row],[ISIN No.]],'[1]Crisil data '!E:F,2,0)</f>
        <v>6.45% GOI 07-Oct-2029</v>
      </c>
      <c r="D14" s="11" t="str">
        <f>VLOOKUP(Table1345676[[#This Row],[ISIN No.]],'[1]Crisil data '!E:K,7,0)</f>
        <v>GOI</v>
      </c>
      <c r="E14" s="12">
        <f>SUMIFS('[1]Crisil data '!L:L,'[1]Crisil data '!AI:AI,$D$3,'[1]Crisil data '!E:E,Table1345676[[#This Row],[ISIN No.]])</f>
        <v>500000</v>
      </c>
      <c r="F14" s="11">
        <f>SUMIFS('[1]Crisil data '!M:M,'[1]Crisil data '!AI:AI,$D$3,'[1]Crisil data '!E:E,Table1345676[[#This Row],[ISIN No.]])</f>
        <v>47825100</v>
      </c>
      <c r="G14" s="13">
        <f t="shared" si="0"/>
        <v>2.6947588755595941E-2</v>
      </c>
      <c r="H14" s="14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VLOOKUP(Table1345676[[#This Row],[ISIN No.]],'[1]Crisil data '!E:F,2,0)</f>
        <v>7.54%GOI 23-MAY- 2036</v>
      </c>
      <c r="D15" s="11" t="str">
        <f>VLOOKUP(Table1345676[[#This Row],[ISIN No.]],'[1]Crisil data '!E:K,7,0)</f>
        <v>GOI</v>
      </c>
      <c r="E15" s="12">
        <f>SUMIFS('[1]Crisil data '!L:L,'[1]Crisil data '!AI:AI,$D$3,'[1]Crisil data '!E:E,Table1345676[[#This Row],[ISIN No.]])</f>
        <v>480000</v>
      </c>
      <c r="F15" s="11">
        <f>SUMIFS('[1]Crisil data '!M:M,'[1]Crisil data '!AI:AI,$D$3,'[1]Crisil data '!E:E,Table1345676[[#This Row],[ISIN No.]])</f>
        <v>48041520</v>
      </c>
      <c r="G15" s="13">
        <f t="shared" si="0"/>
        <v>2.7069533030850693E-2</v>
      </c>
      <c r="H15" s="14">
        <f>IFERROR(VLOOKUP(Table1345676[[#This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VLOOKUP(Table1345676[[#This Row],[ISIN No.]],'[1]Crisil data '!E:F,2,0)</f>
        <v>6.99% GOI 15-DEC-2051</v>
      </c>
      <c r="D16" s="11" t="str">
        <f>VLOOKUP(Table1345676[[#This Row],[ISIN No.]],'[1]Crisil data '!E:K,7,0)</f>
        <v>GOI</v>
      </c>
      <c r="E16" s="12">
        <f>SUMIFS('[1]Crisil data '!L:L,'[1]Crisil data '!AI:AI,$D$3,'[1]Crisil data '!E:E,Table1345676[[#This Row],[ISIN No.]])</f>
        <v>300000</v>
      </c>
      <c r="F16" s="11">
        <f>SUMIFS('[1]Crisil data '!M:M,'[1]Crisil data '!AI:AI,$D$3,'[1]Crisil data '!E:E,Table1345676[[#This Row],[ISIN No.]])</f>
        <v>27644400</v>
      </c>
      <c r="G16" s="13">
        <f t="shared" si="0"/>
        <v>1.5576547097553302E-2</v>
      </c>
      <c r="H16" s="14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VLOOKUP(Table1345676[[#This Row],[ISIN No.]],'[1]Crisil data '!E:F,2,0)</f>
        <v>8.69% Tamil Nadu SDL 24.02.2026</v>
      </c>
      <c r="D17" s="11" t="str">
        <f>VLOOKUP(Table1345676[[#This Row],[ISIN No.]],'[1]Crisil data '!E:K,7,0)</f>
        <v>SDL</v>
      </c>
      <c r="E17" s="12">
        <f>SUMIFS('[1]Crisil data '!L:L,'[1]Crisil data '!AI:AI,$D$3,'[1]Crisil data '!E:E,Table1345676[[#This Row],[ISIN No.]])</f>
        <v>10500</v>
      </c>
      <c r="F17" s="11">
        <f>SUMIFS('[1]Crisil data '!M:M,'[1]Crisil data '!AI:AI,$D$3,'[1]Crisil data '!E:E,Table1345676[[#This Row],[ISIN No.]])</f>
        <v>1100171.1000000001</v>
      </c>
      <c r="G17" s="13">
        <f t="shared" si="0"/>
        <v>6.1990374016137174E-4</v>
      </c>
      <c r="H17" s="14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VLOOKUP(Table1345676[[#This Row],[ISIN No.]],'[1]Crisil data '!E:F,2,0)</f>
        <v>8.00% Karnataka SDL 2028 (17-JAN-2028)</v>
      </c>
      <c r="D18" s="11" t="str">
        <f>VLOOKUP(Table1345676[[#This Row],[ISIN No.]],'[1]Crisil data '!E:K,7,0)</f>
        <v>SDL</v>
      </c>
      <c r="E18" s="12">
        <f>SUMIFS('[1]Crisil data '!L:L,'[1]Crisil data '!AI:AI,$D$3,'[1]Crisil data '!E:E,Table1345676[[#This Row],[ISIN No.]])</f>
        <v>37000</v>
      </c>
      <c r="F18" s="11">
        <f>SUMIFS('[1]Crisil data '!M:M,'[1]Crisil data '!AI:AI,$D$3,'[1]Crisil data '!E:E,Table1345676[[#This Row],[ISIN No.]])</f>
        <v>3782299.1</v>
      </c>
      <c r="G18" s="13">
        <f t="shared" si="0"/>
        <v>2.1311788307282293E-3</v>
      </c>
      <c r="H18" s="14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VLOOKUP(Table1345676[[#This Row],[ISIN No.]],'[1]Crisil data '!E:F,2,0)</f>
        <v>8.13 % KERALA SDL 21.03.2028</v>
      </c>
      <c r="D19" s="11" t="str">
        <f>VLOOKUP(Table1345676[[#This Row],[ISIN No.]],'[1]Crisil data '!E:K,7,0)</f>
        <v>SDL</v>
      </c>
      <c r="E19" s="12">
        <f>SUMIFS('[1]Crisil data '!L:L,'[1]Crisil data '!AI:AI,$D$3,'[1]Crisil data '!E:E,Table1345676[[#This Row],[ISIN No.]])</f>
        <v>183500</v>
      </c>
      <c r="F19" s="11">
        <f>SUMIFS('[1]Crisil data '!M:M,'[1]Crisil data '!AI:AI,$D$3,'[1]Crisil data '!E:E,Table1345676[[#This Row],[ISIN No.]])</f>
        <v>18881893.100000001</v>
      </c>
      <c r="G19" s="13">
        <f t="shared" si="0"/>
        <v>1.0639214349492727E-2</v>
      </c>
      <c r="H19" s="14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VLOOKUP(Table1345676[[#This Row],[ISIN No.]],'[1]Crisil data '!E:F,2,0)</f>
        <v>SDL TAMIL NADU 8.05% 2028</v>
      </c>
      <c r="D20" s="11" t="str">
        <f>VLOOKUP(Table1345676[[#This Row],[ISIN No.]],'[1]Crisil data '!E:K,7,0)</f>
        <v>SDL</v>
      </c>
      <c r="E20" s="12">
        <f>SUMIFS('[1]Crisil data '!L:L,'[1]Crisil data '!AI:AI,$D$3,'[1]Crisil data '!E:E,Table1345676[[#This Row],[ISIN No.]])</f>
        <v>241000</v>
      </c>
      <c r="F20" s="11">
        <f>SUMIFS('[1]Crisil data '!M:M,'[1]Crisil data '!AI:AI,$D$3,'[1]Crisil data '!E:E,Table1345676[[#This Row],[ISIN No.]])</f>
        <v>24637405.899999999</v>
      </c>
      <c r="G20" s="13">
        <f t="shared" si="0"/>
        <v>1.3882222560912429E-2</v>
      </c>
      <c r="H20" s="14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VLOOKUP(Table1345676[[#This Row],[ISIN No.]],'[1]Crisil data '!E:F,2,0)</f>
        <v>8.08% Maharashtra SDL 2028</v>
      </c>
      <c r="D21" s="11" t="str">
        <f>VLOOKUP(Table1345676[[#This Row],[ISIN No.]],'[1]Crisil data '!E:K,7,0)</f>
        <v>SDL</v>
      </c>
      <c r="E21" s="12">
        <f>SUMIFS('[1]Crisil data '!L:L,'[1]Crisil data '!AI:AI,$D$3,'[1]Crisil data '!E:E,Table1345676[[#This Row],[ISIN No.]])</f>
        <v>120000</v>
      </c>
      <c r="F21" s="11">
        <f>SUMIFS('[1]Crisil data '!M:M,'[1]Crisil data '!AI:AI,$D$3,'[1]Crisil data '!E:E,Table1345676[[#This Row],[ISIN No.]])</f>
        <v>12332136</v>
      </c>
      <c r="G21" s="13">
        <f t="shared" si="0"/>
        <v>6.9486802830747846E-3</v>
      </c>
      <c r="H21" s="14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VLOOKUP(Table1345676[[#This Row],[ISIN No.]],'[1]Crisil data '!E:F,2,0)</f>
        <v>8.22 % KARNATAK 30.01.2031</v>
      </c>
      <c r="D22" s="11" t="str">
        <f>VLOOKUP(Table1345676[[#This Row],[ISIN No.]],'[1]Crisil data '!E:K,7,0)</f>
        <v>SDL</v>
      </c>
      <c r="E22" s="12">
        <f>SUMIFS('[1]Crisil data '!L:L,'[1]Crisil data '!AI:AI,$D$3,'[1]Crisil data '!E:E,Table1345676[[#This Row],[ISIN No.]])</f>
        <v>90000</v>
      </c>
      <c r="F22" s="11">
        <f>SUMIFS('[1]Crisil data '!M:M,'[1]Crisil data '!AI:AI,$D$3,'[1]Crisil data '!E:E,Table1345676[[#This Row],[ISIN No.]])</f>
        <v>9309528</v>
      </c>
      <c r="G22" s="13">
        <f t="shared" si="0"/>
        <v>5.2455579194336356E-3</v>
      </c>
      <c r="H22" s="14">
        <f>IFERROR(VLOOKUP(Table1345676[[#This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VLOOKUP(Table1345676[[#This Row],[ISIN No.]],'[1]Crisil data '!E:F,2,0)</f>
        <v>8.39% ANDHRA PRADESH SDL 06.02.2031</v>
      </c>
      <c r="D23" s="11" t="str">
        <f>VLOOKUP(Table1345676[[#This Row],[ISIN No.]],'[1]Crisil data '!E:K,7,0)</f>
        <v>SDL</v>
      </c>
      <c r="E23" s="12">
        <f>SUMIFS('[1]Crisil data '!L:L,'[1]Crisil data '!AI:AI,$D$3,'[1]Crisil data '!E:E,Table1345676[[#This Row],[ISIN No.]])</f>
        <v>55000</v>
      </c>
      <c r="F23" s="11">
        <f>SUMIFS('[1]Crisil data '!M:M,'[1]Crisil data '!AI:AI,$D$3,'[1]Crisil data '!E:E,Table1345676[[#This Row],[ISIN No.]])</f>
        <v>5741576.5</v>
      </c>
      <c r="G23" s="13">
        <f t="shared" si="0"/>
        <v>3.2351556469467683E-3</v>
      </c>
      <c r="H23" s="14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VLOOKUP(Table1345676[[#This Row],[ISIN No.]],'[1]Crisil data '!E:F,2,0)</f>
        <v>8.38% Telangana SDL 2049</v>
      </c>
      <c r="D24" s="11" t="str">
        <f>VLOOKUP(Table1345676[[#This Row],[ISIN No.]],'[1]Crisil data '!E:K,7,0)</f>
        <v>SDL</v>
      </c>
      <c r="E24" s="12">
        <f>SUMIFS('[1]Crisil data '!L:L,'[1]Crisil data '!AI:AI,$D$3,'[1]Crisil data '!E:E,Table1345676[[#This Row],[ISIN No.]])</f>
        <v>60000</v>
      </c>
      <c r="F24" s="11">
        <f>SUMIFS('[1]Crisil data '!M:M,'[1]Crisil data '!AI:AI,$D$3,'[1]Crisil data '!E:E,Table1345676[[#This Row],[ISIN No.]])</f>
        <v>6272364</v>
      </c>
      <c r="G24" s="13">
        <f t="shared" si="0"/>
        <v>3.5342338144071788E-3</v>
      </c>
      <c r="H24" s="14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VLOOKUP(Table1345676[[#This Row],[ISIN No.]],'[1]Crisil data '!E:F,2,0)</f>
        <v>7.83% MAHARASHTRA SDL 2030 ( 08-APR-2030 ) 2030</v>
      </c>
      <c r="D25" s="11" t="str">
        <f>VLOOKUP(Table1345676[[#This Row],[ISIN No.]],'[1]Crisil data '!E:K,7,0)</f>
        <v>SDL</v>
      </c>
      <c r="E25" s="12">
        <f>SUMIFS('[1]Crisil data '!L:L,'[1]Crisil data '!AI:AI,$D$3,'[1]Crisil data '!E:E,Table1345676[[#This Row],[ISIN No.]])</f>
        <v>100000</v>
      </c>
      <c r="F25" s="11">
        <f>SUMIFS('[1]Crisil data '!M:M,'[1]Crisil data '!AI:AI,$D$3,'[1]Crisil data '!E:E,Table1345676[[#This Row],[ISIN No.]])</f>
        <v>10131330</v>
      </c>
      <c r="G25" s="13">
        <f t="shared" si="0"/>
        <v>5.7086114694424438E-3</v>
      </c>
      <c r="H25" s="14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VLOOKUP(Table1345676[[#This Row],[ISIN No.]],'[1]Crisil data '!E:F,2,0)</f>
        <v>9.50% GUJARAT SDL 11-SEP-2023.</v>
      </c>
      <c r="D26" s="11" t="str">
        <f>VLOOKUP(Table1345676[[#This Row],[ISIN No.]],'[1]Crisil data '!E:K,7,0)</f>
        <v>SDL</v>
      </c>
      <c r="E26" s="12">
        <f>SUMIFS('[1]Crisil data '!L:L,'[1]Crisil data '!AI:AI,$D$3,'[1]Crisil data '!E:E,Table1345676[[#This Row],[ISIN No.]])</f>
        <v>65000</v>
      </c>
      <c r="F26" s="11">
        <f>SUMIFS('[1]Crisil data '!M:M,'[1]Crisil data '!AI:AI,$D$3,'[1]Crisil data '!E:E,Table1345676[[#This Row],[ISIN No.]])</f>
        <v>6686725.5</v>
      </c>
      <c r="G26" s="13">
        <f t="shared" si="0"/>
        <v>3.7677104469317707E-3</v>
      </c>
      <c r="H26" s="14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VLOOKUP(Table1345676[[#This Row],[ISIN No.]],'[1]Crisil data '!E:F,2,0)</f>
        <v>6.63% MAHARASHTRA SDL 14-OCT-2030</v>
      </c>
      <c r="D27" s="11" t="str">
        <f>VLOOKUP(Table1345676[[#This Row],[ISIN No.]],'[1]Crisil data '!E:K,7,0)</f>
        <v>SDL</v>
      </c>
      <c r="E27" s="12">
        <f>SUMIFS('[1]Crisil data '!L:L,'[1]Crisil data '!AI:AI,$D$3,'[1]Crisil data '!E:E,Table1345676[[#This Row],[ISIN No.]])</f>
        <v>190000</v>
      </c>
      <c r="F27" s="11">
        <f>SUMIFS('[1]Crisil data '!M:M,'[1]Crisil data '!AI:AI,$D$3,'[1]Crisil data '!E:E,Table1345676[[#This Row],[ISIN No.]])</f>
        <v>17889222</v>
      </c>
      <c r="G27" s="13">
        <f t="shared" si="0"/>
        <v>1.0079882689499019E-2</v>
      </c>
      <c r="H27" s="14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VLOOKUP(Table1345676[[#This Row],[ISIN No.]],'[1]Crisil data '!E:F,2,0)</f>
        <v>8.67% Maharashtra SDL 24 Feb 2026</v>
      </c>
      <c r="D28" s="11" t="str">
        <f>VLOOKUP(Table1345676[[#This Row],[ISIN No.]],'[1]Crisil data '!E:K,7,0)</f>
        <v>SDL</v>
      </c>
      <c r="E28" s="12">
        <f>SUMIFS('[1]Crisil data '!L:L,'[1]Crisil data '!AI:AI,$D$3,'[1]Crisil data '!E:E,Table1345676[[#This Row],[ISIN No.]])</f>
        <v>30000</v>
      </c>
      <c r="F28" s="11">
        <f>SUMIFS('[1]Crisil data '!M:M,'[1]Crisil data '!AI:AI,$D$3,'[1]Crisil data '!E:E,Table1345676[[#This Row],[ISIN No.]])</f>
        <v>3141000</v>
      </c>
      <c r="G28" s="13">
        <f t="shared" si="0"/>
        <v>1.7698316633175226E-3</v>
      </c>
      <c r="H28" s="14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VLOOKUP(Table1345676[[#This Row],[ISIN No.]],'[1]Crisil data '!E:F,2,0)</f>
        <v>07.75% GUJRAT SDL 10-JAN-2028</v>
      </c>
      <c r="D29" s="11" t="str">
        <f>VLOOKUP(Table1345676[[#This Row],[ISIN No.]],'[1]Crisil data '!E:K,7,0)</f>
        <v>SDL</v>
      </c>
      <c r="E29" s="12">
        <f>SUMIFS('[1]Crisil data '!L:L,'[1]Crisil data '!AI:AI,$D$3,'[1]Crisil data '!E:E,Table1345676[[#This Row],[ISIN No.]])</f>
        <v>17500</v>
      </c>
      <c r="F29" s="11">
        <f>SUMIFS('[1]Crisil data '!M:M,'[1]Crisil data '!AI:AI,$D$3,'[1]Crisil data '!E:E,Table1345676[[#This Row],[ISIN No.]])</f>
        <v>1770184.5</v>
      </c>
      <c r="G29" s="13">
        <f t="shared" si="0"/>
        <v>9.9743030181913316E-4</v>
      </c>
      <c r="H29" s="14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VLOOKUP(Table1345676[[#This Row],[ISIN No.]],'[1]Crisil data '!E:F,2,0)</f>
        <v>8.26% Gujarat 14march 2028</v>
      </c>
      <c r="D30" s="11" t="str">
        <f>VLOOKUP(Table1345676[[#This Row],[ISIN No.]],'[1]Crisil data '!E:K,7,0)</f>
        <v>SDL</v>
      </c>
      <c r="E30" s="12">
        <f>SUMIFS('[1]Crisil data '!L:L,'[1]Crisil data '!AI:AI,$D$3,'[1]Crisil data '!E:E,Table1345676[[#This Row],[ISIN No.]])</f>
        <v>50000</v>
      </c>
      <c r="F30" s="11">
        <f>SUMIFS('[1]Crisil data '!M:M,'[1]Crisil data '!AI:AI,$D$3,'[1]Crisil data '!E:E,Table1345676[[#This Row],[ISIN No.]])</f>
        <v>5174120</v>
      </c>
      <c r="G30" s="13">
        <f t="shared" si="0"/>
        <v>2.9154159203452594E-3</v>
      </c>
      <c r="H30" s="14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VLOOKUP(Table1345676[[#This Row],[ISIN No.]],'[1]Crisil data '!E:F,2,0)</f>
        <v>8.32% Kerala SDL 25-April-2030</v>
      </c>
      <c r="D31" s="11" t="str">
        <f>VLOOKUP(Table1345676[[#This Row],[ISIN No.]],'[1]Crisil data '!E:K,7,0)</f>
        <v>SDL</v>
      </c>
      <c r="E31" s="12">
        <f>SUMIFS('[1]Crisil data '!L:L,'[1]Crisil data '!AI:AI,$D$3,'[1]Crisil data '!E:E,Table1345676[[#This Row],[ISIN No.]])</f>
        <v>130000</v>
      </c>
      <c r="F31" s="11">
        <f>SUMIFS('[1]Crisil data '!M:M,'[1]Crisil data '!AI:AI,$D$3,'[1]Crisil data '!E:E,Table1345676[[#This Row],[ISIN No.]])</f>
        <v>13488644</v>
      </c>
      <c r="G31" s="13">
        <f t="shared" si="0"/>
        <v>7.6003276811263676E-3</v>
      </c>
      <c r="H31" s="14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VLOOKUP(Table1345676[[#This Row],[ISIN No.]],'[1]Crisil data '!E:F,2,0)</f>
        <v>8.50% GUJARAT SDL 28.11.2028</v>
      </c>
      <c r="D32" s="11" t="str">
        <f>VLOOKUP(Table1345676[[#This Row],[ISIN No.]],'[1]Crisil data '!E:K,7,0)</f>
        <v>SDL</v>
      </c>
      <c r="E32" s="12">
        <f>SUMIFS('[1]Crisil data '!L:L,'[1]Crisil data '!AI:AI,$D$3,'[1]Crisil data '!E:E,Table1345676[[#This Row],[ISIN No.]])</f>
        <v>30000</v>
      </c>
      <c r="F32" s="11">
        <f>SUMIFS('[1]Crisil data '!M:M,'[1]Crisil data '!AI:AI,$D$3,'[1]Crisil data '!E:E,Table1345676[[#This Row],[ISIN No.]])</f>
        <v>3144216</v>
      </c>
      <c r="G32" s="13">
        <f t="shared" si="0"/>
        <v>1.7716437545716548E-3</v>
      </c>
      <c r="H32" s="14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VLOOKUP(Table1345676[[#This Row],[ISIN No.]],'[1]Crisil data '!E:F,2,0)</f>
        <v>8.36% Tamil Nadu SDL 12.12.2028</v>
      </c>
      <c r="D33" s="11" t="str">
        <f>VLOOKUP(Table1345676[[#This Row],[ISIN No.]],'[1]Crisil data '!E:K,7,0)</f>
        <v>SDL</v>
      </c>
      <c r="E33" s="12">
        <f>SUMIFS('[1]Crisil data '!L:L,'[1]Crisil data '!AI:AI,$D$3,'[1]Crisil data '!E:E,Table1345676[[#This Row],[ISIN No.]])</f>
        <v>400000</v>
      </c>
      <c r="F33" s="11">
        <f>SUMIFS('[1]Crisil data '!M:M,'[1]Crisil data '!AI:AI,$D$3,'[1]Crisil data '!E:E,Table1345676[[#This Row],[ISIN No.]])</f>
        <v>41590760</v>
      </c>
      <c r="G33" s="13">
        <f t="shared" si="0"/>
        <v>2.3434779990270577E-2</v>
      </c>
      <c r="H33" s="14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VLOOKUP(Table1345676[[#This Row],[ISIN No.]],'[1]Crisil data '!E:F,2,0)</f>
        <v>7.24% Maharashtra SDL 25-Sept-2029</v>
      </c>
      <c r="D34" s="11" t="str">
        <f>VLOOKUP(Table1345676[[#This Row],[ISIN No.]],'[1]Crisil data '!E:K,7,0)</f>
        <v>SDL</v>
      </c>
      <c r="E34" s="12">
        <f>SUMIFS('[1]Crisil data '!L:L,'[1]Crisil data '!AI:AI,$D$3,'[1]Crisil data '!E:E,Table1345676[[#This Row],[ISIN No.]])</f>
        <v>30000</v>
      </c>
      <c r="F34" s="11">
        <f>SUMIFS('[1]Crisil data '!M:M,'[1]Crisil data '!AI:AI,$D$3,'[1]Crisil data '!E:E,Table1345676[[#This Row],[ISIN No.]])</f>
        <v>2947083</v>
      </c>
      <c r="G34" s="13">
        <f t="shared" si="0"/>
        <v>1.6605669556907974E-3</v>
      </c>
      <c r="H34" s="14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VLOOKUP(Table1345676[[#This Row],[ISIN No.]],'[1]Crisil data '!E:F,2,0)</f>
        <v>6.50% Gujarat SDL 11-Nov-2030</v>
      </c>
      <c r="D35" s="11" t="str">
        <f>VLOOKUP(Table1345676[[#This Row],[ISIN No.]],'[1]Crisil data '!E:K,7,0)</f>
        <v>SDL</v>
      </c>
      <c r="E35" s="12">
        <f>SUMIFS('[1]Crisil data '!L:L,'[1]Crisil data '!AI:AI,$D$3,'[1]Crisil data '!E:E,Table1345676[[#This Row],[ISIN No.]])</f>
        <v>50000</v>
      </c>
      <c r="F35" s="11">
        <f>SUMIFS('[1]Crisil data '!M:M,'[1]Crisil data '!AI:AI,$D$3,'[1]Crisil data '!E:E,Table1345676[[#This Row],[ISIN No.]])</f>
        <v>4665865</v>
      </c>
      <c r="G35" s="13">
        <f t="shared" si="0"/>
        <v>2.6290339426185967E-3</v>
      </c>
      <c r="H35" s="14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VLOOKUP(Table1345676[[#This Row],[ISIN No.]],'[1]Crisil data '!E:F,2,0)</f>
        <v>08.24%GOVT 10-NOV-2033</v>
      </c>
      <c r="D36" s="11" t="str">
        <f>VLOOKUP(Table1345676[[#This Row],[ISIN No.]],'[1]Crisil data '!E:K,7,0)</f>
        <v>GOI</v>
      </c>
      <c r="E36" s="12">
        <f>SUMIFS('[1]Crisil data '!L:L,'[1]Crisil data '!AI:AI,$D$3,'[1]Crisil data '!E:E,Table1345676[[#This Row],[ISIN No.]])</f>
        <v>500000</v>
      </c>
      <c r="F36" s="11">
        <f>SUMIFS('[1]Crisil data '!M:M,'[1]Crisil data '!AI:AI,$D$3,'[1]Crisil data '!E:E,Table1345676[[#This Row],[ISIN No.]])</f>
        <v>53249200</v>
      </c>
      <c r="G36" s="13">
        <f t="shared" si="0"/>
        <v>3.0003858709432479E-2</v>
      </c>
      <c r="H36" s="14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VLOOKUP(Table1345676[[#This Row],[ISIN No.]],'[1]Crisil data '!E:F,2,0)</f>
        <v>6.57% GOI 2033 (MD 05/12/2033)</v>
      </c>
      <c r="D37" s="11" t="str">
        <f>VLOOKUP(Table1345676[[#This Row],[ISIN No.]],'[1]Crisil data '!E:K,7,0)</f>
        <v>GOI</v>
      </c>
      <c r="E37" s="12">
        <f>SUMIFS('[1]Crisil data '!L:L,'[1]Crisil data '!AI:AI,$D$3,'[1]Crisil data '!E:E,Table1345676[[#This Row],[ISIN No.]])</f>
        <v>1139900</v>
      </c>
      <c r="F37" s="11">
        <f>SUMIFS('[1]Crisil data '!M:M,'[1]Crisil data '!AI:AI,$D$3,'[1]Crisil data '!E:E,Table1345676[[#This Row],[ISIN No.]])</f>
        <v>106694867.98</v>
      </c>
      <c r="G37" s="13">
        <f t="shared" si="0"/>
        <v>6.011841950477137E-2</v>
      </c>
      <c r="H37" s="14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VLOOKUP(Table1345676[[#This Row],[ISIN No.]],'[1]Crisil data '!E:F,2,0)</f>
        <v>6.79% GS 26.12.2029</v>
      </c>
      <c r="D38" s="11" t="str">
        <f>VLOOKUP(Table1345676[[#This Row],[ISIN No.]],'[1]Crisil data '!E:K,7,0)</f>
        <v>GOI</v>
      </c>
      <c r="E38" s="12">
        <f>SUMIFS('[1]Crisil data '!L:L,'[1]Crisil data '!AI:AI,$D$3,'[1]Crisil data '!E:E,Table1345676[[#This Row],[ISIN No.]])</f>
        <v>620000</v>
      </c>
      <c r="F38" s="11">
        <f>SUMIFS('[1]Crisil data '!M:M,'[1]Crisil data '!AI:AI,$D$3,'[1]Crisil data '!E:E,Table1345676[[#This Row],[ISIN No.]])</f>
        <v>60234240</v>
      </c>
      <c r="G38" s="13">
        <f t="shared" si="0"/>
        <v>3.3939657805751942E-2</v>
      </c>
      <c r="H38" s="14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VLOOKUP(Table1345676[[#This Row],[ISIN No.]],'[1]Crisil data '!E:F,2,0)</f>
        <v>7.73% GS  MD 19/12/2034</v>
      </c>
      <c r="D39" s="11" t="str">
        <f>VLOOKUP(Table1345676[[#This Row],[ISIN No.]],'[1]Crisil data '!E:K,7,0)</f>
        <v>GOI</v>
      </c>
      <c r="E39" s="12">
        <f>SUMIFS('[1]Crisil data '!L:L,'[1]Crisil data '!AI:AI,$D$3,'[1]Crisil data '!E:E,Table1345676[[#This Row],[ISIN No.]])</f>
        <v>60600</v>
      </c>
      <c r="F39" s="11">
        <f>SUMIFS('[1]Crisil data '!M:M,'[1]Crisil data '!AI:AI,$D$3,'[1]Crisil data '!E:E,Table1345676[[#This Row],[ISIN No.]])</f>
        <v>6190702.0800000001</v>
      </c>
      <c r="G39" s="13">
        <f t="shared" si="0"/>
        <v>3.4882204900826635E-3</v>
      </c>
      <c r="H39" s="14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VLOOKUP(Table1345676[[#This Row],[ISIN No.]],'[1]Crisil data '!E:F,2,0)</f>
        <v>6.79% GSEC (15/MAY/2027) 2027</v>
      </c>
      <c r="D40" s="11" t="str">
        <f>VLOOKUP(Table1345676[[#This Row],[ISIN No.]],'[1]Crisil data '!E:K,7,0)</f>
        <v>GOI</v>
      </c>
      <c r="E40" s="12">
        <f>SUMIFS('[1]Crisil data '!L:L,'[1]Crisil data '!AI:AI,$D$3,'[1]Crisil data '!E:E,Table1345676[[#This Row],[ISIN No.]])</f>
        <v>380000</v>
      </c>
      <c r="F40" s="11">
        <f>SUMIFS('[1]Crisil data '!M:M,'[1]Crisil data '!AI:AI,$D$3,'[1]Crisil data '!E:E,Table1345676[[#This Row],[ISIN No.]])</f>
        <v>37570562</v>
      </c>
      <c r="G40" s="13">
        <f t="shared" si="0"/>
        <v>2.1169554357285611E-2</v>
      </c>
      <c r="H40" s="14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VLOOKUP(Table1345676[[#This Row],[ISIN No.]],'[1]Crisil data '!E:F,2,0)</f>
        <v>7.61% GSEC 09.05.2030</v>
      </c>
      <c r="D41" s="11" t="str">
        <f>VLOOKUP(Table1345676[[#This Row],[ISIN No.]],'[1]Crisil data '!E:K,7,0)</f>
        <v>GOI</v>
      </c>
      <c r="E41" s="12">
        <f>SUMIFS('[1]Crisil data '!L:L,'[1]Crisil data '!AI:AI,$D$3,'[1]Crisil data '!E:E,Table1345676[[#This Row],[ISIN No.]])</f>
        <v>1032000</v>
      </c>
      <c r="F41" s="11">
        <f>SUMIFS('[1]Crisil data '!M:M,'[1]Crisil data '!AI:AI,$D$3,'[1]Crisil data '!E:E,Table1345676[[#This Row],[ISIN No.]])</f>
        <v>105056671.2</v>
      </c>
      <c r="G41" s="13">
        <f t="shared" si="0"/>
        <v>5.9195359163482356E-2</v>
      </c>
      <c r="H41" s="14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VLOOKUP(Table1345676[[#This Row],[ISIN No.]],'[1]Crisil data '!E:F,2,0)</f>
        <v>6.30% GOI 09.04.2023</v>
      </c>
      <c r="D42" s="11" t="str">
        <f>VLOOKUP(Table1345676[[#This Row],[ISIN No.]],'[1]Crisil data '!E:K,7,0)</f>
        <v>GOI</v>
      </c>
      <c r="E42" s="12">
        <f>SUMIFS('[1]Crisil data '!L:L,'[1]Crisil data '!AI:AI,$D$3,'[1]Crisil data '!E:E,Table1345676[[#This Row],[ISIN No.]])</f>
        <v>34400</v>
      </c>
      <c r="F42" s="11">
        <f>SUMIFS('[1]Crisil data '!M:M,'[1]Crisil data '!AI:AI,$D$3,'[1]Crisil data '!E:E,Table1345676[[#This Row],[ISIN No.]])</f>
        <v>3441922.96</v>
      </c>
      <c r="G42" s="13">
        <f t="shared" si="0"/>
        <v>1.9393900787352978E-3</v>
      </c>
      <c r="H42" s="14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VLOOKUP(Table1345676[[#This Row],[ISIN No.]],'[1]Crisil data '!E:F,2,0)</f>
        <v>7.59% GOI 20.03.2029</v>
      </c>
      <c r="D43" s="11" t="str">
        <f>VLOOKUP(Table1345676[[#This Row],[ISIN No.]],'[1]Crisil data '!E:K,7,0)</f>
        <v>GOI</v>
      </c>
      <c r="E43" s="12">
        <f>SUMIFS('[1]Crisil data '!L:L,'[1]Crisil data '!AI:AI,$D$3,'[1]Crisil data '!E:E,Table1345676[[#This Row],[ISIN No.]])</f>
        <v>203000</v>
      </c>
      <c r="F43" s="11">
        <f>SUMIFS('[1]Crisil data '!M:M,'[1]Crisil data '!AI:AI,$D$3,'[1]Crisil data '!E:E,Table1345676[[#This Row],[ISIN No.]])</f>
        <v>20675550</v>
      </c>
      <c r="G43" s="13">
        <f t="shared" si="0"/>
        <v>1.1649870438237696E-2</v>
      </c>
      <c r="H43" s="14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VLOOKUP(Table1345676[[#This Row],[ISIN No.]],'[1]Crisil data '!E:F,2,0)</f>
        <v>8.28% GOI 15.02.2032</v>
      </c>
      <c r="D44" s="11" t="str">
        <f>VLOOKUP(Table1345676[[#This Row],[ISIN No.]],'[1]Crisil data '!E:K,7,0)</f>
        <v>GOI</v>
      </c>
      <c r="E44" s="12">
        <f>SUMIFS('[1]Crisil data '!L:L,'[1]Crisil data '!AI:AI,$D$3,'[1]Crisil data '!E:E,Table1345676[[#This Row],[ISIN No.]])</f>
        <v>1153600</v>
      </c>
      <c r="F44" s="11">
        <f>SUMIFS('[1]Crisil data '!M:M,'[1]Crisil data '!AI:AI,$D$3,'[1]Crisil data '!E:E,Table1345676[[#This Row],[ISIN No.]])</f>
        <v>122454293.92</v>
      </c>
      <c r="G44" s="13">
        <f t="shared" si="0"/>
        <v>6.8998244727413685E-2</v>
      </c>
      <c r="H44" s="14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VLOOKUP(Table1345676[[#This Row],[ISIN No.]],'[1]Crisil data '!E:F,2,0)</f>
        <v>7.88% GOI 19.03.2030</v>
      </c>
      <c r="D45" s="11" t="str">
        <f>VLOOKUP(Table1345676[[#This Row],[ISIN No.]],'[1]Crisil data '!E:K,7,0)</f>
        <v>GOI</v>
      </c>
      <c r="E45" s="12">
        <f>SUMIFS('[1]Crisil data '!L:L,'[1]Crisil data '!AI:AI,$D$3,'[1]Crisil data '!E:E,Table1345676[[#This Row],[ISIN No.]])</f>
        <v>100000</v>
      </c>
      <c r="F45" s="11">
        <f>SUMIFS('[1]Crisil data '!M:M,'[1]Crisil data '!AI:AI,$D$3,'[1]Crisil data '!E:E,Table1345676[[#This Row],[ISIN No.]])</f>
        <v>10327610</v>
      </c>
      <c r="G45" s="13">
        <f t="shared" si="0"/>
        <v>5.8192076359104361E-3</v>
      </c>
      <c r="H45" s="14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VLOOKUP(Table1345676[[#This Row],[ISIN No.]],'[1]Crisil data '!E:F,2,0)</f>
        <v>8.33% GS 7.06.2036</v>
      </c>
      <c r="D46" s="11" t="str">
        <f>VLOOKUP(Table1345676[[#This Row],[ISIN No.]],'[1]Crisil data '!E:K,7,0)</f>
        <v>GOI</v>
      </c>
      <c r="E46" s="12">
        <f>SUMIFS('[1]Crisil data '!L:L,'[1]Crisil data '!AI:AI,$D$3,'[1]Crisil data '!E:E,Table1345676[[#This Row],[ISIN No.]])</f>
        <v>572400</v>
      </c>
      <c r="F46" s="11">
        <f>SUMIFS('[1]Crisil data '!M:M,'[1]Crisil data '!AI:AI,$D$3,'[1]Crisil data '!E:E,Table1345676[[#This Row],[ISIN No.]])</f>
        <v>60946290</v>
      </c>
      <c r="G46" s="13">
        <f t="shared" si="0"/>
        <v>3.4340870360946227E-2</v>
      </c>
      <c r="H46" s="14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VLOOKUP(Table1345676[[#This Row],[ISIN No.]],'[1]Crisil data '!E:F,2,0)</f>
        <v>7.06 % GOI 10.10.2046</v>
      </c>
      <c r="D47" s="11" t="str">
        <f>VLOOKUP(Table1345676[[#This Row],[ISIN No.]],'[1]Crisil data '!E:K,7,0)</f>
        <v>GOI</v>
      </c>
      <c r="E47" s="12">
        <f>SUMIFS('[1]Crisil data '!L:L,'[1]Crisil data '!AI:AI,$D$3,'[1]Crisil data '!E:E,Table1345676[[#This Row],[ISIN No.]])</f>
        <v>184700</v>
      </c>
      <c r="F47" s="11">
        <f>SUMIFS('[1]Crisil data '!M:M,'[1]Crisil data '!AI:AI,$D$3,'[1]Crisil data '!E:E,Table1345676[[#This Row],[ISIN No.]])</f>
        <v>17311820.18</v>
      </c>
      <c r="G47" s="13">
        <f t="shared" si="0"/>
        <v>9.7545391608478988E-3</v>
      </c>
      <c r="H47" s="14">
        <f>IFERROR(VLOOKUP(Table1345676[[#This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VLOOKUP(Table1345676[[#This Row],[ISIN No.]],'[1]Crisil data '!E:F,2,0)</f>
        <v>7.40% GOI 09.09.2035</v>
      </c>
      <c r="D48" s="11" t="str">
        <f>VLOOKUP(Table1345676[[#This Row],[ISIN No.]],'[1]Crisil data '!E:K,7,0)</f>
        <v>GOI</v>
      </c>
      <c r="E48" s="12">
        <f>SUMIFS('[1]Crisil data '!L:L,'[1]Crisil data '!AI:AI,$D$3,'[1]Crisil data '!E:E,Table1345676[[#This Row],[ISIN No.]])</f>
        <v>74600</v>
      </c>
      <c r="F48" s="11">
        <f>SUMIFS('[1]Crisil data '!M:M,'[1]Crisil data '!AI:AI,$D$3,'[1]Crisil data '!E:E,Table1345676[[#This Row],[ISIN No.]])</f>
        <v>7415120.6399999997</v>
      </c>
      <c r="G48" s="13">
        <f t="shared" si="0"/>
        <v>4.1781328545021619E-3</v>
      </c>
      <c r="H48" s="14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1" t="str">
        <f>VLOOKUP(Table1345676[[#This Row],[ISIN No.]],'[1]Crisil data '!E:F,2,0)</f>
        <v>7.68% GS 15.12.2023</v>
      </c>
      <c r="D49" s="11" t="str">
        <f>VLOOKUP(Table1345676[[#This Row],[ISIN No.]],'[1]Crisil data '!E:K,7,0)</f>
        <v>GOI</v>
      </c>
      <c r="E49" s="12">
        <f>SUMIFS('[1]Crisil data '!L:L,'[1]Crisil data '!AI:AI,$D$3,'[1]Crisil data '!E:E,Table1345676[[#This Row],[ISIN No.]])</f>
        <v>55000</v>
      </c>
      <c r="F49" s="11">
        <f>SUMIFS('[1]Crisil data '!M:M,'[1]Crisil data '!AI:AI,$D$3,'[1]Crisil data '!E:E,Table1345676[[#This Row],[ISIN No.]])</f>
        <v>5592367</v>
      </c>
      <c r="G49" s="13">
        <f t="shared" si="0"/>
        <v>3.1510818814046559E-3</v>
      </c>
      <c r="H49" s="14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1" t="str">
        <f>VLOOKUP(Table1345676[[#This Row],[ISIN No.]],'[1]Crisil data '!E:F,2,0)</f>
        <v>7.50% GOI 10-Aug-2034</v>
      </c>
      <c r="D50" s="11" t="str">
        <f>VLOOKUP(Table1345676[[#This Row],[ISIN No.]],'[1]Crisil data '!E:K,7,0)</f>
        <v>GOI</v>
      </c>
      <c r="E50" s="12">
        <f>SUMIFS('[1]Crisil data '!L:L,'[1]Crisil data '!AI:AI,$D$3,'[1]Crisil data '!E:E,Table1345676[[#This Row],[ISIN No.]])</f>
        <v>600000</v>
      </c>
      <c r="F50" s="11">
        <f>SUMIFS('[1]Crisil data '!M:M,'[1]Crisil data '!AI:AI,$D$3,'[1]Crisil data '!E:E,Table1345676[[#This Row],[ISIN No.]])</f>
        <v>60365640</v>
      </c>
      <c r="G50" s="13">
        <f t="shared" si="0"/>
        <v>3.4013696608859209E-2</v>
      </c>
      <c r="H50" s="14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1" t="str">
        <f>VLOOKUP(Table1345676[[#This Row],[ISIN No.]],'[1]Crisil data '!E:F,2,0)</f>
        <v>8.32% GS 02.08.2032</v>
      </c>
      <c r="D51" s="11" t="str">
        <f>VLOOKUP(Table1345676[[#This Row],[ISIN No.]],'[1]Crisil data '!E:K,7,0)</f>
        <v>GOI</v>
      </c>
      <c r="E51" s="12">
        <f>SUMIFS('[1]Crisil data '!L:L,'[1]Crisil data '!AI:AI,$D$3,'[1]Crisil data '!E:E,Table1345676[[#This Row],[ISIN No.]])</f>
        <v>32000</v>
      </c>
      <c r="F51" s="11">
        <f>SUMIFS('[1]Crisil data '!M:M,'[1]Crisil data '!AI:AI,$D$3,'[1]Crisil data '!E:E,Table1345676[[#This Row],[ISIN No.]])</f>
        <v>3404217.6</v>
      </c>
      <c r="G51" s="13">
        <f t="shared" si="0"/>
        <v>1.9181445709337106E-3</v>
      </c>
      <c r="H51" s="14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1" t="str">
        <f>VLOOKUP(Table1345676[[#This Row],[ISIN No.]],'[1]Crisil data '!E:F,2,0)</f>
        <v>8.83% GOI 12.12.2041</v>
      </c>
      <c r="D52" s="11" t="str">
        <f>VLOOKUP(Table1345676[[#This Row],[ISIN No.]],'[1]Crisil data '!E:K,7,0)</f>
        <v>GOI</v>
      </c>
      <c r="E52" s="12">
        <f>SUMIFS('[1]Crisil data '!L:L,'[1]Crisil data '!AI:AI,$D$3,'[1]Crisil data '!E:E,Table1345676[[#This Row],[ISIN No.]])</f>
        <v>59000</v>
      </c>
      <c r="F52" s="11">
        <f>SUMIFS('[1]Crisil data '!M:M,'[1]Crisil data '!AI:AI,$D$3,'[1]Crisil data '!E:E,Table1345676[[#This Row],[ISIN No.]])</f>
        <v>6628661.7999999998</v>
      </c>
      <c r="G52" s="13">
        <f t="shared" si="0"/>
        <v>3.7349938042226432E-3</v>
      </c>
      <c r="H52" s="14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1" t="str">
        <f>VLOOKUP(Table1345676[[#This Row],[ISIN No.]],'[1]Crisil data '!E:F,2,0)</f>
        <v>7.72% GOI 26.10.2055.</v>
      </c>
      <c r="D53" s="11" t="str">
        <f>VLOOKUP(Table1345676[[#This Row],[ISIN No.]],'[1]Crisil data '!E:K,7,0)</f>
        <v>GOI</v>
      </c>
      <c r="E53" s="12">
        <f>SUMIFS('[1]Crisil data '!L:L,'[1]Crisil data '!AI:AI,$D$3,'[1]Crisil data '!E:E,Table1345676[[#This Row],[ISIN No.]])</f>
        <v>163000</v>
      </c>
      <c r="F53" s="11">
        <f>SUMIFS('[1]Crisil data '!M:M,'[1]Crisil data '!AI:AI,$D$3,'[1]Crisil data '!E:E,Table1345676[[#This Row],[ISIN No.]])</f>
        <v>16401271.9</v>
      </c>
      <c r="G53" s="13">
        <f t="shared" si="0"/>
        <v>9.2414805244507934E-3</v>
      </c>
      <c r="H53" s="14">
        <f>IFERROR(VLOOKUP(Table1345676[[#This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59</v>
      </c>
      <c r="C54" s="11" t="str">
        <f>VLOOKUP(Table1345676[[#This Row],[ISIN No.]],'[1]Crisil data '!E:F,2,0)</f>
        <v>8.17% GS 2044 (01-DEC-2044).</v>
      </c>
      <c r="D54" s="11" t="str">
        <f>VLOOKUP(Table1345676[[#This Row],[ISIN No.]],'[1]Crisil data '!E:K,7,0)</f>
        <v>GOI</v>
      </c>
      <c r="E54" s="12">
        <f>SUMIFS('[1]Crisil data '!L:L,'[1]Crisil data '!AI:AI,$D$3,'[1]Crisil data '!E:E,Table1345676[[#This Row],[ISIN No.]])</f>
        <v>305500</v>
      </c>
      <c r="F54" s="11">
        <f>SUMIFS('[1]Crisil data '!M:M,'[1]Crisil data '!AI:AI,$D$3,'[1]Crisil data '!E:E,Table1345676[[#This Row],[ISIN No.]])</f>
        <v>32480912.75</v>
      </c>
      <c r="G54" s="13">
        <f t="shared" si="0"/>
        <v>1.8301734428017774E-2</v>
      </c>
      <c r="H54" s="14">
        <f>IFERROR(VLOOKUP(Table1345676[[#This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60</v>
      </c>
      <c r="C55" s="11" t="str">
        <f>VLOOKUP(Table1345676[[#This Row],[ISIN No.]],'[1]Crisil data '!E:F,2,0)</f>
        <v>7.62% GS 2039 (15-09-2039)</v>
      </c>
      <c r="D55" s="11" t="str">
        <f>VLOOKUP(Table1345676[[#This Row],[ISIN No.]],'[1]Crisil data '!E:K,7,0)</f>
        <v>GOI</v>
      </c>
      <c r="E55" s="12">
        <f>SUMIFS('[1]Crisil data '!L:L,'[1]Crisil data '!AI:AI,$D$3,'[1]Crisil data '!E:E,Table1345676[[#This Row],[ISIN No.]])</f>
        <v>28300</v>
      </c>
      <c r="F55" s="11">
        <f>SUMIFS('[1]Crisil data '!M:M,'[1]Crisil data '!AI:AI,$D$3,'[1]Crisil data '!E:E,Table1345676[[#This Row],[ISIN No.]])</f>
        <v>2831075.4</v>
      </c>
      <c r="G55" s="13">
        <f t="shared" si="0"/>
        <v>1.5952011729256034E-3</v>
      </c>
      <c r="H55" s="14">
        <f>IFERROR(VLOOKUP(Table1345676[[#This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61</v>
      </c>
      <c r="C56" s="11" t="str">
        <f>VLOOKUP(Table1345676[[#This Row],[ISIN No.]],'[1]Crisil data '!E:F,2,0)</f>
        <v>7.69% GOI 17.06.2043</v>
      </c>
      <c r="D56" s="11" t="str">
        <f>VLOOKUP(Table1345676[[#This Row],[ISIN No.]],'[1]Crisil data '!E:K,7,0)</f>
        <v>GOI</v>
      </c>
      <c r="E56" s="12">
        <f>SUMIFS('[1]Crisil data '!L:L,'[1]Crisil data '!AI:AI,$D$3,'[1]Crisil data '!E:E,Table1345676[[#This Row],[ISIN No.]])</f>
        <v>170000</v>
      </c>
      <c r="F56" s="11">
        <f>SUMIFS('[1]Crisil data '!M:M,'[1]Crisil data '!AI:AI,$D$3,'[1]Crisil data '!E:E,Table1345676[[#This Row],[ISIN No.]])</f>
        <v>17165019</v>
      </c>
      <c r="G56" s="13">
        <f t="shared" si="0"/>
        <v>9.6718223902091307E-3</v>
      </c>
      <c r="H56" s="14">
        <f>IFERROR(VLOOKUP(Table1345676[[#This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0" t="s">
        <v>62</v>
      </c>
      <c r="C57" s="11" t="str">
        <f>VLOOKUP(Table1345676[[#This Row],[ISIN No.]],'[1]Crisil data '!E:F,2,0)</f>
        <v>7.95% GOI  28-Aug-2032</v>
      </c>
      <c r="D57" s="11" t="str">
        <f>VLOOKUP(Table1345676[[#This Row],[ISIN No.]],'[1]Crisil data '!E:K,7,0)</f>
        <v>GOI</v>
      </c>
      <c r="E57" s="12">
        <f>SUMIFS('[1]Crisil data '!L:L,'[1]Crisil data '!AI:AI,$D$3,'[1]Crisil data '!E:E,Table1345676[[#This Row],[ISIN No.]])</f>
        <v>306000</v>
      </c>
      <c r="F57" s="11">
        <f>SUMIFS('[1]Crisil data '!M:M,'[1]Crisil data '!AI:AI,$D$3,'[1]Crisil data '!E:E,Table1345676[[#This Row],[ISIN No.]])</f>
        <v>31853131.199999999</v>
      </c>
      <c r="G57" s="13">
        <f t="shared" si="0"/>
        <v>1.7948003875697952E-2</v>
      </c>
      <c r="H57" s="14">
        <f>IFERROR(VLOOKUP(Table1345676[[#This Row],[ISIN No.]],'[1]Crisil data '!E:AJ,32,0),0)</f>
        <v>0</v>
      </c>
      <c r="L57" s="11"/>
      <c r="M57" s="11"/>
      <c r="N57" s="11"/>
      <c r="O57" s="11"/>
    </row>
    <row r="58" spans="1:15" x14ac:dyDescent="0.25">
      <c r="A58" s="9"/>
      <c r="B58" s="10" t="s">
        <v>63</v>
      </c>
      <c r="C58" s="11" t="str">
        <f>VLOOKUP(Table1345676[[#This Row],[ISIN No.]],'[1]Crisil data '!E:F,2,0)</f>
        <v>8.24% GOI 15-Feb-2027</v>
      </c>
      <c r="D58" s="11" t="str">
        <f>VLOOKUP(Table1345676[[#This Row],[ISIN No.]],'[1]Crisil data '!E:K,7,0)</f>
        <v>GOI</v>
      </c>
      <c r="E58" s="12">
        <f>SUMIFS('[1]Crisil data '!L:L,'[1]Crisil data '!AI:AI,$D$3,'[1]Crisil data '!E:E,Table1345676[[#This Row],[ISIN No.]])</f>
        <v>316100</v>
      </c>
      <c r="F58" s="11">
        <f>SUMIFS('[1]Crisil data '!M:M,'[1]Crisil data '!AI:AI,$D$3,'[1]Crisil data '!E:E,Table1345676[[#This Row],[ISIN No.]])</f>
        <v>33026096.390000001</v>
      </c>
      <c r="G58" s="13">
        <f t="shared" si="0"/>
        <v>1.8608924261954322E-2</v>
      </c>
      <c r="H58" s="14">
        <f>IFERROR(VLOOKUP(Table1345676[[#This Row],[ISIN No.]],'[1]Crisil data '!E:AJ,32,0),0)</f>
        <v>0</v>
      </c>
      <c r="L58" s="11"/>
      <c r="M58" s="11"/>
      <c r="N58" s="11"/>
      <c r="O58" s="11"/>
    </row>
    <row r="59" spans="1:15" x14ac:dyDescent="0.25">
      <c r="A59" s="9"/>
      <c r="B59" s="10" t="s">
        <v>64</v>
      </c>
      <c r="C59" s="11" t="str">
        <f>VLOOKUP(Table1345676[[#This Row],[ISIN No.]],'[1]Crisil data '!E:F,2,0)</f>
        <v>7.17% GOI 08-Jan-2028</v>
      </c>
      <c r="D59" s="11" t="str">
        <f>VLOOKUP(Table1345676[[#This Row],[ISIN No.]],'[1]Crisil data '!E:K,7,0)</f>
        <v>GOI</v>
      </c>
      <c r="E59" s="12">
        <f>SUMIFS('[1]Crisil data '!L:L,'[1]Crisil data '!AI:AI,$D$3,'[1]Crisil data '!E:E,Table1345676[[#This Row],[ISIN No.]])</f>
        <v>640000</v>
      </c>
      <c r="F59" s="11">
        <f>SUMIFS('[1]Crisil data '!M:M,'[1]Crisil data '!AI:AI,$D$3,'[1]Crisil data '!E:E,Table1345676[[#This Row],[ISIN No.]])</f>
        <v>64064000</v>
      </c>
      <c r="G59" s="13">
        <f t="shared" si="0"/>
        <v>3.6097579012662771E-2</v>
      </c>
      <c r="H59" s="14">
        <f>IFERROR(VLOOKUP(Table1345676[[#This Row],[ISIN No.]],'[1]Crisil data '!E:AJ,32,0),0)</f>
        <v>0</v>
      </c>
      <c r="L59" s="11"/>
      <c r="M59" s="11"/>
      <c r="N59" s="11"/>
      <c r="O59" s="11"/>
    </row>
    <row r="60" spans="1:15" x14ac:dyDescent="0.25">
      <c r="A60" s="9"/>
      <c r="B60" s="10" t="s">
        <v>65</v>
      </c>
      <c r="C60" s="11" t="str">
        <f>VLOOKUP(Table1345676[[#This Row],[ISIN No.]],'[1]Crisil data '!E:F,2,0)</f>
        <v>05.77% GOI 03-Aug-2030</v>
      </c>
      <c r="D60" s="11" t="str">
        <f>VLOOKUP(Table1345676[[#This Row],[ISIN No.]],'[1]Crisil data '!E:K,7,0)</f>
        <v>GOI</v>
      </c>
      <c r="E60" s="12">
        <f>SUMIFS('[1]Crisil data '!L:L,'[1]Crisil data '!AI:AI,$D$3,'[1]Crisil data '!E:E,Table1345676[[#This Row],[ISIN No.]])</f>
        <v>140000</v>
      </c>
      <c r="F60" s="11">
        <f>SUMIFS('[1]Crisil data '!M:M,'[1]Crisil data '!AI:AI,$D$3,'[1]Crisil data '!E:E,Table1345676[[#This Row],[ISIN No.]])</f>
        <v>12711664</v>
      </c>
      <c r="G60" s="13">
        <f t="shared" si="0"/>
        <v>7.162529589510816E-3</v>
      </c>
      <c r="H60" s="14">
        <f>IFERROR(VLOOKUP(Table1345676[[#This Row],[ISIN No.]],'[1]Crisil data '!E:AJ,32,0),0)</f>
        <v>0</v>
      </c>
      <c r="L60" s="11"/>
      <c r="M60" s="11"/>
      <c r="N60" s="11"/>
      <c r="O60" s="11"/>
    </row>
    <row r="61" spans="1:15" x14ac:dyDescent="0.25">
      <c r="A61" s="9"/>
      <c r="B61" s="11" t="s">
        <v>66</v>
      </c>
      <c r="C61" s="11" t="str">
        <f>VLOOKUP(Table1345676[[#This Row],[ISIN No.]],'[1]Crisil data '!E:F,2,0)</f>
        <v>6.22% GOI 2035 (16-Mar-2035)</v>
      </c>
      <c r="D61" s="11" t="str">
        <f>VLOOKUP(Table1345676[[#This Row],[ISIN No.]],'[1]Crisil data '!E:K,7,0)</f>
        <v>GOI</v>
      </c>
      <c r="E61" s="12">
        <f>SUMIFS('[1]Crisil data '!L:L,'[1]Crisil data '!AI:AI,$D$3,'[1]Crisil data '!E:E,Table1345676[[#This Row],[ISIN No.]])</f>
        <v>425400</v>
      </c>
      <c r="F61" s="11">
        <f>SUMIFS('[1]Crisil data '!M:M,'[1]Crisil data '!AI:AI,$D$3,'[1]Crisil data '!E:E,Table1345676[[#This Row],[ISIN No.]])</f>
        <v>38266942.079999998</v>
      </c>
      <c r="G61" s="13">
        <f t="shared" si="0"/>
        <v>2.1561937520382584E-2</v>
      </c>
      <c r="H61" s="14">
        <f>IFERROR(VLOOKUP(Table1345676[[#This Row],[ISIN No.]],'[1]Crisil data '!E:AJ,32,0),0)</f>
        <v>0</v>
      </c>
      <c r="L61" s="11"/>
      <c r="M61" s="11"/>
      <c r="N61" s="11"/>
      <c r="O61" s="11"/>
    </row>
    <row r="62" spans="1:15" x14ac:dyDescent="0.25">
      <c r="A62" s="9"/>
      <c r="B62" s="11" t="s">
        <v>67</v>
      </c>
      <c r="C62" s="11" t="str">
        <f>VLOOKUP(Table1345676[[#This Row],[ISIN No.]],'[1]Crisil data '!E:F,2,0)</f>
        <v>6.62% GOI 2051 (28-NOV-2051)  2051.</v>
      </c>
      <c r="D62" s="11" t="str">
        <f>VLOOKUP(Table1345676[[#This Row],[ISIN No.]],'[1]Crisil data '!E:K,7,0)</f>
        <v>GOI</v>
      </c>
      <c r="E62" s="12">
        <f>SUMIFS('[1]Crisil data '!L:L,'[1]Crisil data '!AI:AI,$D$3,'[1]Crisil data '!E:E,Table1345676[[#This Row],[ISIN No.]])</f>
        <v>300000</v>
      </c>
      <c r="F62" s="11">
        <f>SUMIFS('[1]Crisil data '!M:M,'[1]Crisil data '!AI:AI,$D$3,'[1]Crisil data '!E:E,Table1345676[[#This Row],[ISIN No.]])</f>
        <v>26421360</v>
      </c>
      <c r="G62" s="13">
        <f t="shared" si="0"/>
        <v>1.4887411498220648E-2</v>
      </c>
      <c r="H62" s="14">
        <f>IFERROR(VLOOKUP(Table1345676[[#This Row],[ISIN No.]],'[1]Crisil data '!E:AJ,32,0),0)</f>
        <v>0</v>
      </c>
      <c r="L62" s="11"/>
      <c r="M62" s="11"/>
      <c r="N62" s="11"/>
      <c r="O62" s="11"/>
    </row>
    <row r="63" spans="1:15" x14ac:dyDescent="0.25">
      <c r="A63" s="9"/>
      <c r="B63" s="11" t="s">
        <v>68</v>
      </c>
      <c r="C63" s="11" t="str">
        <f>VLOOKUP(Table1345676[[#This Row],[ISIN No.]],'[1]Crisil data '!E:F,2,0)</f>
        <v>8.60% GS 2028 (02-JUN-2028)</v>
      </c>
      <c r="D63" s="11" t="str">
        <f>VLOOKUP(Table1345676[[#This Row],[ISIN No.]],'[1]Crisil data '!E:K,7,0)</f>
        <v>GOI</v>
      </c>
      <c r="E63" s="12">
        <f>SUMIFS('[1]Crisil data '!L:L,'[1]Crisil data '!AI:AI,$D$3,'[1]Crisil data '!E:E,Table1345676[[#This Row],[ISIN No.]])</f>
        <v>74000</v>
      </c>
      <c r="F63" s="11">
        <f>SUMIFS('[1]Crisil data '!M:M,'[1]Crisil data '!AI:AI,$D$3,'[1]Crisil data '!E:E,Table1345676[[#This Row],[ISIN No.]])</f>
        <v>7891204.5999999996</v>
      </c>
      <c r="G63" s="13">
        <f t="shared" si="0"/>
        <v>4.4463876990757352E-3</v>
      </c>
      <c r="H63" s="14">
        <f>IFERROR(VLOOKUP(Table1345676[[#This Row],[ISIN No.]],'[1]Crisil data '!E:AJ,32,0),0)</f>
        <v>0</v>
      </c>
    </row>
    <row r="64" spans="1:15" x14ac:dyDescent="0.25">
      <c r="A64" s="9"/>
      <c r="B64" s="11" t="s">
        <v>69</v>
      </c>
      <c r="C64" s="11" t="str">
        <f>VLOOKUP(Table1345676[[#This Row],[ISIN No.]],'[1]Crisil data '!E:F,2,0)</f>
        <v>6.01% GOVT 25-March-2028</v>
      </c>
      <c r="D64" s="11" t="str">
        <f>VLOOKUP(Table1345676[[#This Row],[ISIN No.]],'[1]Crisil data '!E:K,7,0)</f>
        <v>GOI</v>
      </c>
      <c r="E64" s="12">
        <f>SUMIFS('[1]Crisil data '!L:L,'[1]Crisil data '!AI:AI,$D$3,'[1]Crisil data '!E:E,Table1345676[[#This Row],[ISIN No.]])</f>
        <v>75100</v>
      </c>
      <c r="F64" s="11">
        <f>SUMIFS('[1]Crisil data '!M:M,'[1]Crisil data '!AI:AI,$D$3,'[1]Crisil data '!E:E,Table1345676[[#This Row],[ISIN No.]])</f>
        <v>7136347.46</v>
      </c>
      <c r="G64" s="13">
        <f t="shared" si="0"/>
        <v>4.0210549809435135E-3</v>
      </c>
      <c r="H64" s="14">
        <f>IFERROR(VLOOKUP(Table1345676[[#This Row],[ISIN No.]],'[1]Crisil data '!E:AJ,32,0),0)</f>
        <v>0</v>
      </c>
    </row>
    <row r="65" spans="1:8" hidden="1" outlineLevel="1" x14ac:dyDescent="0.25">
      <c r="A65" s="9"/>
      <c r="B65" s="11"/>
      <c r="C65" s="11"/>
      <c r="D65" s="11"/>
      <c r="E65" s="15"/>
      <c r="F65" s="11">
        <f>SUMIFS('[1]Crisil data '!M:M,'[1]Crisil data '!AI:AI,$D$3,'[1]Crisil data '!E:E,Table1345676[[#This Row],[ISIN No.]])</f>
        <v>0</v>
      </c>
      <c r="G65" s="16">
        <f t="shared" si="0"/>
        <v>0</v>
      </c>
      <c r="H65" s="17"/>
    </row>
    <row r="66" spans="1:8" hidden="1" outlineLevel="1" x14ac:dyDescent="0.25">
      <c r="A66" s="9"/>
      <c r="B66" s="11"/>
      <c r="C66" s="11"/>
      <c r="D66" s="11"/>
      <c r="E66" s="15"/>
      <c r="F66" s="11">
        <f>SUMIFS('[1]Crisil data '!M:M,'[1]Crisil data '!AI:AI,$D$3,'[1]Crisil data '!E:E,Table1345676[[#This Row],[ISIN No.]])</f>
        <v>0</v>
      </c>
      <c r="G66" s="16">
        <f t="shared" si="0"/>
        <v>0</v>
      </c>
      <c r="H66" s="17"/>
    </row>
    <row r="67" spans="1:8" hidden="1" outlineLevel="1" x14ac:dyDescent="0.25">
      <c r="A67" s="9"/>
      <c r="B67" s="11"/>
      <c r="C67" s="11"/>
      <c r="D67" s="11"/>
      <c r="E67" s="15"/>
      <c r="F67" s="11">
        <f>SUMIFS('[1]Crisil data '!M:M,'[1]Crisil data '!AI:AI,$D$3,'[1]Crisil data '!E:E,Table1345676[[#This Row],[ISIN No.]])</f>
        <v>0</v>
      </c>
      <c r="G67" s="16">
        <f t="shared" si="0"/>
        <v>0</v>
      </c>
      <c r="H67" s="17"/>
    </row>
    <row r="68" spans="1:8" hidden="1" outlineLevel="1" x14ac:dyDescent="0.25">
      <c r="A68" s="9"/>
      <c r="B68" s="11"/>
      <c r="C68" s="11"/>
      <c r="D68" s="11"/>
      <c r="E68" s="15"/>
      <c r="F68" s="11">
        <f>SUMIFS('[1]Crisil data '!M:M,'[1]Crisil data '!AI:AI,$D$3,'[1]Crisil data '!E:E,Table1345676[[#This Row],[ISIN No.]])</f>
        <v>0</v>
      </c>
      <c r="G68" s="16">
        <f t="shared" si="0"/>
        <v>0</v>
      </c>
      <c r="H68" s="17"/>
    </row>
    <row r="69" spans="1:8" hidden="1" outlineLevel="1" x14ac:dyDescent="0.25">
      <c r="A69" s="9"/>
      <c r="B69" s="11"/>
      <c r="C69" s="11"/>
      <c r="D69" s="11"/>
      <c r="E69" s="15"/>
      <c r="F69" s="11">
        <f>SUMIFS('[1]Crisil data '!M:M,'[1]Crisil data '!AI:AI,$D$3,'[1]Crisil data '!E:E,Table1345676[[#This Row],[ISIN No.]])</f>
        <v>0</v>
      </c>
      <c r="G69" s="16">
        <f t="shared" si="0"/>
        <v>0</v>
      </c>
      <c r="H69" s="17"/>
    </row>
    <row r="70" spans="1:8" hidden="1" outlineLevel="1" x14ac:dyDescent="0.25">
      <c r="A70" s="9"/>
      <c r="B70" s="11"/>
      <c r="C70" s="11"/>
      <c r="D70" s="11"/>
      <c r="E70" s="15"/>
      <c r="F70" s="11">
        <f>SUMIFS('[1]Crisil data '!M:M,'[1]Crisil data '!AI:AI,$D$3,'[1]Crisil data '!E:E,Table1345676[[#This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5"/>
      <c r="F71" s="11">
        <f>SUMIFS('[1]Crisil data '!M:M,'[1]Crisil data '!AI:AI,$D$3,'[1]Crisil data '!E:E,Table1345676[[#This Row],[ISIN No.]])</f>
        <v>0</v>
      </c>
      <c r="G71" s="16">
        <f t="shared" ref="G71:G74" si="1">+F71/$F$87</f>
        <v>0</v>
      </c>
      <c r="H71" s="17"/>
    </row>
    <row r="72" spans="1:8" hidden="1" outlineLevel="1" x14ac:dyDescent="0.25">
      <c r="A72" s="9"/>
      <c r="B72" s="11"/>
      <c r="C72" s="11"/>
      <c r="D72" s="11"/>
      <c r="E72" s="15"/>
      <c r="F72" s="11">
        <f>SUMIFS('[1]Crisil data '!M:M,'[1]Crisil data '!AI:AI,$D$3,'[1]Crisil data '!E:E,Table1345676[[#This Row],[ISIN No.]])</f>
        <v>0</v>
      </c>
      <c r="G72" s="16">
        <f t="shared" si="1"/>
        <v>0</v>
      </c>
      <c r="H72" s="17"/>
    </row>
    <row r="73" spans="1:8" hidden="1" outlineLevel="1" x14ac:dyDescent="0.25">
      <c r="A73" s="9"/>
      <c r="B73" s="11"/>
      <c r="C73" s="11"/>
      <c r="D73" s="11"/>
      <c r="E73" s="15"/>
      <c r="F73" s="11">
        <f>SUMIFS('[1]Crisil data '!M:M,'[1]Crisil data '!AI:AI,$D$3,'[1]Crisil data '!E:E,Table1345676[[#This Row],[ISIN No.]])</f>
        <v>0</v>
      </c>
      <c r="G73" s="16">
        <f t="shared" si="1"/>
        <v>0</v>
      </c>
      <c r="H73" s="17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'!E:E,Table1345676[[#This Row],[ISIN No.]])</f>
        <v>0</v>
      </c>
      <c r="G74" s="16">
        <f t="shared" si="1"/>
        <v>0</v>
      </c>
      <c r="H74" s="17"/>
    </row>
    <row r="75" spans="1:8" collapsed="1" x14ac:dyDescent="0.25">
      <c r="B75" s="20"/>
      <c r="C75" s="20" t="s">
        <v>70</v>
      </c>
      <c r="D75" s="20"/>
      <c r="E75" s="22"/>
      <c r="F75" s="23">
        <f>SUM(F7:F74)</f>
        <v>1629558348.6000004</v>
      </c>
      <c r="G75" s="24">
        <f>+F75/$F$87</f>
        <v>0.91819292027242727</v>
      </c>
      <c r="H75" s="25"/>
    </row>
    <row r="77" spans="1:8" x14ac:dyDescent="0.25">
      <c r="B77" s="26"/>
      <c r="C77" s="26" t="s">
        <v>71</v>
      </c>
      <c r="D77" s="26"/>
      <c r="E77" s="26"/>
      <c r="F77" s="26" t="s">
        <v>9</v>
      </c>
      <c r="G77" s="26" t="s">
        <v>10</v>
      </c>
      <c r="H77" s="26" t="s">
        <v>11</v>
      </c>
    </row>
    <row r="78" spans="1:8" x14ac:dyDescent="0.25">
      <c r="B78" s="27"/>
      <c r="C78" s="20" t="s">
        <v>72</v>
      </c>
      <c r="D78" s="11"/>
      <c r="E78" s="15"/>
      <c r="F78" s="28" t="s">
        <v>73</v>
      </c>
      <c r="G78" s="15">
        <v>0</v>
      </c>
      <c r="H78" s="11"/>
    </row>
    <row r="79" spans="1:8" x14ac:dyDescent="0.25">
      <c r="A79" s="11" t="s">
        <v>74</v>
      </c>
      <c r="B79" s="27" t="s">
        <v>75</v>
      </c>
      <c r="C79" s="20" t="s">
        <v>76</v>
      </c>
      <c r="D79" s="20"/>
      <c r="E79" s="22"/>
      <c r="F79" s="11">
        <f>SUMIFS('[1]Crisil data '!M:M,'[1]Crisil data '!AI:AI,'G-TIER I'!$D$3,'[1]Crisil data '!K:K,A79)</f>
        <v>100872956.73</v>
      </c>
      <c r="G79" s="24">
        <f>+F79/$F$87</f>
        <v>5.6837998342315309E-2</v>
      </c>
      <c r="H79" s="11"/>
    </row>
    <row r="80" spans="1:8" x14ac:dyDescent="0.25">
      <c r="B80" s="27"/>
      <c r="C80" s="20" t="s">
        <v>77</v>
      </c>
      <c r="D80" s="11"/>
      <c r="E80" s="15"/>
      <c r="F80" s="22" t="s">
        <v>73</v>
      </c>
      <c r="G80" s="15">
        <v>0</v>
      </c>
      <c r="H80" s="11"/>
    </row>
    <row r="81" spans="1:8" x14ac:dyDescent="0.25">
      <c r="B81" s="27"/>
      <c r="C81" s="20" t="s">
        <v>78</v>
      </c>
      <c r="D81" s="11"/>
      <c r="E81" s="15"/>
      <c r="F81" s="22" t="s">
        <v>73</v>
      </c>
      <c r="G81" s="15">
        <v>0</v>
      </c>
      <c r="H81" s="11"/>
    </row>
    <row r="82" spans="1:8" x14ac:dyDescent="0.25">
      <c r="B82" s="27"/>
      <c r="C82" s="20" t="s">
        <v>79</v>
      </c>
      <c r="D82" s="11"/>
      <c r="E82" s="15"/>
      <c r="F82" s="22" t="s">
        <v>73</v>
      </c>
      <c r="G82" s="15">
        <v>0</v>
      </c>
      <c r="H82" s="11"/>
    </row>
    <row r="83" spans="1:8" x14ac:dyDescent="0.25">
      <c r="A83" s="29" t="s">
        <v>80</v>
      </c>
      <c r="B83" s="11" t="s">
        <v>80</v>
      </c>
      <c r="C83" s="11" t="s">
        <v>81</v>
      </c>
      <c r="D83" s="11"/>
      <c r="E83" s="15"/>
      <c r="F83" s="11">
        <f>SUMIFS('[1]Crisil data '!M:M,'[1]Crisil data '!AI:AI,'G-TIER I'!$D$3,'[1]Crisil data '!K:K,A83)</f>
        <v>44313753.82</v>
      </c>
      <c r="G83" s="24">
        <f>+F83/$F$87</f>
        <v>2.4969081385257504E-2</v>
      </c>
      <c r="H83" s="11"/>
    </row>
    <row r="84" spans="1:8" x14ac:dyDescent="0.25">
      <c r="B84" s="27"/>
      <c r="C84" s="11"/>
      <c r="D84" s="11"/>
      <c r="E84" s="15"/>
      <c r="F84" s="28"/>
      <c r="G84" s="24"/>
      <c r="H84" s="11"/>
    </row>
    <row r="85" spans="1:8" x14ac:dyDescent="0.25">
      <c r="B85" s="27"/>
      <c r="C85" s="11" t="s">
        <v>82</v>
      </c>
      <c r="D85" s="11"/>
      <c r="E85" s="15"/>
      <c r="F85" s="30">
        <f>SUM(F78:F84)</f>
        <v>145186710.55000001</v>
      </c>
      <c r="G85" s="24">
        <f>+F85/$F$87</f>
        <v>8.1807079727572812E-2</v>
      </c>
      <c r="H85" s="11"/>
    </row>
    <row r="86" spans="1:8" x14ac:dyDescent="0.25">
      <c r="B86" s="27"/>
      <c r="C86" s="11"/>
      <c r="D86" s="11"/>
      <c r="E86" s="15"/>
      <c r="F86" s="30"/>
      <c r="G86" s="31"/>
      <c r="H86" s="11"/>
    </row>
    <row r="87" spans="1:8" x14ac:dyDescent="0.25">
      <c r="B87" s="32"/>
      <c r="C87" s="33" t="s">
        <v>83</v>
      </c>
      <c r="D87" s="34"/>
      <c r="E87" s="35"/>
      <c r="F87" s="36">
        <f>+F85+F75</f>
        <v>1774745059.1500003</v>
      </c>
      <c r="G87" s="37">
        <v>1</v>
      </c>
      <c r="H87" s="11"/>
    </row>
    <row r="89" spans="1:8" x14ac:dyDescent="0.25">
      <c r="C89" s="20" t="s">
        <v>84</v>
      </c>
      <c r="D89" s="38">
        <v>11.353530592774558</v>
      </c>
      <c r="F89" s="3">
        <f>+GETPIVOTDATA("Market Value (Rs)",[1]Sheet5!$A$3,"Scheme Name","Scheme G","Tier I / Tier II","TIER I")-F87</f>
        <v>0</v>
      </c>
    </row>
    <row r="90" spans="1:8" x14ac:dyDescent="0.25">
      <c r="C90" s="20" t="s">
        <v>85</v>
      </c>
      <c r="D90" s="38">
        <v>6.9825578403951818</v>
      </c>
    </row>
    <row r="91" spans="1:8" x14ac:dyDescent="0.25">
      <c r="C91" s="20" t="s">
        <v>86</v>
      </c>
      <c r="D91" s="39">
        <v>7.5402912634467967E-2</v>
      </c>
    </row>
    <row r="92" spans="1:8" x14ac:dyDescent="0.25">
      <c r="C92" s="20" t="s">
        <v>87</v>
      </c>
      <c r="D92" s="40">
        <v>14.609558063075935</v>
      </c>
    </row>
    <row r="93" spans="1:8" x14ac:dyDescent="0.25">
      <c r="C93" s="20" t="s">
        <v>88</v>
      </c>
      <c r="D93" s="40">
        <v>14.435273257718952</v>
      </c>
    </row>
    <row r="94" spans="1:8" x14ac:dyDescent="0.25">
      <c r="A94" s="41" t="s">
        <v>89</v>
      </c>
      <c r="C94" s="20" t="s">
        <v>90</v>
      </c>
      <c r="D94" s="42">
        <v>0.31928400000000001</v>
      </c>
    </row>
    <row r="95" spans="1:8" x14ac:dyDescent="0.25">
      <c r="C95" s="20" t="s">
        <v>91</v>
      </c>
      <c r="D95" s="38">
        <v>0</v>
      </c>
    </row>
    <row r="96" spans="1:8" x14ac:dyDescent="0.25">
      <c r="C96" s="20" t="s">
        <v>92</v>
      </c>
      <c r="D96" s="38">
        <v>0</v>
      </c>
      <c r="F96" s="43"/>
      <c r="G96" s="44"/>
    </row>
    <row r="97" spans="1:8" x14ac:dyDescent="0.25">
      <c r="B97" s="45"/>
      <c r="C97" s="9"/>
    </row>
    <row r="98" spans="1:8" x14ac:dyDescent="0.25">
      <c r="F98" s="3">
        <f>+F75-SUM(F101:F106)</f>
        <v>0</v>
      </c>
    </row>
    <row r="99" spans="1:8" x14ac:dyDescent="0.25">
      <c r="C99" s="26" t="s">
        <v>93</v>
      </c>
      <c r="D99" s="26"/>
      <c r="E99" s="26"/>
      <c r="F99" s="26"/>
      <c r="G99" s="26"/>
      <c r="H99" s="26"/>
    </row>
    <row r="100" spans="1:8" x14ac:dyDescent="0.25">
      <c r="C100" s="26" t="s">
        <v>94</v>
      </c>
      <c r="D100" s="26"/>
      <c r="E100" s="26"/>
      <c r="F100" s="26" t="s">
        <v>9</v>
      </c>
      <c r="G100" s="26" t="s">
        <v>10</v>
      </c>
      <c r="H100" s="26" t="s">
        <v>11</v>
      </c>
    </row>
    <row r="101" spans="1:8" x14ac:dyDescent="0.25">
      <c r="A101" t="s">
        <v>95</v>
      </c>
      <c r="C101" s="20" t="s">
        <v>96</v>
      </c>
      <c r="D101" s="11"/>
      <c r="E101" s="15"/>
      <c r="F101" s="46">
        <f>SUMIF(Table1345676[[Industry ]],A101,Table1345676[Market Value])</f>
        <v>1433678984.9000001</v>
      </c>
      <c r="G101" s="47">
        <f>+F101/$F$87</f>
        <v>0.80782249681914819</v>
      </c>
      <c r="H101" s="11"/>
    </row>
    <row r="102" spans="1:8" x14ac:dyDescent="0.25">
      <c r="A102" s="11" t="s">
        <v>97</v>
      </c>
      <c r="C102" s="11" t="s">
        <v>98</v>
      </c>
      <c r="D102" s="11"/>
      <c r="E102" s="15"/>
      <c r="F102" s="46">
        <f>SUMIF(Table1345676[[Industry ]],A102,Table1345676[Market Value])</f>
        <v>192686523.69999999</v>
      </c>
      <c r="G102" s="47">
        <f t="shared" ref="G102" si="2">+F102/$F$87</f>
        <v>0.10857138196079026</v>
      </c>
      <c r="H102" s="11"/>
    </row>
    <row r="103" spans="1:8" x14ac:dyDescent="0.25">
      <c r="C103" s="11" t="s">
        <v>99</v>
      </c>
      <c r="D103" s="11"/>
      <c r="E103" s="15"/>
      <c r="F103" s="46">
        <f>SUMIF($E$115:$E$122,C103,H115:H122)</f>
        <v>3192840</v>
      </c>
      <c r="G103" s="47">
        <f>+F103/$F$87</f>
        <v>1.7990414924886082E-3</v>
      </c>
      <c r="H103" s="11"/>
    </row>
    <row r="104" spans="1:8" x14ac:dyDescent="0.25">
      <c r="C104" s="11" t="s">
        <v>100</v>
      </c>
      <c r="D104" s="11"/>
      <c r="E104" s="15"/>
      <c r="F104" s="46">
        <f t="shared" ref="F104:F112" si="3">SUMIF($E$115:$E$122,C104,H116:H123)</f>
        <v>0</v>
      </c>
      <c r="G104" s="47">
        <f t="shared" ref="G104:G112" si="4">+F104/$F$87</f>
        <v>0</v>
      </c>
      <c r="H104" s="11"/>
    </row>
    <row r="105" spans="1:8" x14ac:dyDescent="0.25">
      <c r="C105" s="11" t="s">
        <v>101</v>
      </c>
      <c r="D105" s="11"/>
      <c r="E105" s="15"/>
      <c r="F105" s="46">
        <f t="shared" si="3"/>
        <v>0</v>
      </c>
      <c r="G105" s="47">
        <f t="shared" si="4"/>
        <v>0</v>
      </c>
      <c r="H105" s="11"/>
    </row>
    <row r="106" spans="1:8" x14ac:dyDescent="0.25">
      <c r="C106" s="11" t="s">
        <v>102</v>
      </c>
      <c r="D106" s="11"/>
      <c r="E106" s="15"/>
      <c r="F106" s="46">
        <f t="shared" si="3"/>
        <v>0</v>
      </c>
      <c r="G106" s="47">
        <f t="shared" si="4"/>
        <v>0</v>
      </c>
      <c r="H106" s="11"/>
    </row>
    <row r="107" spans="1:8" x14ac:dyDescent="0.25">
      <c r="C107" s="11" t="s">
        <v>103</v>
      </c>
      <c r="D107" s="11"/>
      <c r="E107" s="15"/>
      <c r="F107" s="46">
        <f t="shared" si="3"/>
        <v>0</v>
      </c>
      <c r="G107" s="47">
        <f t="shared" si="4"/>
        <v>0</v>
      </c>
      <c r="H107" s="11"/>
    </row>
    <row r="108" spans="1:8" x14ac:dyDescent="0.25">
      <c r="C108" s="11" t="s">
        <v>104</v>
      </c>
      <c r="D108" s="11"/>
      <c r="E108" s="15"/>
      <c r="F108" s="46">
        <f t="shared" si="3"/>
        <v>0</v>
      </c>
      <c r="G108" s="47">
        <f t="shared" si="4"/>
        <v>0</v>
      </c>
      <c r="H108" s="11"/>
    </row>
    <row r="109" spans="1:8" x14ac:dyDescent="0.25">
      <c r="C109" s="11" t="s">
        <v>105</v>
      </c>
      <c r="D109" s="11"/>
      <c r="E109" s="15"/>
      <c r="F109" s="46">
        <f t="shared" si="3"/>
        <v>0</v>
      </c>
      <c r="G109" s="47">
        <f t="shared" si="4"/>
        <v>0</v>
      </c>
      <c r="H109" s="11"/>
    </row>
    <row r="110" spans="1:8" x14ac:dyDescent="0.25">
      <c r="C110" s="11" t="s">
        <v>106</v>
      </c>
      <c r="D110" s="11"/>
      <c r="E110" s="15"/>
      <c r="F110" s="46">
        <f>SUMIF($E$115:$E$122,C110,H122:H129)</f>
        <v>0</v>
      </c>
      <c r="G110" s="47">
        <f t="shared" si="4"/>
        <v>0</v>
      </c>
      <c r="H110" s="11"/>
    </row>
    <row r="111" spans="1:8" x14ac:dyDescent="0.25">
      <c r="C111" s="11" t="s">
        <v>107</v>
      </c>
      <c r="D111" s="11"/>
      <c r="E111" s="15"/>
      <c r="F111" s="46">
        <f t="shared" si="3"/>
        <v>0</v>
      </c>
      <c r="G111" s="47">
        <f t="shared" si="4"/>
        <v>0</v>
      </c>
      <c r="H111" s="11"/>
    </row>
    <row r="112" spans="1:8" x14ac:dyDescent="0.25">
      <c r="C112" s="11" t="s">
        <v>108</v>
      </c>
      <c r="D112" s="11"/>
      <c r="E112" s="15"/>
      <c r="F112" s="46">
        <f t="shared" si="3"/>
        <v>0</v>
      </c>
      <c r="G112" s="47">
        <f t="shared" si="4"/>
        <v>0</v>
      </c>
      <c r="H112" s="11"/>
    </row>
    <row r="115" spans="5:8" x14ac:dyDescent="0.25">
      <c r="E115" s="11" t="s">
        <v>99</v>
      </c>
      <c r="F115" s="11" t="s">
        <v>109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1" t="s">
        <v>99</v>
      </c>
      <c r="F116" s="11" t="s">
        <v>110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1" t="s">
        <v>99</v>
      </c>
      <c r="F117" s="11" t="s">
        <v>111</v>
      </c>
      <c r="G117">
        <f t="shared" si="5"/>
        <v>3</v>
      </c>
      <c r="H117">
        <f t="shared" si="6"/>
        <v>3192840</v>
      </c>
    </row>
    <row r="118" spans="5:8" x14ac:dyDescent="0.25">
      <c r="E118" s="11" t="s">
        <v>101</v>
      </c>
      <c r="F118" s="11" t="s">
        <v>112</v>
      </c>
      <c r="G118">
        <f t="shared" si="5"/>
        <v>0</v>
      </c>
      <c r="H118">
        <f t="shared" si="6"/>
        <v>0</v>
      </c>
    </row>
    <row r="119" spans="5:8" x14ac:dyDescent="0.25">
      <c r="E119" s="11" t="s">
        <v>102</v>
      </c>
      <c r="F119" s="11" t="s">
        <v>113</v>
      </c>
      <c r="G119">
        <f t="shared" si="5"/>
        <v>0</v>
      </c>
      <c r="H119">
        <f t="shared" si="6"/>
        <v>0</v>
      </c>
    </row>
    <row r="120" spans="5:8" x14ac:dyDescent="0.25">
      <c r="E120" s="11" t="s">
        <v>99</v>
      </c>
      <c r="F120" s="11" t="s">
        <v>114</v>
      </c>
      <c r="G120">
        <f t="shared" si="5"/>
        <v>0</v>
      </c>
      <c r="H120">
        <f t="shared" si="6"/>
        <v>0</v>
      </c>
    </row>
    <row r="121" spans="5:8" x14ac:dyDescent="0.25">
      <c r="E121" s="11" t="s">
        <v>102</v>
      </c>
      <c r="F121" s="11" t="s">
        <v>115</v>
      </c>
      <c r="G121">
        <f t="shared" si="5"/>
        <v>0</v>
      </c>
      <c r="H121">
        <f t="shared" si="6"/>
        <v>0</v>
      </c>
    </row>
    <row r="122" spans="5:8" x14ac:dyDescent="0.25">
      <c r="E122" s="11" t="s">
        <v>99</v>
      </c>
      <c r="F122" s="11" t="s">
        <v>116</v>
      </c>
      <c r="G122">
        <f t="shared" si="5"/>
        <v>0</v>
      </c>
      <c r="H122">
        <f t="shared" si="6"/>
        <v>0</v>
      </c>
    </row>
    <row r="123" spans="5:8" x14ac:dyDescent="0.25">
      <c r="G123" t="s">
        <v>117</v>
      </c>
      <c r="H123" t="s">
        <v>117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2022-08-09T08:45:05Z</dcterms:created>
  <dcterms:modified xsi:type="dcterms:W3CDTF">2022-08-09T08:45:32Z</dcterms:modified>
</cp:coreProperties>
</file>