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A750D62-7D8D-4242-8A5D-1366EE240DF1}" xr6:coauthVersionLast="47" xr6:coauthVersionMax="47" xr10:uidLastSave="{00000000-0000-0000-0000-000000000000}"/>
  <bookViews>
    <workbookView xWindow="-120" yWindow="-120" windowWidth="20730" windowHeight="11040" xr2:uid="{612E2DF6-8065-4AC1-B6CD-26A3B17EE215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Port_G1!$C$6:$H$92</definedName>
    <definedName name="IN" localSheetId="0">#REF!</definedName>
    <definedName name="IN">#REF!</definedName>
    <definedName name="_xlnm.Print_Area" localSheetId="0">Port_G1!$B$2:$H$123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G140" i="1"/>
  <c r="H139" i="1"/>
  <c r="G139" i="1"/>
  <c r="H138" i="1"/>
  <c r="G138" i="1"/>
  <c r="H137" i="1"/>
  <c r="G137" i="1"/>
  <c r="H136" i="1"/>
  <c r="G136" i="1"/>
  <c r="H135" i="1"/>
  <c r="H134" i="1"/>
  <c r="F121" i="1" s="1"/>
  <c r="G134" i="1"/>
  <c r="H133" i="1"/>
  <c r="H141" i="1" s="1"/>
  <c r="G133" i="1"/>
  <c r="F130" i="1"/>
  <c r="F129" i="1"/>
  <c r="F128" i="1"/>
  <c r="F127" i="1"/>
  <c r="F126" i="1"/>
  <c r="F125" i="1"/>
  <c r="F124" i="1"/>
  <c r="F120" i="1"/>
  <c r="F119" i="1"/>
  <c r="F103" i="1"/>
  <c r="F93" i="1"/>
  <c r="G130" i="1" l="1"/>
  <c r="G120" i="1"/>
  <c r="G126" i="1"/>
  <c r="G121" i="1"/>
  <c r="F122" i="1"/>
  <c r="G127" i="1"/>
  <c r="G93" i="1"/>
  <c r="G129" i="1"/>
  <c r="F105" i="1"/>
  <c r="G82" i="1" l="1"/>
  <c r="G74" i="1"/>
  <c r="G66" i="1"/>
  <c r="G58" i="1"/>
  <c r="G50" i="1"/>
  <c r="G42" i="1"/>
  <c r="G34" i="1"/>
  <c r="G26" i="1"/>
  <c r="G18" i="1"/>
  <c r="G10" i="1"/>
  <c r="G101" i="1"/>
  <c r="G81" i="1"/>
  <c r="G73" i="1"/>
  <c r="G65" i="1"/>
  <c r="G57" i="1"/>
  <c r="G49" i="1"/>
  <c r="G41" i="1"/>
  <c r="G33" i="1"/>
  <c r="G25" i="1"/>
  <c r="G17" i="1"/>
  <c r="G9" i="1"/>
  <c r="G128" i="1"/>
  <c r="G124" i="1"/>
  <c r="G119" i="1"/>
  <c r="G122" i="1" s="1"/>
  <c r="G78" i="1"/>
  <c r="G70" i="1"/>
  <c r="G62" i="1"/>
  <c r="G54" i="1"/>
  <c r="G46" i="1"/>
  <c r="G38" i="1"/>
  <c r="G22" i="1"/>
  <c r="G14" i="1"/>
  <c r="G97" i="1"/>
  <c r="G80" i="1"/>
  <c r="G72" i="1"/>
  <c r="G64" i="1"/>
  <c r="G56" i="1"/>
  <c r="G48" i="1"/>
  <c r="G40" i="1"/>
  <c r="G32" i="1"/>
  <c r="G24" i="1"/>
  <c r="G16" i="1"/>
  <c r="G8" i="1"/>
  <c r="G135" i="1"/>
  <c r="G141" i="1" s="1"/>
  <c r="G79" i="1"/>
  <c r="G63" i="1"/>
  <c r="G55" i="1"/>
  <c r="G39" i="1"/>
  <c r="G31" i="1"/>
  <c r="G15" i="1"/>
  <c r="G30" i="1"/>
  <c r="G71" i="1"/>
  <c r="G47" i="1"/>
  <c r="G23" i="1"/>
  <c r="G7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60" i="1"/>
  <c r="G52" i="1"/>
  <c r="G44" i="1"/>
  <c r="G36" i="1"/>
  <c r="G28" i="1"/>
  <c r="G20" i="1"/>
  <c r="G12" i="1"/>
  <c r="G103" i="1"/>
  <c r="G83" i="1"/>
  <c r="G75" i="1"/>
  <c r="G67" i="1"/>
  <c r="G59" i="1"/>
  <c r="G51" i="1"/>
  <c r="G43" i="1"/>
  <c r="G35" i="1"/>
  <c r="G27" i="1"/>
  <c r="G19" i="1"/>
  <c r="G11" i="1"/>
  <c r="G125" i="1"/>
</calcChain>
</file>

<file path=xl/sharedStrings.xml><?xml version="1.0" encoding="utf-8"?>
<sst xmlns="http://schemas.openxmlformats.org/spreadsheetml/2006/main" count="315" uniqueCount="220">
  <si>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</si>
  <si>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</si>
  <si>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</si>
  <si>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</si>
  <si>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</si>
  <si>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</si>
  <si>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</si>
  <si>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</si>
  <si>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</si>
  <si>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</si>
  <si>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</si>
  <si>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</si>
  <si>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</si>
  <si>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</si>
  <si>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</si>
  <si>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</si>
  <si>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</si>
  <si>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</si>
  <si>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</si>
  <si>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</si>
  <si>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</si>
  <si>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</si>
  <si>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</si>
  <si>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</si>
  <si>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</si>
  <si>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</si>
  <si>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</si>
  <si>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</si>
  <si>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</si>
  <si>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</si>
  <si>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</si>
  <si>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</si>
  <si>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</si>
  <si>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</si>
  <si>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</si>
  <si>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</si>
  <si>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</si>
  <si>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</si>
  <si>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</si>
  <si>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</si>
  <si>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</si>
  <si>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</si>
  <si>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</si>
  <si>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</si>
  <si>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</si>
  <si>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</si>
  <si>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</si>
  <si>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</si>
  <si>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</si>
  <si>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</si>
  <si>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</si>
  <si>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</si>
  <si>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</si>
  <si>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</si>
  <si>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</si>
  <si>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</si>
  <si>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</si>
  <si>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</si>
  <si>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</si>
  <si>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</si>
  <si>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</si>
  <si>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</si>
  <si>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</si>
  <si>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</si>
  <si>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</si>
  <si>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</si>
  <si>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</si>
  <si>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</si>
  <si>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</si>
  <si>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</si>
  <si>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</si>
  <si>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</si>
  <si>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</si>
  <si>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</si>
  <si>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</si>
  <si>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</si>
  <si>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</si>
  <si>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</si>
  <si>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</si>
  <si>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</si>
  <si>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</si>
  <si>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</si>
  <si>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</si>
  <si>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</si>
  <si>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</si>
  <si>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</si>
  <si>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</si>
  <si>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</si>
  <si>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</si>
  <si>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</si>
  <si>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</si>
  <si>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</si>
  <si>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</si>
  <si>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</si>
  <si>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</si>
  <si>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</si>
  <si>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</si>
  <si>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</si>
  <si>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</si>
  <si>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</si>
  <si>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</si>
  <si>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</si>
  <si>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</si>
  <si>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</si>
  <si>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</si>
  <si>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</si>
  <si>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</si>
  <si>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</si>
  <si>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</si>
  <si>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</si>
  <si>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</si>
  <si>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</si>
  <si>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</si>
  <si>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</si>
  <si>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</si>
  <si>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</si>
  <si>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</si>
  <si>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</si>
  <si>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</si>
  <si>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02A</t>
  </si>
  <si>
    <t>IN0020240191</t>
  </si>
  <si>
    <t>6.79 GS 30.12.2031</t>
  </si>
  <si>
    <t>IN0020250018</t>
  </si>
  <si>
    <t>6.90 GS 15.04.2065</t>
  </si>
  <si>
    <t>IN0020250026</t>
  </si>
  <si>
    <t>6.33 GS 05.05.2035</t>
  </si>
  <si>
    <t>IN0020250042</t>
  </si>
  <si>
    <t>6.68 GS 07.07.2040</t>
  </si>
  <si>
    <t>NCA</t>
  </si>
  <si>
    <t>IN0020250067</t>
  </si>
  <si>
    <t>6.01 GS 2030</t>
  </si>
  <si>
    <t>IN0020250075</t>
  </si>
  <si>
    <t>07.24 GS 18.08.2055</t>
  </si>
  <si>
    <t>IN0020250091</t>
  </si>
  <si>
    <t>6.48 GS 06.10.2035</t>
  </si>
  <si>
    <t>IN1520220063</t>
  </si>
  <si>
    <t>7.77 GUJ SGS 2032</t>
  </si>
  <si>
    <t>SDL</t>
  </si>
  <si>
    <t>IN1520220220</t>
  </si>
  <si>
    <t>7.60 GJ SDL 08.02.2035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</si>
  <si>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</si>
  <si>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</si>
  <si>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</si>
  <si>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</si>
  <si>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</si>
  <si>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</si>
  <si>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</si>
  <si>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</si>
  <si>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</si>
  <si>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</si>
  <si>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</si>
  <si>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</si>
  <si>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</si>
  <si>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</si>
  <si>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</si>
  <si>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</si>
  <si>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</si>
  <si>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</si>
  <si>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</si>
  <si>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</si>
  <si>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</si>
  <si>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</si>
  <si>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</si>
  <si>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</si>
  <si>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</si>
  <si>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</si>
  <si>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IN3320250100</t>
  </si>
  <si>
    <t>7.12 UP SGS 19-11-2033</t>
  </si>
  <si>
    <t>IN3720200069</t>
  </si>
  <si>
    <t>7.28 JH SDL 10.03.2036</t>
  </si>
  <si>
    <t>IN4520180204</t>
  </si>
  <si>
    <t>8.38% Telangana SDL 2049</t>
  </si>
  <si>
    <t>Infrastructure</t>
  </si>
  <si>
    <t>INE103D08039</t>
  </si>
  <si>
    <t>7.72 BSNL 22-12-2032</t>
  </si>
  <si>
    <t>NCD</t>
  </si>
  <si>
    <t>IND AAA(CE)</t>
  </si>
  <si>
    <t>INE261F08691</t>
  </si>
  <si>
    <t>7.20% NABARD GOI 21-10-2031</t>
  </si>
  <si>
    <t>CRISIL AAA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</si>
  <si>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</si>
  <si>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</si>
  <si>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</si>
  <si>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</si>
  <si>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</si>
  <si>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</si>
  <si>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</si>
  <si>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</si>
  <si>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</si>
  <si>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</si>
  <si>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</si>
  <si>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</si>
  <si>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</si>
  <si>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</si>
  <si>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</si>
  <si>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</si>
  <si>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</si>
  <si>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</si>
  <si>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</si>
  <si>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</si>
  <si>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</si>
  <si>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</si>
  <si>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</si>
  <si>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</si>
  <si>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</si>
  <si>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</si>
  <si>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</si>
  <si>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</si>
  <si>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</si>
  <si>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</si>
  <si>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</si>
  <si>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</si>
  <si>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</si>
  <si>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</si>
  <si>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CRISIL AAA(CE)</t>
  </si>
  <si>
    <t>AA+ / Equivalent</t>
  </si>
  <si>
    <t>[ICRA]AA+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</si>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</sst>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8" fillId="0" borderId="7" xfId="0" applyFont="1" applyBorder="1"/>
    <xf numFmtId="0" fontId="5" fillId="0" borderId="5" xfId="1" applyFont="1" applyBorder="1"/>
    <xf numFmtId="43" fontId="0" fillId="0" borderId="5" xfId="3" applyNumberFormat="1" applyFont="1" applyFill="1" applyBorder="1"/>
    <xf numFmtId="0" fontId="8" fillId="0" borderId="8" xfId="0" applyFont="1" applyBorder="1"/>
    <xf numFmtId="0" fontId="5" fillId="0" borderId="0" xfId="1" applyFont="1"/>
    <xf numFmtId="9" fontId="1" fillId="0" borderId="5" xfId="3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0" fillId="0" borderId="5" xfId="3" applyFont="1" applyBorder="1" applyAlignment="1">
      <alignment vertical="top"/>
    </xf>
    <xf numFmtId="164" fontId="10" fillId="0" borderId="0" xfId="2" applyFont="1" applyFill="1" applyBorder="1"/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  <xf numFmtId="9" fontId="5" fillId="0" borderId="0" xfId="3" applyFont="1" applyFill="1" applyBorder="1"/>
    <xf numFmtId="0" fontId="10" fillId="0" borderId="0" xfId="1" applyFont="1"/>
    <xf numFmtId="10" fontId="5" fillId="0" borderId="0" xfId="3" applyNumberFormat="1" applyFont="1" applyFill="1" applyBorder="1"/>
  </cellXfs>
  <cellStyles count="6">
    <cellStyle name="Comma 2 11" xfId="2" xr:uid="{9284AB3E-4A2E-45D1-B07D-FC91C1488F79}"/>
    <cellStyle name="Comma 3" xfId="4" xr:uid="{0E557796-630C-4084-936A-557197D69B9F}"/>
    <cellStyle name="Normal" xfId="0" builtinId="0"/>
    <cellStyle name="Normal 2 11" xfId="1" xr:uid="{B2BAB3E8-2873-49A1-B38A-CD49D2E59F45}"/>
    <cellStyle name="Percent 2 10" xfId="5" xr:uid="{B2359DE5-1109-48AD-96C4-1D9E70FAECB9}"/>
    <cellStyle name="Percent 3" xfId="3" xr:uid="{D3C2FEC3-0751-4796-89E2-4A3EF44BB1B2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01936-41A2-4759-8A90-78C0E150C72E}" name="Table134567685789" displayName="Table134567685789" ref="B6:H9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76382BE5-CB8C-453F-AC1B-7F6E1ABADBC2}" name="ISIN No." dataDxfId="6"/>
    <tableColumn id="2" xr3:uid="{C6F6E8FB-B270-43BF-BBB3-97F6DA437C95}" name="Name of the Instrument" dataDxfId="5"/>
    <tableColumn id="3" xr3:uid="{D5BD70D5-89B4-47D6-A715-E03E3E723910}" name="Industry " dataDxfId="4"/>
    <tableColumn id="4" xr3:uid="{A815A361-8CA8-47FE-9B49-57C40DA56E14}" name="Quantity" dataDxfId="3"/>
    <tableColumn id="5" xr3:uid="{00CB4DA8-F0DD-40C5-BC09-3605CFCE12AE}" name="Market Value" dataDxfId="2"/>
    <tableColumn id="6" xr3:uid="{29F1E19B-4DAC-4F51-AC16-BB66B0B673DC}" name="% of Portfolio" dataDxfId="1">
      <calculatedColumnFormula>+F7/$F$105</calculatedColumnFormula>
    </tableColumn>
    <tableColumn id="7" xr3:uid="{17728229-AA7A-4AEC-ACE7-D3ED46B84C7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03C1-CB65-4C25-8A43-35CFBD2FEBB9}">
  <sheetPr>
    <tabColor rgb="FF7030A0"/>
  </sheetPr>
  <dimension ref="A2:I144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2500000</v>
      </c>
      <c r="F7" s="16">
        <v>189687750</v>
      </c>
      <c r="G7" s="17">
        <f t="shared" ref="G7:G70" si="0">+F7/$F$105</f>
        <v>8.0685074793038197E-3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500000</v>
      </c>
      <c r="F8" s="16">
        <v>37800050</v>
      </c>
      <c r="G8" s="17">
        <f t="shared" si="0"/>
        <v>1.6078528325791114E-3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2500000</v>
      </c>
      <c r="F9" s="16">
        <v>65977250</v>
      </c>
      <c r="G9" s="17">
        <f t="shared" si="0"/>
        <v>2.8063906872684077E-3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5000000</v>
      </c>
      <c r="F10" s="16">
        <v>26307500</v>
      </c>
      <c r="G10" s="17">
        <f t="shared" si="0"/>
        <v>1.11900879477871E-3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2250000</v>
      </c>
      <c r="F11" s="16">
        <v>177251400</v>
      </c>
      <c r="G11" s="17">
        <f t="shared" si="0"/>
        <v>7.5395182167381555E-3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26000</v>
      </c>
      <c r="F12" s="16">
        <v>1899622.3999999999</v>
      </c>
      <c r="G12" s="17">
        <f t="shared" si="0"/>
        <v>8.0801831126433153E-5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2500000</v>
      </c>
      <c r="F13" s="16">
        <v>68557000</v>
      </c>
      <c r="G13" s="17">
        <f t="shared" si="0"/>
        <v>2.9161222443654477E-3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2500000</v>
      </c>
      <c r="F14" s="16">
        <v>63630500</v>
      </c>
      <c r="G14" s="17">
        <f t="shared" si="0"/>
        <v>2.7065699559504592E-3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8500000</v>
      </c>
      <c r="F15" s="16">
        <v>73504600</v>
      </c>
      <c r="G15" s="17">
        <f t="shared" si="0"/>
        <v>3.1265720367458392E-3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1500000</v>
      </c>
      <c r="F16" s="16">
        <v>79627050</v>
      </c>
      <c r="G16" s="17">
        <f t="shared" si="0"/>
        <v>3.386994934991317E-3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2100000</v>
      </c>
      <c r="F17" s="16">
        <v>56886480</v>
      </c>
      <c r="G17" s="17">
        <f t="shared" si="0"/>
        <v>2.4197081221706048E-3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600000</v>
      </c>
      <c r="F18" s="16">
        <v>63522960</v>
      </c>
      <c r="G18" s="17">
        <f t="shared" si="0"/>
        <v>2.7019956632282124E-3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520500</v>
      </c>
      <c r="F19" s="16">
        <v>56769737.850000001</v>
      </c>
      <c r="G19" s="17">
        <f t="shared" si="0"/>
        <v>2.4147424092533236E-3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332800</v>
      </c>
      <c r="F20" s="16">
        <v>36647902.719999999</v>
      </c>
      <c r="G20" s="17">
        <f t="shared" si="0"/>
        <v>1.5588454035493531E-3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200000</v>
      </c>
      <c r="F21" s="16">
        <v>22610580</v>
      </c>
      <c r="G21" s="17">
        <f t="shared" si="0"/>
        <v>9.6175759289357044E-4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500000</v>
      </c>
      <c r="F22" s="16">
        <v>55707750</v>
      </c>
      <c r="G22" s="17">
        <f t="shared" si="0"/>
        <v>2.3695699776616432E-3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60600</v>
      </c>
      <c r="F23" s="16">
        <v>6518317.7999999998</v>
      </c>
      <c r="G23" s="17">
        <f t="shared" si="0"/>
        <v>2.7726142527274015E-4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163000</v>
      </c>
      <c r="F24" s="16">
        <v>17095407.399999999</v>
      </c>
      <c r="G24" s="17">
        <f t="shared" si="0"/>
        <v>7.2716568396560062E-4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</v>
      </c>
      <c r="F25" s="16">
        <v>5266660</v>
      </c>
      <c r="G25" s="17">
        <f t="shared" si="0"/>
        <v>2.2402124333780255E-4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500000</v>
      </c>
      <c r="F26" s="16">
        <v>46171600</v>
      </c>
      <c r="G26" s="17">
        <f t="shared" si="0"/>
        <v>1.9639428478192412E-3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620000</v>
      </c>
      <c r="F27" s="16">
        <v>63442368</v>
      </c>
      <c r="G27" s="17">
        <f t="shared" si="0"/>
        <v>2.698567623437704E-3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36700</v>
      </c>
      <c r="F28" s="16">
        <v>3716480.55</v>
      </c>
      <c r="G28" s="17">
        <f t="shared" si="0"/>
        <v>1.5808322421644082E-4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28300</v>
      </c>
      <c r="F29" s="16">
        <v>2986688.61</v>
      </c>
      <c r="G29" s="17">
        <f t="shared" si="0"/>
        <v>1.2704098914208497E-4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230000</v>
      </c>
      <c r="F30" s="16">
        <v>24475312</v>
      </c>
      <c r="G30" s="17">
        <f t="shared" si="0"/>
        <v>1.0410753352828241E-3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170000</v>
      </c>
      <c r="F31" s="16">
        <v>18225088</v>
      </c>
      <c r="G31" s="17">
        <f t="shared" si="0"/>
        <v>7.7521747629443805E-4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1000000</v>
      </c>
      <c r="F32" s="16">
        <v>102978800</v>
      </c>
      <c r="G32" s="17">
        <f t="shared" si="0"/>
        <v>4.3802787370809775E-3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500000</v>
      </c>
      <c r="F33" s="16">
        <v>49826900</v>
      </c>
      <c r="G33" s="17">
        <f t="shared" si="0"/>
        <v>2.1194237124986907E-3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170000</v>
      </c>
      <c r="F34" s="16">
        <v>16657586</v>
      </c>
      <c r="G34" s="17">
        <f t="shared" si="0"/>
        <v>7.0854262981213392E-4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6">
        <v>500000</v>
      </c>
      <c r="F35" s="16">
        <v>46525700</v>
      </c>
      <c r="G35" s="17">
        <f t="shared" si="0"/>
        <v>1.9790047508594821E-3</v>
      </c>
      <c r="H35" s="18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6">
        <v>425400</v>
      </c>
      <c r="F36" s="16">
        <v>41404820.100000001</v>
      </c>
      <c r="G36" s="17">
        <f t="shared" si="0"/>
        <v>1.7611843709257932E-3</v>
      </c>
      <c r="H36" s="18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6">
        <v>500000</v>
      </c>
      <c r="F37" s="16">
        <v>46588600</v>
      </c>
      <c r="G37" s="17">
        <f t="shared" si="0"/>
        <v>1.9816802484625071E-3</v>
      </c>
      <c r="H37" s="18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6">
        <v>420000</v>
      </c>
      <c r="F38" s="16">
        <v>40830006</v>
      </c>
      <c r="G38" s="17">
        <f t="shared" si="0"/>
        <v>1.7367342318680033E-3</v>
      </c>
      <c r="H38" s="18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6">
        <v>596400</v>
      </c>
      <c r="F39" s="16">
        <v>56497270.200000003</v>
      </c>
      <c r="G39" s="17">
        <f t="shared" si="0"/>
        <v>2.4031527980533738E-3</v>
      </c>
      <c r="H39" s="18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6">
        <v>1500000</v>
      </c>
      <c r="F40" s="16">
        <v>150487650</v>
      </c>
      <c r="G40" s="17">
        <f t="shared" si="0"/>
        <v>6.4011024937975988E-3</v>
      </c>
      <c r="H40" s="18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6">
        <v>350000</v>
      </c>
      <c r="F41" s="16">
        <v>36246630</v>
      </c>
      <c r="G41" s="17">
        <f t="shared" si="0"/>
        <v>1.5417769742883144E-3</v>
      </c>
      <c r="H41" s="18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6">
        <v>1000000</v>
      </c>
      <c r="F42" s="16">
        <v>105100100</v>
      </c>
      <c r="G42" s="17">
        <f t="shared" si="0"/>
        <v>4.4705097874036641E-3</v>
      </c>
      <c r="H42" s="18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6">
        <v>1500000</v>
      </c>
      <c r="F43" s="16">
        <v>156274200</v>
      </c>
      <c r="G43" s="17">
        <f t="shared" si="0"/>
        <v>6.6472376393426616E-3</v>
      </c>
      <c r="H43" s="18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6">
        <v>6985000</v>
      </c>
      <c r="F44" s="16">
        <v>685996151.5</v>
      </c>
      <c r="G44" s="17">
        <f t="shared" si="0"/>
        <v>2.9179349110057904E-2</v>
      </c>
      <c r="H44" s="18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6">
        <v>6660000</v>
      </c>
      <c r="F45" s="16">
        <v>665866134</v>
      </c>
      <c r="G45" s="17">
        <f t="shared" si="0"/>
        <v>2.8323104061248654E-2</v>
      </c>
      <c r="H45" s="18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6">
        <v>1000000</v>
      </c>
      <c r="F46" s="16">
        <v>102671000</v>
      </c>
      <c r="G46" s="17">
        <f t="shared" si="0"/>
        <v>4.3671862384766676E-3</v>
      </c>
      <c r="H46" s="18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6">
        <v>3491000</v>
      </c>
      <c r="F47" s="16">
        <v>352013588.60000002</v>
      </c>
      <c r="G47" s="17">
        <f t="shared" si="0"/>
        <v>1.4973156002091216E-2</v>
      </c>
      <c r="H47" s="18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6">
        <v>3000000</v>
      </c>
      <c r="F48" s="16">
        <v>313199400</v>
      </c>
      <c r="G48" s="17">
        <f t="shared" si="0"/>
        <v>1.3322166040840638E-2</v>
      </c>
      <c r="H48" s="18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6">
        <v>1500000</v>
      </c>
      <c r="F49" s="16">
        <v>155099850</v>
      </c>
      <c r="G49" s="17">
        <f t="shared" si="0"/>
        <v>6.5972858013440541E-3</v>
      </c>
      <c r="H49" s="18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6">
        <v>3000000</v>
      </c>
      <c r="F50" s="16">
        <v>307656000</v>
      </c>
      <c r="G50" s="17">
        <f t="shared" si="0"/>
        <v>1.3086373458764185E-2</v>
      </c>
      <c r="H50" s="18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6">
        <v>17556200</v>
      </c>
      <c r="F51" s="16">
        <v>1739917734.72</v>
      </c>
      <c r="G51" s="17">
        <f t="shared" si="0"/>
        <v>7.4008676132020543E-2</v>
      </c>
      <c r="H51" s="18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6">
        <v>940000</v>
      </c>
      <c r="F52" s="16">
        <v>97102094</v>
      </c>
      <c r="G52" s="17">
        <f t="shared" si="0"/>
        <v>4.130308739995401E-3</v>
      </c>
      <c r="H52" s="18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6">
        <v>500000</v>
      </c>
      <c r="F53" s="16">
        <v>50997750</v>
      </c>
      <c r="G53" s="17">
        <f t="shared" si="0"/>
        <v>2.1692266754319471E-3</v>
      </c>
      <c r="H53" s="18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6">
        <v>8500000</v>
      </c>
      <c r="F54" s="16">
        <v>827717250</v>
      </c>
      <c r="G54" s="17">
        <f t="shared" si="0"/>
        <v>3.5207559910293569E-2</v>
      </c>
      <c r="H54" s="18"/>
    </row>
    <row r="55" spans="1:8" x14ac:dyDescent="0.25">
      <c r="B55" s="14" t="s">
        <v>111</v>
      </c>
      <c r="C55" s="15" t="s">
        <v>112</v>
      </c>
      <c r="D55" s="15" t="s">
        <v>16</v>
      </c>
      <c r="E55" s="16">
        <v>20375000</v>
      </c>
      <c r="F55" s="16">
        <v>2064849362.5</v>
      </c>
      <c r="G55" s="17">
        <f t="shared" si="0"/>
        <v>8.7829881080707495E-2</v>
      </c>
      <c r="H55" s="18"/>
    </row>
    <row r="56" spans="1:8" x14ac:dyDescent="0.25">
      <c r="B56" s="14" t="s">
        <v>113</v>
      </c>
      <c r="C56" s="15" t="s">
        <v>114</v>
      </c>
      <c r="D56" s="15" t="s">
        <v>16</v>
      </c>
      <c r="E56" s="16">
        <v>3800000</v>
      </c>
      <c r="F56" s="16">
        <v>379635200</v>
      </c>
      <c r="G56" s="17">
        <f t="shared" si="0"/>
        <v>1.6148061488456694E-2</v>
      </c>
      <c r="H56" s="18"/>
    </row>
    <row r="57" spans="1:8" x14ac:dyDescent="0.25">
      <c r="B57" s="14" t="s">
        <v>115</v>
      </c>
      <c r="C57" s="15" t="s">
        <v>116</v>
      </c>
      <c r="D57" s="15" t="s">
        <v>16</v>
      </c>
      <c r="E57" s="16">
        <v>8971800</v>
      </c>
      <c r="F57" s="16">
        <v>857235752.03999996</v>
      </c>
      <c r="G57" s="17">
        <f t="shared" si="0"/>
        <v>3.6463151030371621E-2</v>
      </c>
      <c r="H57" s="18"/>
    </row>
    <row r="58" spans="1:8" x14ac:dyDescent="0.25">
      <c r="B58" s="14" t="s">
        <v>117</v>
      </c>
      <c r="C58" s="15" t="s">
        <v>118</v>
      </c>
      <c r="D58" s="15" t="s">
        <v>16</v>
      </c>
      <c r="E58" s="16">
        <v>4000000</v>
      </c>
      <c r="F58" s="16">
        <v>408800000</v>
      </c>
      <c r="G58" s="17">
        <f t="shared" si="0"/>
        <v>1.738860763301479E-2</v>
      </c>
      <c r="H58" s="18"/>
    </row>
    <row r="59" spans="1:8" x14ac:dyDescent="0.25">
      <c r="A59" s="19" t="s">
        <v>119</v>
      </c>
      <c r="B59" s="14" t="s">
        <v>120</v>
      </c>
      <c r="C59" s="15" t="s">
        <v>121</v>
      </c>
      <c r="D59" s="15" t="s">
        <v>16</v>
      </c>
      <c r="E59" s="16">
        <v>2375000</v>
      </c>
      <c r="F59" s="16">
        <v>241973787.5</v>
      </c>
      <c r="G59" s="17">
        <f t="shared" si="0"/>
        <v>1.0292532407808218E-2</v>
      </c>
      <c r="H59" s="18"/>
    </row>
    <row r="60" spans="1:8" x14ac:dyDescent="0.25">
      <c r="B60" s="14" t="s">
        <v>122</v>
      </c>
      <c r="C60" s="15" t="s">
        <v>123</v>
      </c>
      <c r="D60" s="15" t="s">
        <v>16</v>
      </c>
      <c r="E60" s="16">
        <v>11000000</v>
      </c>
      <c r="F60" s="16">
        <v>1031374300</v>
      </c>
      <c r="G60" s="17">
        <f t="shared" si="0"/>
        <v>4.3870261804000214E-2</v>
      </c>
      <c r="H60" s="18"/>
    </row>
    <row r="61" spans="1:8" x14ac:dyDescent="0.25">
      <c r="B61" s="14" t="s">
        <v>124</v>
      </c>
      <c r="C61" s="15" t="s">
        <v>125</v>
      </c>
      <c r="D61" s="15" t="s">
        <v>16</v>
      </c>
      <c r="E61" s="16">
        <v>10797400</v>
      </c>
      <c r="F61" s="16">
        <v>1063634598.16</v>
      </c>
      <c r="G61" s="17">
        <f t="shared" si="0"/>
        <v>4.5242477231662415E-2</v>
      </c>
      <c r="H61" s="18"/>
    </row>
    <row r="62" spans="1:8" x14ac:dyDescent="0.25">
      <c r="B62" s="14" t="s">
        <v>126</v>
      </c>
      <c r="C62" s="15" t="s">
        <v>127</v>
      </c>
      <c r="D62" s="15" t="s">
        <v>16</v>
      </c>
      <c r="E62" s="16">
        <v>20144600</v>
      </c>
      <c r="F62" s="16">
        <v>1968320808.1600001</v>
      </c>
      <c r="G62" s="17">
        <f t="shared" si="0"/>
        <v>8.3723968270530386E-2</v>
      </c>
      <c r="H62" s="18"/>
    </row>
    <row r="63" spans="1:8" x14ac:dyDescent="0.25">
      <c r="A63" s="20" t="s">
        <v>128</v>
      </c>
      <c r="B63" s="14" t="s">
        <v>129</v>
      </c>
      <c r="C63" s="15" t="s">
        <v>130</v>
      </c>
      <c r="D63" s="15" t="s">
        <v>16</v>
      </c>
      <c r="E63" s="16">
        <v>9000000</v>
      </c>
      <c r="F63" s="16">
        <v>892511100</v>
      </c>
      <c r="G63" s="17">
        <f t="shared" si="0"/>
        <v>3.7963613811180109E-2</v>
      </c>
      <c r="H63" s="18"/>
    </row>
    <row r="64" spans="1:8" x14ac:dyDescent="0.25">
      <c r="B64" s="14" t="s">
        <v>131</v>
      </c>
      <c r="C64" s="15" t="s">
        <v>132</v>
      </c>
      <c r="D64" s="15" t="s">
        <v>16</v>
      </c>
      <c r="E64" s="16">
        <v>6400000</v>
      </c>
      <c r="F64" s="16">
        <v>634526080</v>
      </c>
      <c r="G64" s="17">
        <f t="shared" si="0"/>
        <v>2.6990031893431885E-2</v>
      </c>
      <c r="H64" s="18"/>
    </row>
    <row r="65" spans="2:8" x14ac:dyDescent="0.25">
      <c r="B65" s="14" t="s">
        <v>133</v>
      </c>
      <c r="C65" s="15" t="s">
        <v>134</v>
      </c>
      <c r="D65" s="15" t="s">
        <v>16</v>
      </c>
      <c r="E65" s="16">
        <v>2952600</v>
      </c>
      <c r="F65" s="16">
        <v>294758353.25999999</v>
      </c>
      <c r="G65" s="17">
        <f t="shared" si="0"/>
        <v>1.2537762601251728E-2</v>
      </c>
      <c r="H65" s="18"/>
    </row>
    <row r="66" spans="2:8" x14ac:dyDescent="0.25">
      <c r="B66" s="14" t="s">
        <v>135</v>
      </c>
      <c r="C66" s="15" t="s">
        <v>136</v>
      </c>
      <c r="D66" s="15" t="s">
        <v>137</v>
      </c>
      <c r="E66" s="16">
        <v>3000000</v>
      </c>
      <c r="F66" s="16">
        <v>311436300</v>
      </c>
      <c r="G66" s="17">
        <f t="shared" si="0"/>
        <v>1.3247171290063317E-2</v>
      </c>
      <c r="H66" s="18"/>
    </row>
    <row r="67" spans="2:8" x14ac:dyDescent="0.25">
      <c r="B67" s="14" t="s">
        <v>138</v>
      </c>
      <c r="C67" s="15" t="s">
        <v>139</v>
      </c>
      <c r="D67" s="15" t="s">
        <v>137</v>
      </c>
      <c r="E67" s="16">
        <v>500000</v>
      </c>
      <c r="F67" s="16">
        <v>51488550</v>
      </c>
      <c r="G67" s="17">
        <f t="shared" si="0"/>
        <v>2.1901032131674751E-3</v>
      </c>
      <c r="H67" s="18"/>
    </row>
    <row r="68" spans="2:8" x14ac:dyDescent="0.25">
      <c r="B68" s="14" t="s">
        <v>140</v>
      </c>
      <c r="C68" s="15" t="s">
        <v>141</v>
      </c>
      <c r="D68" s="15" t="s">
        <v>137</v>
      </c>
      <c r="E68" s="16">
        <v>500000</v>
      </c>
      <c r="F68" s="16">
        <v>51685650</v>
      </c>
      <c r="G68" s="17">
        <f t="shared" si="0"/>
        <v>2.1984870061333927E-3</v>
      </c>
      <c r="H68" s="18"/>
    </row>
    <row r="69" spans="2:8" x14ac:dyDescent="0.25">
      <c r="B69" s="14" t="s">
        <v>142</v>
      </c>
      <c r="C69" s="15" t="s">
        <v>143</v>
      </c>
      <c r="D69" s="15" t="s">
        <v>137</v>
      </c>
      <c r="E69" s="16">
        <v>4000000</v>
      </c>
      <c r="F69" s="16">
        <v>402603600</v>
      </c>
      <c r="G69" s="17">
        <f t="shared" si="0"/>
        <v>1.7125039217317107E-2</v>
      </c>
      <c r="H69" s="18"/>
    </row>
    <row r="70" spans="2:8" x14ac:dyDescent="0.25">
      <c r="B70" s="14" t="s">
        <v>144</v>
      </c>
      <c r="C70" s="15" t="s">
        <v>145</v>
      </c>
      <c r="D70" s="15" t="s">
        <v>137</v>
      </c>
      <c r="E70" s="16">
        <v>1845700</v>
      </c>
      <c r="F70" s="16">
        <v>185653610.47</v>
      </c>
      <c r="G70" s="17">
        <f t="shared" si="0"/>
        <v>7.8969123975425552E-3</v>
      </c>
      <c r="H70" s="18"/>
    </row>
    <row r="71" spans="2:8" x14ac:dyDescent="0.25">
      <c r="B71" s="14" t="s">
        <v>146</v>
      </c>
      <c r="C71" s="15" t="s">
        <v>147</v>
      </c>
      <c r="D71" s="15" t="s">
        <v>137</v>
      </c>
      <c r="E71" s="16">
        <v>130000</v>
      </c>
      <c r="F71" s="16">
        <v>13779662</v>
      </c>
      <c r="G71" s="17">
        <f t="shared" ref="G71:G85" si="1">+F71/$F$105</f>
        <v>5.8612802307623254E-4</v>
      </c>
      <c r="H71" s="18"/>
    </row>
    <row r="72" spans="2:8" x14ac:dyDescent="0.25">
      <c r="B72" s="14" t="s">
        <v>148</v>
      </c>
      <c r="C72" s="15" t="s">
        <v>149</v>
      </c>
      <c r="D72" s="15" t="s">
        <v>137</v>
      </c>
      <c r="E72" s="16">
        <v>190000</v>
      </c>
      <c r="F72" s="16">
        <v>18990234</v>
      </c>
      <c r="G72" s="17">
        <f t="shared" si="1"/>
        <v>8.0776352222391642E-4</v>
      </c>
      <c r="H72" s="18"/>
    </row>
    <row r="73" spans="2:8" x14ac:dyDescent="0.25">
      <c r="B73" s="14" t="s">
        <v>150</v>
      </c>
      <c r="C73" s="15" t="s">
        <v>151</v>
      </c>
      <c r="D73" s="15" t="s">
        <v>137</v>
      </c>
      <c r="E73" s="16">
        <v>1500000</v>
      </c>
      <c r="F73" s="16">
        <v>148984350</v>
      </c>
      <c r="G73" s="17">
        <f t="shared" si="1"/>
        <v>6.3371585264426307E-3</v>
      </c>
      <c r="H73" s="18"/>
    </row>
    <row r="74" spans="2:8" x14ac:dyDescent="0.25">
      <c r="B74" s="14" t="s">
        <v>152</v>
      </c>
      <c r="C74" s="15" t="s">
        <v>153</v>
      </c>
      <c r="D74" s="15" t="s">
        <v>137</v>
      </c>
      <c r="E74" s="16">
        <v>8500000</v>
      </c>
      <c r="F74" s="16">
        <v>879917450</v>
      </c>
      <c r="G74" s="17">
        <f t="shared" si="1"/>
        <v>3.7427933677820234E-2</v>
      </c>
      <c r="H74" s="18"/>
    </row>
    <row r="75" spans="2:8" x14ac:dyDescent="0.25">
      <c r="B75" s="14" t="s">
        <v>154</v>
      </c>
      <c r="C75" s="15" t="s">
        <v>155</v>
      </c>
      <c r="D75" s="15" t="s">
        <v>137</v>
      </c>
      <c r="E75" s="16">
        <v>2000000</v>
      </c>
      <c r="F75" s="16">
        <v>204249600</v>
      </c>
      <c r="G75" s="17">
        <f t="shared" si="1"/>
        <v>8.6879064422705921E-3</v>
      </c>
      <c r="H75" s="18"/>
    </row>
    <row r="76" spans="2:8" x14ac:dyDescent="0.25">
      <c r="B76" s="14" t="s">
        <v>156</v>
      </c>
      <c r="C76" s="15" t="s">
        <v>157</v>
      </c>
      <c r="D76" s="15" t="s">
        <v>137</v>
      </c>
      <c r="E76" s="16">
        <v>500000</v>
      </c>
      <c r="F76" s="16">
        <v>50993200</v>
      </c>
      <c r="G76" s="21">
        <f t="shared" si="1"/>
        <v>2.1690331378469907E-3</v>
      </c>
      <c r="H76" s="18"/>
    </row>
    <row r="77" spans="2:8" x14ac:dyDescent="0.25">
      <c r="B77" s="14" t="s">
        <v>158</v>
      </c>
      <c r="C77" s="15" t="s">
        <v>159</v>
      </c>
      <c r="D77" s="15" t="s">
        <v>137</v>
      </c>
      <c r="E77" s="16">
        <v>2500000</v>
      </c>
      <c r="F77" s="16">
        <v>251401500</v>
      </c>
      <c r="G77" s="21">
        <f t="shared" si="1"/>
        <v>1.0693547069108043E-2</v>
      </c>
      <c r="H77" s="18"/>
    </row>
    <row r="78" spans="2:8" x14ac:dyDescent="0.25">
      <c r="B78" s="14" t="s">
        <v>160</v>
      </c>
      <c r="C78" s="15" t="s">
        <v>161</v>
      </c>
      <c r="D78" s="15" t="s">
        <v>137</v>
      </c>
      <c r="E78" s="16">
        <v>2500000</v>
      </c>
      <c r="F78" s="16">
        <v>251084750</v>
      </c>
      <c r="G78" s="21">
        <f t="shared" si="1"/>
        <v>1.0680073875693764E-2</v>
      </c>
      <c r="H78" s="18"/>
    </row>
    <row r="79" spans="2:8" x14ac:dyDescent="0.25">
      <c r="B79" s="14" t="s">
        <v>162</v>
      </c>
      <c r="C79" s="15" t="s">
        <v>163</v>
      </c>
      <c r="D79" s="15" t="s">
        <v>137</v>
      </c>
      <c r="E79" s="16">
        <v>10500000</v>
      </c>
      <c r="F79" s="16">
        <v>1044607200</v>
      </c>
      <c r="G79" s="21">
        <f t="shared" si="1"/>
        <v>4.4433132904653151E-2</v>
      </c>
      <c r="H79" s="18"/>
    </row>
    <row r="80" spans="2:8" x14ac:dyDescent="0.25">
      <c r="B80" s="14" t="s">
        <v>164</v>
      </c>
      <c r="C80" s="15" t="s">
        <v>165</v>
      </c>
      <c r="D80" s="15" t="s">
        <v>137</v>
      </c>
      <c r="E80" s="16">
        <v>555100</v>
      </c>
      <c r="F80" s="16">
        <v>55721160.039999999</v>
      </c>
      <c r="G80" s="21">
        <f t="shared" si="1"/>
        <v>2.3701403835420321E-3</v>
      </c>
      <c r="H80" s="18"/>
    </row>
    <row r="81" spans="1:8" x14ac:dyDescent="0.25">
      <c r="B81" s="14" t="s">
        <v>166</v>
      </c>
      <c r="C81" s="15" t="s">
        <v>167</v>
      </c>
      <c r="D81" s="15" t="s">
        <v>137</v>
      </c>
      <c r="E81" s="16">
        <v>231500</v>
      </c>
      <c r="F81" s="16">
        <v>23246628.100000001</v>
      </c>
      <c r="G81" s="21">
        <f t="shared" si="1"/>
        <v>9.8881236502327825E-4</v>
      </c>
      <c r="H81" s="18"/>
    </row>
    <row r="82" spans="1:8" x14ac:dyDescent="0.25">
      <c r="B82" s="14" t="s">
        <v>168</v>
      </c>
      <c r="C82" s="15" t="s">
        <v>169</v>
      </c>
      <c r="D82" s="15" t="s">
        <v>137</v>
      </c>
      <c r="E82" s="16">
        <v>1000000</v>
      </c>
      <c r="F82" s="16">
        <v>100198700</v>
      </c>
      <c r="G82" s="21">
        <f t="shared" si="1"/>
        <v>4.2620251458859084E-3</v>
      </c>
      <c r="H82" s="18"/>
    </row>
    <row r="83" spans="1:8" x14ac:dyDescent="0.25">
      <c r="B83" s="14" t="s">
        <v>170</v>
      </c>
      <c r="C83" s="15" t="s">
        <v>171</v>
      </c>
      <c r="D83" s="15" t="s">
        <v>137</v>
      </c>
      <c r="E83" s="16">
        <v>60000</v>
      </c>
      <c r="F83" s="16">
        <v>6590196</v>
      </c>
      <c r="G83" s="21">
        <f t="shared" si="1"/>
        <v>2.8031881719340398E-4</v>
      </c>
      <c r="H83" s="18"/>
    </row>
    <row r="84" spans="1:8" x14ac:dyDescent="0.25">
      <c r="A84" s="22" t="s">
        <v>172</v>
      </c>
      <c r="B84" s="14" t="s">
        <v>173</v>
      </c>
      <c r="C84" s="15" t="s">
        <v>174</v>
      </c>
      <c r="D84" s="15" t="s">
        <v>175</v>
      </c>
      <c r="E84" s="16">
        <v>100</v>
      </c>
      <c r="F84" s="16">
        <v>103476700</v>
      </c>
      <c r="G84" s="21">
        <f t="shared" si="1"/>
        <v>4.4014572785205028E-3</v>
      </c>
      <c r="H84" s="18" t="s">
        <v>176</v>
      </c>
    </row>
    <row r="85" spans="1:8" x14ac:dyDescent="0.25">
      <c r="B85" s="14" t="s">
        <v>177</v>
      </c>
      <c r="C85" s="15" t="s">
        <v>178</v>
      </c>
      <c r="D85" s="15" t="s">
        <v>175</v>
      </c>
      <c r="E85" s="16">
        <v>400</v>
      </c>
      <c r="F85" s="16">
        <v>407540400</v>
      </c>
      <c r="G85" s="21">
        <f t="shared" si="1"/>
        <v>1.7335029623781559E-2</v>
      </c>
      <c r="H85" s="18" t="s">
        <v>179</v>
      </c>
    </row>
    <row r="86" spans="1:8" x14ac:dyDescent="0.25">
      <c r="B86" s="14"/>
      <c r="C86" s="15"/>
      <c r="D86" s="15"/>
      <c r="E86" s="16"/>
      <c r="F86" s="16"/>
      <c r="G86" s="21"/>
      <c r="H86" s="18"/>
    </row>
    <row r="87" spans="1:8" x14ac:dyDescent="0.25">
      <c r="B87" s="14"/>
      <c r="C87" s="15"/>
      <c r="D87" s="15"/>
      <c r="E87" s="16"/>
      <c r="F87" s="16"/>
      <c r="G87" s="21"/>
      <c r="H87" s="18"/>
    </row>
    <row r="88" spans="1:8" x14ac:dyDescent="0.25">
      <c r="B88" s="14"/>
      <c r="C88" s="15"/>
      <c r="D88" s="15"/>
      <c r="E88" s="16"/>
      <c r="F88" s="16"/>
      <c r="G88" s="21"/>
      <c r="H88" s="18"/>
    </row>
    <row r="89" spans="1:8" x14ac:dyDescent="0.25">
      <c r="B89" s="14"/>
      <c r="C89" s="15"/>
      <c r="D89" s="15"/>
      <c r="E89" s="16"/>
      <c r="F89" s="16"/>
      <c r="G89" s="21"/>
      <c r="H89" s="18"/>
    </row>
    <row r="90" spans="1:8" x14ac:dyDescent="0.25">
      <c r="B90" s="14"/>
      <c r="C90" s="15"/>
      <c r="D90" s="15"/>
      <c r="E90" s="16"/>
      <c r="F90" s="16"/>
      <c r="G90" s="21"/>
      <c r="H90" s="18"/>
    </row>
    <row r="91" spans="1:8" x14ac:dyDescent="0.25">
      <c r="A91" s="23" t="s">
        <v>16</v>
      </c>
      <c r="B91" s="14"/>
      <c r="C91" s="15"/>
      <c r="D91" s="15"/>
      <c r="E91" s="16"/>
      <c r="F91" s="16"/>
      <c r="G91" s="21"/>
      <c r="H91" s="18"/>
    </row>
    <row r="92" spans="1:8" x14ac:dyDescent="0.25">
      <c r="A92" s="20" t="s">
        <v>137</v>
      </c>
      <c r="B92" s="14"/>
      <c r="C92" s="15"/>
      <c r="D92" s="15"/>
      <c r="E92" s="16"/>
      <c r="F92" s="16"/>
      <c r="G92" s="24"/>
      <c r="H92" s="18"/>
    </row>
    <row r="93" spans="1:8" x14ac:dyDescent="0.25">
      <c r="B93" s="25"/>
      <c r="C93" s="25" t="s">
        <v>180</v>
      </c>
      <c r="D93" s="25"/>
      <c r="E93" s="26"/>
      <c r="F93" s="27">
        <f>SUM(F7:F92)</f>
        <v>21813210052.68</v>
      </c>
      <c r="G93" s="28">
        <f>+F93/$F$105</f>
        <v>0.92784087774605295</v>
      </c>
      <c r="H93" s="29"/>
    </row>
    <row r="95" spans="1:8" x14ac:dyDescent="0.25">
      <c r="B95" s="30"/>
      <c r="C95" s="30" t="s">
        <v>181</v>
      </c>
      <c r="D95" s="30"/>
      <c r="E95" s="30"/>
      <c r="F95" s="30" t="s">
        <v>11</v>
      </c>
      <c r="G95" s="31" t="s">
        <v>12</v>
      </c>
    </row>
    <row r="96" spans="1:8" x14ac:dyDescent="0.25">
      <c r="B96" s="20"/>
      <c r="C96" s="25" t="s">
        <v>182</v>
      </c>
      <c r="D96" s="15"/>
      <c r="E96" s="32"/>
      <c r="F96" s="33" t="s">
        <v>183</v>
      </c>
      <c r="G96" s="34">
        <v>0</v>
      </c>
    </row>
    <row r="97" spans="2:7" x14ac:dyDescent="0.25">
      <c r="B97" s="20" t="s">
        <v>184</v>
      </c>
      <c r="C97" s="25" t="s">
        <v>185</v>
      </c>
      <c r="D97" s="25"/>
      <c r="E97" s="26"/>
      <c r="F97" s="16">
        <v>1593113343.8399999</v>
      </c>
      <c r="G97" s="34">
        <f>+F97/$F$105</f>
        <v>6.7764243764564427E-2</v>
      </c>
    </row>
    <row r="98" spans="2:7" x14ac:dyDescent="0.25">
      <c r="B98" s="20"/>
      <c r="C98" s="25" t="s">
        <v>186</v>
      </c>
      <c r="D98" s="15"/>
      <c r="E98" s="32"/>
      <c r="F98" s="26" t="s">
        <v>183</v>
      </c>
      <c r="G98" s="34">
        <v>0</v>
      </c>
    </row>
    <row r="99" spans="2:7" x14ac:dyDescent="0.25">
      <c r="B99" s="20"/>
      <c r="C99" s="25" t="s">
        <v>187</v>
      </c>
      <c r="D99" s="15"/>
      <c r="E99" s="32"/>
      <c r="F99" s="26" t="s">
        <v>183</v>
      </c>
      <c r="G99" s="34">
        <v>0</v>
      </c>
    </row>
    <row r="100" spans="2:7" x14ac:dyDescent="0.25">
      <c r="B100" s="20"/>
      <c r="C100" s="25" t="s">
        <v>188</v>
      </c>
      <c r="D100" s="15"/>
      <c r="E100" s="32"/>
      <c r="F100" s="26" t="s">
        <v>183</v>
      </c>
      <c r="G100" s="34">
        <v>0</v>
      </c>
    </row>
    <row r="101" spans="2:7" x14ac:dyDescent="0.25">
      <c r="B101" s="15" t="s">
        <v>128</v>
      </c>
      <c r="C101" s="15" t="s">
        <v>189</v>
      </c>
      <c r="D101" s="15"/>
      <c r="E101" s="32"/>
      <c r="F101" s="16">
        <v>103322035</v>
      </c>
      <c r="G101" s="34">
        <f>+F101/$F$105</f>
        <v>4.3948784893826356E-3</v>
      </c>
    </row>
    <row r="102" spans="2:7" x14ac:dyDescent="0.25">
      <c r="B102" s="20"/>
      <c r="C102" s="15"/>
      <c r="D102" s="15"/>
      <c r="E102" s="32"/>
      <c r="F102" s="33"/>
      <c r="G102" s="34"/>
    </row>
    <row r="103" spans="2:7" x14ac:dyDescent="0.25">
      <c r="B103" s="20"/>
      <c r="C103" s="15" t="s">
        <v>190</v>
      </c>
      <c r="D103" s="15"/>
      <c r="E103" s="32"/>
      <c r="F103" s="35">
        <f>SUM(F96:F102)</f>
        <v>1696435378.8399999</v>
      </c>
      <c r="G103" s="34">
        <f>+F103/$F$105</f>
        <v>7.2159122253947064E-2</v>
      </c>
    </row>
    <row r="104" spans="2:7" x14ac:dyDescent="0.25">
      <c r="B104" s="20"/>
      <c r="C104" s="15"/>
      <c r="D104" s="15"/>
      <c r="E104" s="32"/>
      <c r="F104" s="35"/>
      <c r="G104" s="34"/>
    </row>
    <row r="105" spans="2:7" x14ac:dyDescent="0.25">
      <c r="B105" s="36"/>
      <c r="C105" s="37" t="s">
        <v>191</v>
      </c>
      <c r="D105" s="38"/>
      <c r="E105" s="39"/>
      <c r="F105" s="39">
        <f>+F103+F93</f>
        <v>23509645431.52</v>
      </c>
      <c r="G105" s="40">
        <v>1</v>
      </c>
    </row>
    <row r="106" spans="2:7" x14ac:dyDescent="0.25">
      <c r="F106" s="41"/>
    </row>
    <row r="107" spans="2:7" x14ac:dyDescent="0.25">
      <c r="C107" s="25" t="s">
        <v>192</v>
      </c>
      <c r="D107" s="42">
        <v>18.649171575711311</v>
      </c>
      <c r="F107" s="4">
        <v>0</v>
      </c>
    </row>
    <row r="108" spans="2:7" x14ac:dyDescent="0.25">
      <c r="C108" s="25" t="s">
        <v>193</v>
      </c>
      <c r="D108" s="42">
        <v>8.9377150085396231</v>
      </c>
    </row>
    <row r="109" spans="2:7" x14ac:dyDescent="0.25">
      <c r="C109" s="25" t="s">
        <v>194</v>
      </c>
      <c r="D109" s="42">
        <v>7.0997814699965591</v>
      </c>
    </row>
    <row r="110" spans="2:7" x14ac:dyDescent="0.25">
      <c r="C110" s="25" t="s">
        <v>195</v>
      </c>
      <c r="D110" s="43">
        <v>19.022500000000001</v>
      </c>
    </row>
    <row r="111" spans="2:7" x14ac:dyDescent="0.25">
      <c r="C111" s="25" t="s">
        <v>196</v>
      </c>
      <c r="D111" s="43">
        <v>19.0032</v>
      </c>
    </row>
    <row r="112" spans="2:7" x14ac:dyDescent="0.25">
      <c r="C112" s="25" t="s">
        <v>197</v>
      </c>
      <c r="D112" s="44"/>
    </row>
    <row r="113" spans="2:9" x14ac:dyDescent="0.25">
      <c r="C113" s="25" t="s">
        <v>198</v>
      </c>
      <c r="D113" s="45">
        <v>0</v>
      </c>
    </row>
    <row r="114" spans="2:9" x14ac:dyDescent="0.25">
      <c r="C114" s="25" t="s">
        <v>199</v>
      </c>
      <c r="D114" s="45">
        <v>0</v>
      </c>
      <c r="F114" s="41"/>
      <c r="G114" s="46"/>
    </row>
    <row r="115" spans="2:9" x14ac:dyDescent="0.25">
      <c r="B115" s="47"/>
      <c r="C115" s="13"/>
    </row>
    <row r="116" spans="2:9" x14ac:dyDescent="0.25">
      <c r="F116" s="4"/>
    </row>
    <row r="117" spans="2:9" x14ac:dyDescent="0.25">
      <c r="C117" s="30" t="s">
        <v>200</v>
      </c>
      <c r="D117" s="30"/>
      <c r="E117" s="30"/>
      <c r="F117" s="30"/>
      <c r="G117" s="31"/>
    </row>
    <row r="118" spans="2:9" x14ac:dyDescent="0.25">
      <c r="C118" s="30" t="s">
        <v>201</v>
      </c>
      <c r="D118" s="30"/>
      <c r="E118" s="30"/>
      <c r="F118" s="30" t="s">
        <v>11</v>
      </c>
      <c r="G118" s="31" t="s">
        <v>12</v>
      </c>
    </row>
    <row r="119" spans="2:9" x14ac:dyDescent="0.25">
      <c r="C119" s="25" t="s">
        <v>202</v>
      </c>
      <c r="D119" s="15"/>
      <c r="E119" s="32"/>
      <c r="F119" s="48">
        <f>SUMIF(Table134567685789[[Industry ]],A91,Table134567685789[Market Value])</f>
        <v>17249560612.07</v>
      </c>
      <c r="G119" s="49">
        <f>+F119/$F$105</f>
        <v>0.73372270382874683</v>
      </c>
    </row>
    <row r="120" spans="2:9" x14ac:dyDescent="0.25">
      <c r="C120" s="15" t="s">
        <v>203</v>
      </c>
      <c r="D120" s="15"/>
      <c r="E120" s="32"/>
      <c r="F120" s="48">
        <f>SUMIF(Table134567685789[[Industry ]],A92,Table134567685789[Market Value])</f>
        <v>4052632340.6100001</v>
      </c>
      <c r="G120" s="49">
        <f>+F120/$F$105</f>
        <v>0.17238168701500403</v>
      </c>
    </row>
    <row r="121" spans="2:9" x14ac:dyDescent="0.25">
      <c r="C121" s="15" t="s">
        <v>204</v>
      </c>
      <c r="D121" s="15"/>
      <c r="E121" s="32"/>
      <c r="F121" s="48">
        <f>SUMIF($E$133:$E$140,C121,H133:H140)</f>
        <v>511017100</v>
      </c>
      <c r="G121" s="49">
        <f>+F121/$F$105</f>
        <v>2.1736486902302062E-2</v>
      </c>
    </row>
    <row r="122" spans="2:9" x14ac:dyDescent="0.25">
      <c r="C122" s="15" t="s">
        <v>205</v>
      </c>
      <c r="D122" s="15"/>
      <c r="E122" s="32"/>
      <c r="F122" s="48">
        <f>SUM(F119:F121)</f>
        <v>21813210052.68</v>
      </c>
      <c r="G122" s="50">
        <f>SUM(G119:G121)</f>
        <v>0.92784087774605284</v>
      </c>
    </row>
    <row r="123" spans="2:9" x14ac:dyDescent="0.25">
      <c r="E123" s="1"/>
      <c r="G123" s="1"/>
    </row>
    <row r="124" spans="2:9" x14ac:dyDescent="0.25">
      <c r="C124" s="23" t="s">
        <v>206</v>
      </c>
      <c r="D124" s="23"/>
      <c r="E124" s="51"/>
      <c r="F124" s="52">
        <f t="shared" ref="F124:F130" si="2">SUMIF($E$133:$E$140,C124,H136:H143)</f>
        <v>0</v>
      </c>
      <c r="G124" s="53">
        <f t="shared" ref="G124:G130" si="3">+F124/$F$105</f>
        <v>0</v>
      </c>
      <c r="H124" s="23"/>
      <c r="I124" s="23"/>
    </row>
    <row r="125" spans="2:9" x14ac:dyDescent="0.25">
      <c r="C125" s="23" t="s">
        <v>207</v>
      </c>
      <c r="D125" s="23"/>
      <c r="E125" s="51"/>
      <c r="F125" s="52">
        <f t="shared" si="2"/>
        <v>0</v>
      </c>
      <c r="G125" s="53">
        <f t="shared" si="3"/>
        <v>0</v>
      </c>
      <c r="H125" s="23"/>
      <c r="I125" s="23"/>
    </row>
    <row r="126" spans="2:9" x14ac:dyDescent="0.25">
      <c r="C126" s="23" t="s">
        <v>208</v>
      </c>
      <c r="D126" s="23"/>
      <c r="E126" s="51"/>
      <c r="F126" s="52">
        <f t="shared" si="2"/>
        <v>0</v>
      </c>
      <c r="G126" s="53">
        <f t="shared" si="3"/>
        <v>0</v>
      </c>
      <c r="H126" s="23"/>
      <c r="I126" s="23"/>
    </row>
    <row r="127" spans="2:9" x14ac:dyDescent="0.25">
      <c r="C127" s="23" t="s">
        <v>209</v>
      </c>
      <c r="D127" s="23"/>
      <c r="E127" s="51"/>
      <c r="F127" s="52">
        <f t="shared" si="2"/>
        <v>0</v>
      </c>
      <c r="G127" s="53">
        <f t="shared" si="3"/>
        <v>0</v>
      </c>
      <c r="H127" s="23"/>
      <c r="I127" s="23"/>
    </row>
    <row r="128" spans="2:9" x14ac:dyDescent="0.25">
      <c r="C128" s="23" t="s">
        <v>210</v>
      </c>
      <c r="D128" s="23"/>
      <c r="E128" s="51"/>
      <c r="F128" s="52">
        <f>SUMIF($E$133:$E$140,C128,H140:H147)</f>
        <v>0</v>
      </c>
      <c r="G128" s="53">
        <f t="shared" si="3"/>
        <v>0</v>
      </c>
      <c r="H128" s="23"/>
      <c r="I128" s="23"/>
    </row>
    <row r="129" spans="3:9" x14ac:dyDescent="0.25">
      <c r="C129" s="23" t="s">
        <v>211</v>
      </c>
      <c r="D129" s="23"/>
      <c r="E129" s="51"/>
      <c r="F129" s="52">
        <f t="shared" si="2"/>
        <v>0</v>
      </c>
      <c r="G129" s="53">
        <f t="shared" si="3"/>
        <v>0</v>
      </c>
      <c r="H129" s="23"/>
      <c r="I129" s="23"/>
    </row>
    <row r="130" spans="3:9" x14ac:dyDescent="0.25">
      <c r="C130" s="23" t="s">
        <v>212</v>
      </c>
      <c r="D130" s="23"/>
      <c r="E130" s="51"/>
      <c r="F130" s="52">
        <f t="shared" si="2"/>
        <v>0</v>
      </c>
      <c r="G130" s="53">
        <f t="shared" si="3"/>
        <v>0</v>
      </c>
      <c r="H130" s="23"/>
      <c r="I130" s="23"/>
    </row>
    <row r="131" spans="3:9" x14ac:dyDescent="0.25">
      <c r="C131" s="23"/>
      <c r="D131" s="23"/>
      <c r="E131" s="51"/>
      <c r="F131" s="23"/>
      <c r="G131" s="54"/>
      <c r="H131" s="23"/>
      <c r="I131" s="23"/>
    </row>
    <row r="132" spans="3:9" x14ac:dyDescent="0.25">
      <c r="C132" s="23"/>
      <c r="D132" s="23"/>
      <c r="E132" s="51"/>
      <c r="F132" s="23"/>
      <c r="G132" s="54"/>
      <c r="H132" s="23"/>
      <c r="I132" s="23"/>
    </row>
    <row r="133" spans="3:9" x14ac:dyDescent="0.25">
      <c r="C133" s="23"/>
      <c r="D133" s="23"/>
      <c r="E133" s="23" t="s">
        <v>204</v>
      </c>
      <c r="F133" s="23" t="s">
        <v>213</v>
      </c>
      <c r="G133" s="54">
        <f>SUMIF($H$7:$H$54,F133,$E$7:$E$54)</f>
        <v>0</v>
      </c>
      <c r="H133" s="55">
        <f t="shared" ref="H133:H140" si="4">SUMIF($H$7:$H$92,F133,$F$7:$F$92)</f>
        <v>0</v>
      </c>
      <c r="I133" s="23"/>
    </row>
    <row r="134" spans="3:9" x14ac:dyDescent="0.25">
      <c r="C134" s="23"/>
      <c r="D134" s="23"/>
      <c r="E134" s="23" t="s">
        <v>204</v>
      </c>
      <c r="F134" s="23" t="s">
        <v>176</v>
      </c>
      <c r="G134" s="54">
        <f>SUMIF($H$7:$H$54,F134,$E$7:$E$54)</f>
        <v>0</v>
      </c>
      <c r="H134" s="55">
        <f t="shared" si="4"/>
        <v>103476700</v>
      </c>
      <c r="I134" s="23"/>
    </row>
    <row r="135" spans="3:9" x14ac:dyDescent="0.25">
      <c r="C135" s="23"/>
      <c r="D135" s="23"/>
      <c r="E135" s="23" t="s">
        <v>204</v>
      </c>
      <c r="F135" s="23" t="s">
        <v>214</v>
      </c>
      <c r="G135" s="54">
        <f>H135/$F$105</f>
        <v>0</v>
      </c>
      <c r="H135" s="55">
        <f t="shared" si="4"/>
        <v>0</v>
      </c>
      <c r="I135" s="23"/>
    </row>
    <row r="136" spans="3:9" x14ac:dyDescent="0.25">
      <c r="C136" s="23"/>
      <c r="D136" s="23"/>
      <c r="E136" s="23" t="s">
        <v>215</v>
      </c>
      <c r="F136" s="23" t="s">
        <v>216</v>
      </c>
      <c r="G136" s="54">
        <f>SUMIF($H$7:$H$54,F136,$E$7:$E$54)</f>
        <v>0</v>
      </c>
      <c r="H136" s="55">
        <f t="shared" si="4"/>
        <v>0</v>
      </c>
      <c r="I136" s="23"/>
    </row>
    <row r="137" spans="3:9" x14ac:dyDescent="0.25">
      <c r="C137" s="23"/>
      <c r="D137" s="23"/>
      <c r="E137" s="23" t="s">
        <v>204</v>
      </c>
      <c r="F137" s="23" t="s">
        <v>179</v>
      </c>
      <c r="G137" s="54">
        <f>SUMIF($H$7:$H$54,F137,$E$7:$E$54)</f>
        <v>0</v>
      </c>
      <c r="H137" s="55">
        <f t="shared" si="4"/>
        <v>407540400</v>
      </c>
      <c r="I137" s="23"/>
    </row>
    <row r="138" spans="3:9" x14ac:dyDescent="0.25">
      <c r="C138" s="23"/>
      <c r="D138" s="23"/>
      <c r="E138" s="23" t="s">
        <v>204</v>
      </c>
      <c r="F138" s="23" t="s">
        <v>217</v>
      </c>
      <c r="G138" s="54">
        <f>SUMIF($H$7:$H$54,F138,$E$7:$E$54)</f>
        <v>0</v>
      </c>
      <c r="H138" s="55">
        <f t="shared" si="4"/>
        <v>0</v>
      </c>
      <c r="I138" s="23"/>
    </row>
    <row r="139" spans="3:9" x14ac:dyDescent="0.25">
      <c r="C139" s="23"/>
      <c r="D139" s="23"/>
      <c r="E139" s="23" t="s">
        <v>206</v>
      </c>
      <c r="F139" s="23" t="s">
        <v>218</v>
      </c>
      <c r="G139" s="54">
        <f>SUMIF($H$7:$H$54,F139,$E$7:$E$54)</f>
        <v>0</v>
      </c>
      <c r="H139" s="55">
        <f t="shared" si="4"/>
        <v>0</v>
      </c>
      <c r="I139" s="23"/>
    </row>
    <row r="140" spans="3:9" x14ac:dyDescent="0.25">
      <c r="C140" s="23"/>
      <c r="D140" s="23"/>
      <c r="E140" s="23" t="s">
        <v>204</v>
      </c>
      <c r="F140" s="23" t="s">
        <v>219</v>
      </c>
      <c r="G140" s="54">
        <f>SUMIF($H$7:$H$54,F140,$E$7:$E$54)</f>
        <v>0</v>
      </c>
      <c r="H140" s="55">
        <f t="shared" si="4"/>
        <v>0</v>
      </c>
      <c r="I140" s="23"/>
    </row>
    <row r="141" spans="3:9" x14ac:dyDescent="0.25">
      <c r="C141" s="23"/>
      <c r="D141" s="23"/>
      <c r="E141" s="51"/>
      <c r="F141" s="23"/>
      <c r="G141" s="56">
        <f>SUM(G131:G140)</f>
        <v>0</v>
      </c>
      <c r="H141" s="23">
        <f>SUM(H131:H140)</f>
        <v>511017100</v>
      </c>
      <c r="I141" s="23"/>
    </row>
    <row r="142" spans="3:9" x14ac:dyDescent="0.25">
      <c r="C142" s="23"/>
      <c r="D142" s="23"/>
      <c r="E142" s="51"/>
      <c r="F142" s="23"/>
      <c r="G142" s="54"/>
      <c r="H142" s="23"/>
      <c r="I142" s="23"/>
    </row>
    <row r="143" spans="3:9" x14ac:dyDescent="0.25">
      <c r="C143" s="23"/>
      <c r="D143" s="23"/>
      <c r="E143" s="51"/>
      <c r="F143" s="23"/>
      <c r="G143" s="54"/>
      <c r="H143" s="23"/>
      <c r="I143" s="23"/>
    </row>
    <row r="144" spans="3:9" x14ac:dyDescent="0.25">
      <c r="C144" s="23"/>
      <c r="D144" s="23"/>
      <c r="E144" s="51"/>
      <c r="F144" s="23"/>
      <c r="G144" s="54"/>
      <c r="H144" s="23"/>
      <c r="I144" s="23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2025-12-02T11:31:00Z</dcterms:created>
  <dcterms:modified xsi:type="dcterms:W3CDTF">2025-12-02T11:31:04Z</dcterms:modified>
</cp:coreProperties>
</file>