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433775\AppData\Local\Microsoft\Windows\INetCache\Content.Outlook\W2FT9TQF\"/>
    </mc:Choice>
  </mc:AlternateContent>
  <xr:revisionPtr revIDLastSave="0" documentId="13_ncr:1_{4F68A539-ED34-4BB8-8A9C-3D8DD49EE3AB}" xr6:coauthVersionLast="47" xr6:coauthVersionMax="47" xr10:uidLastSave="{00000000-0000-0000-0000-000000000000}"/>
  <bookViews>
    <workbookView xWindow="-120" yWindow="-120" windowWidth="29040" windowHeight="15720" tabRatio="806" activeTab="9" xr2:uid="{0FCA93E5-7F18-4DD4-88B1-68A5E3910BA2}"/>
  </bookViews>
  <sheets>
    <sheet name="Port_E1" sheetId="141" r:id="rId1"/>
    <sheet name="Port_E1I" sheetId="132" r:id="rId2"/>
    <sheet name="Port_C1" sheetId="133" r:id="rId3"/>
    <sheet name="Port_C1I" sheetId="134" r:id="rId4"/>
    <sheet name="Port_G1" sheetId="135" r:id="rId5"/>
    <sheet name="Port_G1I" sheetId="136" r:id="rId6"/>
    <sheet name="Port_Tax Saver" sheetId="137" r:id="rId7"/>
    <sheet name="Port_SRE" sheetId="138" r:id="rId8"/>
    <sheet name="Port_SF" sheetId="139" r:id="rId9"/>
    <sheet name="Port_VS" sheetId="140" r:id="rId10"/>
  </sheets>
  <definedNames>
    <definedName name="_xlnm._FilterDatabase" localSheetId="2" hidden="1">Port_C1!$C$6:$H$133</definedName>
    <definedName name="_xlnm._FilterDatabase" localSheetId="3" hidden="1">Port_C1I!$C$6:$H$55</definedName>
    <definedName name="_xlnm._FilterDatabase" localSheetId="0" hidden="1">Port_E1!$C$6:$H$87</definedName>
    <definedName name="_xlnm._FilterDatabase" localSheetId="1" hidden="1">Port_E1I!$C$6:$H$72</definedName>
    <definedName name="_xlnm._FilterDatabase" localSheetId="4" hidden="1">Port_G1!$C$6:$H$98</definedName>
    <definedName name="_xlnm._FilterDatabase" localSheetId="5" hidden="1">Port_G1I!$C$6:$H$36</definedName>
    <definedName name="_xlnm._FilterDatabase" localSheetId="8" hidden="1">Port_SF!$C$6:$H$70</definedName>
    <definedName name="_xlnm._FilterDatabase" localSheetId="7" hidden="1">Port_SRE!$C$6:$H$75</definedName>
    <definedName name="_xlnm._FilterDatabase" localSheetId="6" hidden="1">'Port_Tax Saver'!$C$6:$H$98</definedName>
    <definedName name="_xlnm._FilterDatabase" localSheetId="9" hidden="1">Port_VS!$C$6:$H$77</definedName>
    <definedName name="IN" localSheetId="2">#REF!</definedName>
    <definedName name="IN" localSheetId="3">#REF!</definedName>
    <definedName name="IN" localSheetId="0">#REF!</definedName>
    <definedName name="IN" localSheetId="1">#REF!</definedName>
    <definedName name="IN" localSheetId="4">#REF!</definedName>
    <definedName name="IN" localSheetId="5">#REF!</definedName>
    <definedName name="IN" localSheetId="8">#REF!</definedName>
    <definedName name="IN" localSheetId="7">#REF!</definedName>
    <definedName name="IN" localSheetId="6">#REF!</definedName>
    <definedName name="IN" localSheetId="9">#REF!</definedName>
    <definedName name="IN">#REF!</definedName>
    <definedName name="_xlnm.Print_Area" localSheetId="2">Port_C1!$B$2:$H$172</definedName>
    <definedName name="_xlnm.Print_Area" localSheetId="3">Port_C1I!$B$2:$H$95</definedName>
    <definedName name="_xlnm.Print_Area" localSheetId="0">Port_E1!$B$2:$G$110</definedName>
    <definedName name="_xlnm.Print_Area" localSheetId="1">Port_E1I!$B$2:$G$95</definedName>
    <definedName name="_xlnm.Print_Area" localSheetId="4">Port_G1!$B$2:$H$129</definedName>
    <definedName name="_xlnm.Print_Area" localSheetId="5">Port_G1I!$B$2:$G$65</definedName>
    <definedName name="_xlnm.Print_Area" localSheetId="8">Port_SF!$B$2:$G$98</definedName>
    <definedName name="_xlnm.Print_Area" localSheetId="7">Port_SRE!$B$2:$G$103</definedName>
    <definedName name="_xlnm.Print_Area" localSheetId="6">'Port_Tax Saver'!$B$2:$G$126</definedName>
    <definedName name="_xlnm.Print_Area" localSheetId="9">Port_VS!$B$2:$G$105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1" i="136" l="1"/>
  <c r="H144" i="141"/>
  <c r="G144" i="141"/>
  <c r="H143" i="141"/>
  <c r="G143" i="141"/>
  <c r="H142" i="141"/>
  <c r="G142" i="141"/>
  <c r="H141" i="141"/>
  <c r="G141" i="141"/>
  <c r="H140" i="141"/>
  <c r="G140" i="141"/>
  <c r="H139" i="141"/>
  <c r="G139" i="141"/>
  <c r="H138" i="141"/>
  <c r="G138" i="141"/>
  <c r="H137" i="141"/>
  <c r="G137" i="141"/>
  <c r="F134" i="141"/>
  <c r="F133" i="141"/>
  <c r="F132" i="141"/>
  <c r="F131" i="141"/>
  <c r="F130" i="141"/>
  <c r="F129" i="141"/>
  <c r="F128" i="141"/>
  <c r="F127" i="141"/>
  <c r="F126" i="141"/>
  <c r="F125" i="141"/>
  <c r="H146" i="140"/>
  <c r="G146" i="140"/>
  <c r="H145" i="140"/>
  <c r="G145" i="140"/>
  <c r="H144" i="140"/>
  <c r="G144" i="140"/>
  <c r="H143" i="140"/>
  <c r="G143" i="140"/>
  <c r="H142" i="140"/>
  <c r="G142" i="140"/>
  <c r="H141" i="140"/>
  <c r="G141" i="140"/>
  <c r="H140" i="140"/>
  <c r="G140" i="140"/>
  <c r="H139" i="140"/>
  <c r="G139" i="140"/>
  <c r="F136" i="140"/>
  <c r="F135" i="140"/>
  <c r="F134" i="140"/>
  <c r="F133" i="140"/>
  <c r="F132" i="140"/>
  <c r="F131" i="140"/>
  <c r="F130" i="140"/>
  <c r="F129" i="140"/>
  <c r="F128" i="140"/>
  <c r="F127" i="140"/>
  <c r="H146" i="139"/>
  <c r="G146" i="139"/>
  <c r="H145" i="139"/>
  <c r="G145" i="139"/>
  <c r="H144" i="139"/>
  <c r="G144" i="139"/>
  <c r="H143" i="139"/>
  <c r="G143" i="139"/>
  <c r="H142" i="139"/>
  <c r="G142" i="139"/>
  <c r="H141" i="139"/>
  <c r="G141" i="139"/>
  <c r="H140" i="139"/>
  <c r="G140" i="139"/>
  <c r="H139" i="139"/>
  <c r="G139" i="139"/>
  <c r="F136" i="139"/>
  <c r="F135" i="139"/>
  <c r="F134" i="139"/>
  <c r="F133" i="139"/>
  <c r="F132" i="139"/>
  <c r="F131" i="139"/>
  <c r="F130" i="139"/>
  <c r="F129" i="139"/>
  <c r="F128" i="139"/>
  <c r="F127" i="139"/>
  <c r="H146" i="138"/>
  <c r="G146" i="138"/>
  <c r="H145" i="138"/>
  <c r="G145" i="138"/>
  <c r="H144" i="138"/>
  <c r="G144" i="138"/>
  <c r="H143" i="138"/>
  <c r="G143" i="138"/>
  <c r="H142" i="138"/>
  <c r="G142" i="138"/>
  <c r="H141" i="138"/>
  <c r="G141" i="138"/>
  <c r="H140" i="138"/>
  <c r="G140" i="138"/>
  <c r="H139" i="138"/>
  <c r="G139" i="138"/>
  <c r="F136" i="138"/>
  <c r="F135" i="138"/>
  <c r="F134" i="138"/>
  <c r="F133" i="138"/>
  <c r="F132" i="138"/>
  <c r="F131" i="138"/>
  <c r="F130" i="138"/>
  <c r="F129" i="138"/>
  <c r="F128" i="138"/>
  <c r="F127" i="138"/>
  <c r="H146" i="137"/>
  <c r="G146" i="137"/>
  <c r="H145" i="137"/>
  <c r="G145" i="137"/>
  <c r="H144" i="137"/>
  <c r="G144" i="137"/>
  <c r="H143" i="137"/>
  <c r="G143" i="137"/>
  <c r="H142" i="137"/>
  <c r="G142" i="137"/>
  <c r="H141" i="137"/>
  <c r="G141" i="137"/>
  <c r="H140" i="137"/>
  <c r="G140" i="137"/>
  <c r="H139" i="137"/>
  <c r="G139" i="137"/>
  <c r="F136" i="137"/>
  <c r="F135" i="137"/>
  <c r="F134" i="137"/>
  <c r="F133" i="137"/>
  <c r="F132" i="137"/>
  <c r="F131" i="137"/>
  <c r="F130" i="137"/>
  <c r="F129" i="137"/>
  <c r="F128" i="137"/>
  <c r="F127" i="137"/>
  <c r="F126" i="137"/>
  <c r="F89" i="136"/>
  <c r="F88" i="136"/>
  <c r="F87" i="136"/>
  <c r="F86" i="136"/>
  <c r="F85" i="136"/>
  <c r="F84" i="136"/>
  <c r="F141" i="135"/>
  <c r="F140" i="135"/>
  <c r="F139" i="135"/>
  <c r="F138" i="135"/>
  <c r="F137" i="135"/>
  <c r="F136" i="135"/>
  <c r="F135" i="135"/>
  <c r="F98" i="134"/>
  <c r="F97" i="134"/>
  <c r="F96" i="134"/>
  <c r="F95" i="134"/>
  <c r="F94" i="134"/>
  <c r="F93" i="134"/>
  <c r="F90" i="134"/>
  <c r="F174" i="133"/>
  <c r="F173" i="133"/>
  <c r="F172" i="133"/>
  <c r="F171" i="133"/>
  <c r="F170" i="133"/>
  <c r="F169" i="133"/>
  <c r="F168" i="133"/>
  <c r="F166" i="133"/>
  <c r="H141" i="132"/>
  <c r="G141" i="132"/>
  <c r="H140" i="132"/>
  <c r="G140" i="132"/>
  <c r="H139" i="132"/>
  <c r="G139" i="132"/>
  <c r="H138" i="132"/>
  <c r="G138" i="132"/>
  <c r="H137" i="132"/>
  <c r="G137" i="132"/>
  <c r="H136" i="132"/>
  <c r="G136" i="132"/>
  <c r="H135" i="132"/>
  <c r="G135" i="132"/>
  <c r="H134" i="132"/>
  <c r="G134" i="132"/>
  <c r="F131" i="132"/>
  <c r="F130" i="132"/>
  <c r="F129" i="132"/>
  <c r="F128" i="132"/>
  <c r="F127" i="132"/>
  <c r="F126" i="132"/>
  <c r="F125" i="132"/>
  <c r="F124" i="132"/>
  <c r="F123" i="132"/>
  <c r="F122" i="132"/>
  <c r="F107" i="141" l="1"/>
  <c r="F97" i="141"/>
  <c r="F124" i="141"/>
  <c r="F123" i="141"/>
  <c r="F109" i="140"/>
  <c r="F99" i="140"/>
  <c r="F126" i="140"/>
  <c r="F125" i="140"/>
  <c r="F125" i="139"/>
  <c r="F126" i="139"/>
  <c r="F125" i="138"/>
  <c r="F126" i="138"/>
  <c r="F61" i="136"/>
  <c r="H94" i="136"/>
  <c r="G94" i="136"/>
  <c r="H93" i="136"/>
  <c r="G93" i="136"/>
  <c r="H92" i="136"/>
  <c r="G95" i="136"/>
  <c r="G99" i="136"/>
  <c r="H98" i="136"/>
  <c r="G98" i="136"/>
  <c r="H97" i="136"/>
  <c r="F82" i="136" s="1"/>
  <c r="G97" i="136"/>
  <c r="H96" i="136"/>
  <c r="G96" i="136"/>
  <c r="H95" i="136"/>
  <c r="H99" i="136"/>
  <c r="F83" i="136" s="1"/>
  <c r="F51" i="136"/>
  <c r="F79" i="136"/>
  <c r="F78" i="136"/>
  <c r="F114" i="135"/>
  <c r="H148" i="135"/>
  <c r="H147" i="135"/>
  <c r="H146" i="135"/>
  <c r="H145" i="135"/>
  <c r="H144" i="135"/>
  <c r="H151" i="135"/>
  <c r="H150" i="135"/>
  <c r="H149" i="135"/>
  <c r="F104" i="135"/>
  <c r="F131" i="135"/>
  <c r="F130" i="135"/>
  <c r="F71" i="134"/>
  <c r="H106" i="134"/>
  <c r="K10" i="134"/>
  <c r="K11" i="134"/>
  <c r="H105" i="134"/>
  <c r="K9" i="134"/>
  <c r="H110" i="134"/>
  <c r="H104" i="134"/>
  <c r="H109" i="134"/>
  <c r="H103" i="134"/>
  <c r="H107" i="134"/>
  <c r="K15" i="134"/>
  <c r="H108" i="134"/>
  <c r="H101" i="134"/>
  <c r="K7" i="134"/>
  <c r="K17" i="134" s="1"/>
  <c r="K16" i="134"/>
  <c r="K12" i="134"/>
  <c r="K14" i="134"/>
  <c r="K13" i="134"/>
  <c r="H102" i="134"/>
  <c r="K8" i="134"/>
  <c r="F61" i="134"/>
  <c r="F87" i="134"/>
  <c r="F88" i="134"/>
  <c r="F147" i="133"/>
  <c r="H178" i="133"/>
  <c r="H179" i="133"/>
  <c r="H180" i="133"/>
  <c r="L8" i="133"/>
  <c r="H181" i="133"/>
  <c r="H182" i="133"/>
  <c r="L13" i="133"/>
  <c r="H186" i="133"/>
  <c r="L9" i="133"/>
  <c r="H184" i="133"/>
  <c r="H177" i="133"/>
  <c r="H185" i="133"/>
  <c r="L10" i="133"/>
  <c r="H183" i="133"/>
  <c r="L11" i="133"/>
  <c r="L12" i="133"/>
  <c r="L7" i="133"/>
  <c r="F137" i="133"/>
  <c r="F163" i="133"/>
  <c r="F164" i="133"/>
  <c r="F104" i="132"/>
  <c r="F94" i="132"/>
  <c r="F121" i="132"/>
  <c r="F120" i="132"/>
  <c r="F109" i="141" l="1"/>
  <c r="G107" i="141" s="1"/>
  <c r="F111" i="140"/>
  <c r="G109" i="140" s="1"/>
  <c r="F109" i="139"/>
  <c r="F99" i="139"/>
  <c r="F99" i="138"/>
  <c r="F109" i="138"/>
  <c r="F99" i="137"/>
  <c r="F125" i="137"/>
  <c r="F109" i="137"/>
  <c r="F63" i="136"/>
  <c r="G61" i="136" s="1"/>
  <c r="G78" i="136"/>
  <c r="F80" i="136"/>
  <c r="G80" i="136" s="1"/>
  <c r="F116" i="135"/>
  <c r="G114" i="135"/>
  <c r="H152" i="135"/>
  <c r="F132" i="135"/>
  <c r="G144" i="135"/>
  <c r="G130" i="135"/>
  <c r="F73" i="134"/>
  <c r="G71" i="134" s="1"/>
  <c r="F91" i="134"/>
  <c r="G91" i="134" s="1"/>
  <c r="G105" i="134"/>
  <c r="G107" i="134"/>
  <c r="F92" i="134"/>
  <c r="G92" i="134" s="1"/>
  <c r="H111" i="134"/>
  <c r="H112" i="134" s="1"/>
  <c r="F89" i="134"/>
  <c r="G89" i="134" s="1"/>
  <c r="G101" i="134"/>
  <c r="F99" i="134"/>
  <c r="G87" i="134"/>
  <c r="F149" i="133"/>
  <c r="G147" i="133"/>
  <c r="F167" i="133"/>
  <c r="G167" i="133" s="1"/>
  <c r="G182" i="133"/>
  <c r="H187" i="133"/>
  <c r="H188" i="133" s="1"/>
  <c r="G177" i="133"/>
  <c r="F165" i="133"/>
  <c r="G165" i="133" s="1"/>
  <c r="H175" i="133"/>
  <c r="G137" i="133"/>
  <c r="L16" i="133"/>
  <c r="G163" i="133"/>
  <c r="F175" i="133"/>
  <c r="L14" i="133"/>
  <c r="L17" i="133" s="1"/>
  <c r="F106" i="132"/>
  <c r="G104" i="132" s="1"/>
  <c r="G124" i="141" l="1"/>
  <c r="G7" i="141"/>
  <c r="G123" i="141"/>
  <c r="G97" i="141"/>
  <c r="G101" i="141"/>
  <c r="G9" i="141"/>
  <c r="G15" i="141"/>
  <c r="G21" i="141"/>
  <c r="G24" i="141"/>
  <c r="G25" i="141"/>
  <c r="G27" i="141"/>
  <c r="G29" i="141"/>
  <c r="G39" i="141"/>
  <c r="G47" i="141"/>
  <c r="G60" i="141"/>
  <c r="G18" i="141"/>
  <c r="G23" i="141"/>
  <c r="G31" i="141"/>
  <c r="G16" i="141"/>
  <c r="G17" i="141"/>
  <c r="G26" i="141"/>
  <c r="G30" i="141"/>
  <c r="G38" i="141"/>
  <c r="G45" i="141"/>
  <c r="G51" i="141"/>
  <c r="G8" i="141"/>
  <c r="G19" i="141"/>
  <c r="G20" i="141"/>
  <c r="G28" i="141"/>
  <c r="G33" i="141"/>
  <c r="G36" i="141"/>
  <c r="G37" i="141"/>
  <c r="G40" i="141"/>
  <c r="G42" i="141"/>
  <c r="G49" i="141"/>
  <c r="G50" i="141"/>
  <c r="G58" i="141"/>
  <c r="G12" i="141"/>
  <c r="G10" i="141"/>
  <c r="G14" i="141"/>
  <c r="G32" i="141"/>
  <c r="G34" i="141"/>
  <c r="G35" i="141"/>
  <c r="G43" i="141"/>
  <c r="G48" i="141"/>
  <c r="G54" i="141"/>
  <c r="G62" i="141"/>
  <c r="G11" i="141"/>
  <c r="G13" i="141"/>
  <c r="G22" i="141"/>
  <c r="G41" i="141"/>
  <c r="G44" i="141"/>
  <c r="G46" i="141"/>
  <c r="G52" i="141"/>
  <c r="G53" i="141"/>
  <c r="G55" i="141"/>
  <c r="G56" i="141"/>
  <c r="G57" i="141"/>
  <c r="G59" i="141"/>
  <c r="G61" i="141"/>
  <c r="G63" i="141"/>
  <c r="G64" i="141"/>
  <c r="G65" i="141"/>
  <c r="G66" i="141"/>
  <c r="G67" i="141"/>
  <c r="G68" i="141"/>
  <c r="G69" i="141"/>
  <c r="G70" i="141"/>
  <c r="G71" i="141"/>
  <c r="G72" i="141"/>
  <c r="G73" i="141"/>
  <c r="G74" i="141"/>
  <c r="G75" i="141"/>
  <c r="G76" i="141"/>
  <c r="G77" i="141"/>
  <c r="G78" i="141"/>
  <c r="G79" i="141"/>
  <c r="G80" i="141"/>
  <c r="G81" i="141"/>
  <c r="G82" i="141"/>
  <c r="G83" i="141"/>
  <c r="G84" i="141"/>
  <c r="G85" i="141"/>
  <c r="G86" i="141"/>
  <c r="G87" i="141"/>
  <c r="G88" i="141"/>
  <c r="G89" i="141"/>
  <c r="G90" i="141"/>
  <c r="G91" i="141"/>
  <c r="G105" i="141"/>
  <c r="G125" i="141"/>
  <c r="G126" i="141"/>
  <c r="G127" i="141"/>
  <c r="G128" i="141"/>
  <c r="G129" i="141"/>
  <c r="G130" i="141"/>
  <c r="G131" i="141"/>
  <c r="G132" i="141"/>
  <c r="G133" i="141"/>
  <c r="G134" i="141"/>
  <c r="G94" i="141"/>
  <c r="G126" i="140"/>
  <c r="G99" i="140"/>
  <c r="G103" i="140"/>
  <c r="G125" i="140"/>
  <c r="G7" i="140"/>
  <c r="G8" i="140"/>
  <c r="G9" i="140"/>
  <c r="G10" i="140"/>
  <c r="G11" i="140"/>
  <c r="G12" i="140"/>
  <c r="G13" i="140"/>
  <c r="G14" i="140"/>
  <c r="G15" i="140"/>
  <c r="G16" i="140"/>
  <c r="G17" i="140"/>
  <c r="G18" i="140"/>
  <c r="G19" i="140"/>
  <c r="G20" i="140"/>
  <c r="G21" i="140"/>
  <c r="G22" i="140"/>
  <c r="G23" i="140"/>
  <c r="G24" i="140"/>
  <c r="G25" i="140"/>
  <c r="G26" i="140"/>
  <c r="G27" i="140"/>
  <c r="G28" i="140"/>
  <c r="G29" i="140"/>
  <c r="G30" i="140"/>
  <c r="G31" i="140"/>
  <c r="G32" i="140"/>
  <c r="G33" i="140"/>
  <c r="G34" i="140"/>
  <c r="G35" i="140"/>
  <c r="G36" i="140"/>
  <c r="G37" i="140"/>
  <c r="G38" i="140"/>
  <c r="G39" i="140"/>
  <c r="G40" i="140"/>
  <c r="G41" i="140"/>
  <c r="G42" i="140"/>
  <c r="G43" i="140"/>
  <c r="G44" i="140"/>
  <c r="G45" i="140"/>
  <c r="G46" i="140"/>
  <c r="G47" i="140"/>
  <c r="G48" i="140"/>
  <c r="G49" i="140"/>
  <c r="G50" i="140"/>
  <c r="G51" i="140"/>
  <c r="G52" i="140"/>
  <c r="G53" i="140"/>
  <c r="G54" i="140"/>
  <c r="G55" i="140"/>
  <c r="G56" i="140"/>
  <c r="G57" i="140"/>
  <c r="G58" i="140"/>
  <c r="G59" i="140"/>
  <c r="G60" i="140"/>
  <c r="G61" i="140"/>
  <c r="G62" i="140"/>
  <c r="G63" i="140"/>
  <c r="G64" i="140"/>
  <c r="G65" i="140"/>
  <c r="G66" i="140"/>
  <c r="G67" i="140"/>
  <c r="G68" i="140"/>
  <c r="G69" i="140"/>
  <c r="G70" i="140"/>
  <c r="G71" i="140"/>
  <c r="G72" i="140"/>
  <c r="G73" i="140"/>
  <c r="G74" i="140"/>
  <c r="G75" i="140"/>
  <c r="G76" i="140"/>
  <c r="G77" i="140"/>
  <c r="G78" i="140"/>
  <c r="G79" i="140"/>
  <c r="G80" i="140"/>
  <c r="G81" i="140"/>
  <c r="G82" i="140"/>
  <c r="G83" i="140"/>
  <c r="G84" i="140"/>
  <c r="G107" i="140"/>
  <c r="G127" i="140"/>
  <c r="G128" i="140"/>
  <c r="G129" i="140"/>
  <c r="G130" i="140"/>
  <c r="G131" i="140"/>
  <c r="G132" i="140"/>
  <c r="G133" i="140"/>
  <c r="G134" i="140"/>
  <c r="G135" i="140"/>
  <c r="G136" i="140"/>
  <c r="F111" i="139"/>
  <c r="G109" i="139" s="1"/>
  <c r="F111" i="138"/>
  <c r="G109" i="138" s="1"/>
  <c r="F111" i="137"/>
  <c r="G109" i="137" s="1"/>
  <c r="G83" i="136"/>
  <c r="G92" i="136"/>
  <c r="G79" i="136"/>
  <c r="G7" i="136"/>
  <c r="G51" i="136"/>
  <c r="G82" i="136"/>
  <c r="G55" i="136"/>
  <c r="G11" i="136"/>
  <c r="G16" i="136"/>
  <c r="G18" i="136"/>
  <c r="G19" i="136"/>
  <c r="G23" i="136"/>
  <c r="G24" i="136"/>
  <c r="G27" i="136"/>
  <c r="G32" i="136"/>
  <c r="G33" i="136"/>
  <c r="G34" i="136"/>
  <c r="G81" i="136"/>
  <c r="G85" i="136"/>
  <c r="G88" i="136"/>
  <c r="G8" i="136"/>
  <c r="G9" i="136"/>
  <c r="G10" i="136"/>
  <c r="G13" i="136"/>
  <c r="G14" i="136"/>
  <c r="G15" i="136"/>
  <c r="G17" i="136"/>
  <c r="G20" i="136"/>
  <c r="G21" i="136"/>
  <c r="G22" i="136"/>
  <c r="G25" i="136"/>
  <c r="G26" i="136"/>
  <c r="G28" i="136"/>
  <c r="G29" i="136"/>
  <c r="G30" i="136"/>
  <c r="G31" i="136"/>
  <c r="G35" i="136"/>
  <c r="G59" i="136"/>
  <c r="G84" i="136"/>
  <c r="G86" i="136"/>
  <c r="G87" i="136"/>
  <c r="G89" i="136"/>
  <c r="G12" i="136"/>
  <c r="G37" i="136"/>
  <c r="G38" i="136"/>
  <c r="G39" i="136"/>
  <c r="G40" i="136"/>
  <c r="G41" i="136"/>
  <c r="G42" i="136"/>
  <c r="G43" i="136"/>
  <c r="G50" i="136"/>
  <c r="G149" i="135"/>
  <c r="G147" i="135"/>
  <c r="G7" i="135"/>
  <c r="G151" i="135"/>
  <c r="G148" i="135"/>
  <c r="G131" i="135"/>
  <c r="G133" i="135" s="1"/>
  <c r="G104" i="135"/>
  <c r="G145" i="135"/>
  <c r="G108" i="135"/>
  <c r="G150" i="135"/>
  <c r="G146" i="135"/>
  <c r="G11" i="135"/>
  <c r="G22" i="135"/>
  <c r="G26" i="135"/>
  <c r="G37" i="135"/>
  <c r="G39" i="135"/>
  <c r="G49" i="135"/>
  <c r="G55" i="135"/>
  <c r="G56" i="135"/>
  <c r="G61" i="135"/>
  <c r="G63" i="135"/>
  <c r="G65" i="135"/>
  <c r="G69" i="135"/>
  <c r="G72" i="135"/>
  <c r="G73" i="135"/>
  <c r="G74" i="135"/>
  <c r="G76" i="135"/>
  <c r="G77" i="135"/>
  <c r="G80" i="135"/>
  <c r="G81" i="135"/>
  <c r="G83" i="135"/>
  <c r="G84" i="135"/>
  <c r="G85" i="135"/>
  <c r="G86" i="135"/>
  <c r="G87" i="135"/>
  <c r="G88" i="135"/>
  <c r="G89" i="135"/>
  <c r="G90" i="135"/>
  <c r="G91" i="135"/>
  <c r="G92" i="135"/>
  <c r="G93" i="135"/>
  <c r="G94" i="135"/>
  <c r="G95" i="135"/>
  <c r="G96" i="135"/>
  <c r="G98" i="135"/>
  <c r="G99" i="135"/>
  <c r="G100" i="135"/>
  <c r="G101" i="135"/>
  <c r="G102" i="135"/>
  <c r="G103" i="135"/>
  <c r="G112" i="135"/>
  <c r="G135" i="135"/>
  <c r="G136" i="135"/>
  <c r="G137" i="135"/>
  <c r="G138" i="135"/>
  <c r="G139" i="135"/>
  <c r="G140" i="135"/>
  <c r="G141" i="135"/>
  <c r="G8" i="135"/>
  <c r="G10" i="135"/>
  <c r="G14" i="135"/>
  <c r="G16" i="135"/>
  <c r="G17" i="135"/>
  <c r="G19" i="135"/>
  <c r="G27" i="135"/>
  <c r="G30" i="135"/>
  <c r="G44" i="135"/>
  <c r="G12" i="135"/>
  <c r="G15" i="135"/>
  <c r="G18" i="135"/>
  <c r="G21" i="135"/>
  <c r="G23" i="135"/>
  <c r="G25" i="135"/>
  <c r="G28" i="135"/>
  <c r="G29" i="135"/>
  <c r="G32" i="135"/>
  <c r="G34" i="135"/>
  <c r="G40" i="135"/>
  <c r="G42" i="135"/>
  <c r="G43" i="135"/>
  <c r="G45" i="135"/>
  <c r="G47" i="135"/>
  <c r="G51" i="135"/>
  <c r="G52" i="135"/>
  <c r="G53" i="135"/>
  <c r="G54" i="135"/>
  <c r="G57" i="135"/>
  <c r="G59" i="135"/>
  <c r="G60" i="135"/>
  <c r="G62" i="135"/>
  <c r="G68" i="135"/>
  <c r="G70" i="135"/>
  <c r="G75" i="135"/>
  <c r="G78" i="135"/>
  <c r="G79" i="135"/>
  <c r="G82" i="135"/>
  <c r="G97" i="135"/>
  <c r="G9" i="135"/>
  <c r="G13" i="135"/>
  <c r="G20" i="135"/>
  <c r="G24" i="135"/>
  <c r="G31" i="135"/>
  <c r="G33" i="135"/>
  <c r="G35" i="135"/>
  <c r="G36" i="135"/>
  <c r="G38" i="135"/>
  <c r="G41" i="135"/>
  <c r="G46" i="135"/>
  <c r="G48" i="135"/>
  <c r="G50" i="135"/>
  <c r="G58" i="135"/>
  <c r="G64" i="135"/>
  <c r="G66" i="135"/>
  <c r="G67" i="135"/>
  <c r="G71" i="135"/>
  <c r="G132" i="135"/>
  <c r="F133" i="135"/>
  <c r="G61" i="134"/>
  <c r="G108" i="134"/>
  <c r="G102" i="134"/>
  <c r="G104" i="134"/>
  <c r="G110" i="134"/>
  <c r="G106" i="134"/>
  <c r="G65" i="134"/>
  <c r="G88" i="134"/>
  <c r="G7" i="134"/>
  <c r="G103" i="134"/>
  <c r="G109" i="134"/>
  <c r="G8" i="134"/>
  <c r="G9" i="134"/>
  <c r="G10" i="134"/>
  <c r="G11" i="134"/>
  <c r="G12" i="134"/>
  <c r="G13" i="134"/>
  <c r="G14" i="134"/>
  <c r="G15" i="134"/>
  <c r="G16" i="134"/>
  <c r="G17" i="134"/>
  <c r="G18" i="134"/>
  <c r="G19" i="134"/>
  <c r="G20" i="134"/>
  <c r="G21" i="134"/>
  <c r="G22" i="134"/>
  <c r="G23" i="134"/>
  <c r="G24" i="134"/>
  <c r="G25" i="134"/>
  <c r="G26" i="134"/>
  <c r="G27" i="134"/>
  <c r="G28" i="134"/>
  <c r="G29" i="134"/>
  <c r="G30" i="134"/>
  <c r="G31" i="134"/>
  <c r="G32" i="134"/>
  <c r="G33" i="134"/>
  <c r="G34" i="134"/>
  <c r="G35" i="134"/>
  <c r="G36" i="134"/>
  <c r="G37" i="134"/>
  <c r="G38" i="134"/>
  <c r="G39" i="134"/>
  <c r="G40" i="134"/>
  <c r="G41" i="134"/>
  <c r="G42" i="134"/>
  <c r="G43" i="134"/>
  <c r="G44" i="134"/>
  <c r="G45" i="134"/>
  <c r="G46" i="134"/>
  <c r="G47" i="134"/>
  <c r="G48" i="134"/>
  <c r="G49" i="134"/>
  <c r="G50" i="134"/>
  <c r="G51" i="134"/>
  <c r="G52" i="134"/>
  <c r="G69" i="134"/>
  <c r="G90" i="134"/>
  <c r="G93" i="134"/>
  <c r="G94" i="134"/>
  <c r="G95" i="134"/>
  <c r="G96" i="134"/>
  <c r="G97" i="134"/>
  <c r="G98" i="134"/>
  <c r="G180" i="133"/>
  <c r="G186" i="133"/>
  <c r="G164" i="133"/>
  <c r="G7" i="133"/>
  <c r="G179" i="133"/>
  <c r="G185" i="133"/>
  <c r="G181" i="133"/>
  <c r="G183" i="133"/>
  <c r="G184" i="133"/>
  <c r="G178" i="133"/>
  <c r="G187" i="133" s="1"/>
  <c r="G141" i="133"/>
  <c r="G8" i="133"/>
  <c r="G17" i="133"/>
  <c r="G19" i="133"/>
  <c r="G21" i="133"/>
  <c r="G22" i="133"/>
  <c r="G26" i="133"/>
  <c r="G27" i="133"/>
  <c r="G30" i="133"/>
  <c r="G31" i="133"/>
  <c r="G35" i="133"/>
  <c r="G36" i="133"/>
  <c r="G37" i="133"/>
  <c r="G40" i="133"/>
  <c r="G48" i="133"/>
  <c r="G54" i="133"/>
  <c r="G60" i="133"/>
  <c r="G64" i="133"/>
  <c r="G66" i="133"/>
  <c r="G73" i="133"/>
  <c r="G74" i="133"/>
  <c r="G79" i="133"/>
  <c r="G80" i="133"/>
  <c r="G81" i="133"/>
  <c r="G85" i="133"/>
  <c r="G94" i="133"/>
  <c r="G96" i="133"/>
  <c r="G101" i="133"/>
  <c r="G103" i="133"/>
  <c r="G105" i="133"/>
  <c r="G107" i="133"/>
  <c r="G115" i="133"/>
  <c r="G117" i="133"/>
  <c r="G118" i="133"/>
  <c r="G119" i="133"/>
  <c r="G122" i="133"/>
  <c r="G124" i="133"/>
  <c r="G125" i="133"/>
  <c r="G132" i="133"/>
  <c r="G134" i="133"/>
  <c r="G166" i="133"/>
  <c r="G171" i="133"/>
  <c r="G174" i="133"/>
  <c r="G11" i="133"/>
  <c r="G14" i="133"/>
  <c r="G16" i="133"/>
  <c r="G20" i="133"/>
  <c r="G23" i="133"/>
  <c r="G28" i="133"/>
  <c r="G38" i="133"/>
  <c r="G42" i="133"/>
  <c r="G49" i="133"/>
  <c r="G55" i="133"/>
  <c r="G57" i="133"/>
  <c r="G61" i="133"/>
  <c r="G63" i="133"/>
  <c r="G65" i="133"/>
  <c r="G68" i="133"/>
  <c r="G69" i="133"/>
  <c r="G70" i="133"/>
  <c r="G75" i="133"/>
  <c r="G76" i="133"/>
  <c r="G78" i="133"/>
  <c r="G82" i="133"/>
  <c r="G83" i="133"/>
  <c r="G86" i="133"/>
  <c r="G87" i="133"/>
  <c r="G88" i="133"/>
  <c r="G90" i="133"/>
  <c r="G92" i="133"/>
  <c r="G93" i="133"/>
  <c r="G97" i="133"/>
  <c r="G102" i="133"/>
  <c r="G104" i="133"/>
  <c r="G106" i="133"/>
  <c r="G109" i="133"/>
  <c r="G112" i="133"/>
  <c r="G113" i="133"/>
  <c r="G116" i="133"/>
  <c r="G121" i="133"/>
  <c r="G123" i="133"/>
  <c r="G129" i="133"/>
  <c r="G131" i="133"/>
  <c r="G145" i="133"/>
  <c r="G169" i="133"/>
  <c r="G170" i="133"/>
  <c r="G173" i="133"/>
  <c r="G12" i="133"/>
  <c r="G24" i="133"/>
  <c r="G43" i="133"/>
  <c r="G46" i="133"/>
  <c r="G50" i="133"/>
  <c r="G53" i="133"/>
  <c r="G56" i="133"/>
  <c r="G58" i="133"/>
  <c r="G67" i="133"/>
  <c r="G98" i="133"/>
  <c r="G100" i="133"/>
  <c r="G110" i="133"/>
  <c r="G9" i="133"/>
  <c r="G10" i="133"/>
  <c r="G13" i="133"/>
  <c r="G15" i="133"/>
  <c r="G18" i="133"/>
  <c r="G25" i="133"/>
  <c r="G29" i="133"/>
  <c r="G32" i="133"/>
  <c r="G33" i="133"/>
  <c r="G34" i="133"/>
  <c r="G39" i="133"/>
  <c r="G41" i="133"/>
  <c r="G44" i="133"/>
  <c r="G45" i="133"/>
  <c r="G47" i="133"/>
  <c r="G51" i="133"/>
  <c r="G52" i="133"/>
  <c r="G59" i="133"/>
  <c r="G62" i="133"/>
  <c r="G71" i="133"/>
  <c r="G72" i="133"/>
  <c r="G77" i="133"/>
  <c r="G84" i="133"/>
  <c r="G89" i="133"/>
  <c r="G91" i="133"/>
  <c r="G95" i="133"/>
  <c r="G99" i="133"/>
  <c r="G108" i="133"/>
  <c r="G114" i="133"/>
  <c r="G120" i="133"/>
  <c r="G126" i="133"/>
  <c r="G127" i="133"/>
  <c r="G128" i="133"/>
  <c r="G130" i="133"/>
  <c r="G133" i="133"/>
  <c r="G168" i="133"/>
  <c r="G172" i="133"/>
  <c r="G111" i="133"/>
  <c r="G94" i="132"/>
  <c r="G120" i="132"/>
  <c r="G98" i="132"/>
  <c r="G121" i="132"/>
  <c r="G7" i="132"/>
  <c r="G10" i="132"/>
  <c r="G12" i="132"/>
  <c r="G13" i="132"/>
  <c r="G14" i="132"/>
  <c r="G17" i="132"/>
  <c r="G18" i="132"/>
  <c r="G19" i="132"/>
  <c r="G24" i="132"/>
  <c r="G25" i="132"/>
  <c r="G26" i="132"/>
  <c r="G27" i="132"/>
  <c r="G28" i="132"/>
  <c r="G29" i="132"/>
  <c r="G30" i="132"/>
  <c r="G32" i="132"/>
  <c r="G33" i="132"/>
  <c r="G36" i="132"/>
  <c r="G39" i="132"/>
  <c r="G41" i="132"/>
  <c r="G44" i="132"/>
  <c r="G46" i="132"/>
  <c r="G47" i="132"/>
  <c r="G49" i="132"/>
  <c r="G53" i="132"/>
  <c r="G54" i="132"/>
  <c r="G55" i="132"/>
  <c r="G56" i="132"/>
  <c r="G57" i="132"/>
  <c r="G59" i="132"/>
  <c r="G61" i="132"/>
  <c r="G62" i="132"/>
  <c r="G64" i="132"/>
  <c r="G65" i="132"/>
  <c r="G66" i="132"/>
  <c r="G68" i="132"/>
  <c r="G69" i="132"/>
  <c r="G71" i="132"/>
  <c r="G73" i="132"/>
  <c r="G74" i="132"/>
  <c r="G75" i="132"/>
  <c r="G76" i="132"/>
  <c r="G77" i="132"/>
  <c r="G78" i="132"/>
  <c r="G102" i="132"/>
  <c r="G122" i="132"/>
  <c r="G123" i="132"/>
  <c r="G124" i="132"/>
  <c r="G125" i="132"/>
  <c r="G126" i="132"/>
  <c r="G128" i="132"/>
  <c r="G129" i="132"/>
  <c r="G130" i="132"/>
  <c r="G131" i="132"/>
  <c r="G8" i="132"/>
  <c r="G11" i="132"/>
  <c r="G16" i="132"/>
  <c r="G20" i="132"/>
  <c r="G21" i="132"/>
  <c r="G22" i="132"/>
  <c r="G23" i="132"/>
  <c r="G31" i="132"/>
  <c r="G34" i="132"/>
  <c r="G35" i="132"/>
  <c r="G37" i="132"/>
  <c r="G38" i="132"/>
  <c r="G40" i="132"/>
  <c r="G42" i="132"/>
  <c r="G43" i="132"/>
  <c r="G45" i="132"/>
  <c r="G48" i="132"/>
  <c r="G50" i="132"/>
  <c r="G51" i="132"/>
  <c r="G52" i="132"/>
  <c r="G58" i="132"/>
  <c r="G60" i="132"/>
  <c r="G63" i="132"/>
  <c r="G67" i="132"/>
  <c r="G70" i="132"/>
  <c r="G72" i="132"/>
  <c r="G127" i="132"/>
  <c r="G9" i="132"/>
  <c r="G15" i="132"/>
  <c r="G7" i="139" l="1"/>
  <c r="G103" i="139"/>
  <c r="G99" i="139"/>
  <c r="G107" i="139"/>
  <c r="G18" i="139"/>
  <c r="G20" i="139"/>
  <c r="G28" i="139"/>
  <c r="G15" i="139"/>
  <c r="G53" i="139"/>
  <c r="G67" i="139"/>
  <c r="G14" i="139"/>
  <c r="G19" i="139"/>
  <c r="G47" i="139"/>
  <c r="G51" i="139"/>
  <c r="G68" i="139"/>
  <c r="G125" i="139"/>
  <c r="G48" i="139"/>
  <c r="G17" i="139"/>
  <c r="G33" i="139"/>
  <c r="G71" i="139"/>
  <c r="G32" i="139"/>
  <c r="G57" i="139"/>
  <c r="G30" i="139"/>
  <c r="G35" i="139"/>
  <c r="G70" i="139"/>
  <c r="G23" i="139"/>
  <c r="G52" i="139"/>
  <c r="G63" i="139"/>
  <c r="G72" i="139"/>
  <c r="G77" i="139"/>
  <c r="G74" i="139"/>
  <c r="G46" i="139"/>
  <c r="G59" i="139"/>
  <c r="G50" i="139"/>
  <c r="G40" i="139"/>
  <c r="G62" i="139"/>
  <c r="G25" i="139"/>
  <c r="G41" i="139"/>
  <c r="G13" i="139"/>
  <c r="G10" i="139"/>
  <c r="G54" i="139"/>
  <c r="G16" i="139"/>
  <c r="G75" i="139"/>
  <c r="G11" i="139"/>
  <c r="G55" i="139"/>
  <c r="G43" i="139"/>
  <c r="G78" i="139"/>
  <c r="G38" i="139"/>
  <c r="G8" i="139"/>
  <c r="G21" i="139"/>
  <c r="G36" i="139"/>
  <c r="G29" i="139"/>
  <c r="G61" i="139"/>
  <c r="G69" i="139"/>
  <c r="G34" i="139"/>
  <c r="G45" i="139"/>
  <c r="G44" i="139"/>
  <c r="G76" i="139"/>
  <c r="G65" i="139"/>
  <c r="G73" i="139"/>
  <c r="G26" i="139"/>
  <c r="G49" i="139"/>
  <c r="G66" i="139"/>
  <c r="G126" i="139"/>
  <c r="G12" i="139"/>
  <c r="G37" i="139"/>
  <c r="G56" i="139"/>
  <c r="G39" i="139"/>
  <c r="G9" i="139"/>
  <c r="G22" i="139"/>
  <c r="G60" i="139"/>
  <c r="G31" i="139"/>
  <c r="G24" i="139"/>
  <c r="G27" i="139"/>
  <c r="G42" i="139"/>
  <c r="G58" i="139"/>
  <c r="G64" i="139"/>
  <c r="G127" i="139"/>
  <c r="G128" i="139"/>
  <c r="G129" i="139"/>
  <c r="G130" i="139"/>
  <c r="G131" i="139"/>
  <c r="G132" i="139"/>
  <c r="G133" i="139"/>
  <c r="G134" i="139"/>
  <c r="G136" i="139"/>
  <c r="G135" i="139"/>
  <c r="G81" i="139"/>
  <c r="G85" i="139"/>
  <c r="G84" i="139"/>
  <c r="G87" i="139"/>
  <c r="G89" i="139"/>
  <c r="G91" i="139"/>
  <c r="G93" i="139"/>
  <c r="G79" i="139"/>
  <c r="G82" i="139"/>
  <c r="G88" i="139"/>
  <c r="G90" i="139"/>
  <c r="G92" i="139"/>
  <c r="G94" i="139"/>
  <c r="G80" i="139"/>
  <c r="G86" i="139"/>
  <c r="G83" i="139"/>
  <c r="G103" i="138"/>
  <c r="G99" i="138"/>
  <c r="G7" i="138"/>
  <c r="G70" i="138"/>
  <c r="G55" i="138"/>
  <c r="G19" i="138"/>
  <c r="G62" i="138"/>
  <c r="G78" i="138"/>
  <c r="G64" i="138"/>
  <c r="G107" i="138"/>
  <c r="G31" i="138"/>
  <c r="G37" i="138"/>
  <c r="G73" i="138"/>
  <c r="G51" i="138"/>
  <c r="G43" i="138"/>
  <c r="G77" i="138"/>
  <c r="G46" i="138"/>
  <c r="G25" i="138"/>
  <c r="G32" i="138"/>
  <c r="G67" i="138"/>
  <c r="G33" i="138"/>
  <c r="G13" i="138"/>
  <c r="G65" i="138"/>
  <c r="G10" i="138"/>
  <c r="G30" i="138"/>
  <c r="G26" i="138"/>
  <c r="G72" i="138"/>
  <c r="G56" i="138"/>
  <c r="G80" i="138"/>
  <c r="G125" i="138"/>
  <c r="G58" i="138"/>
  <c r="G35" i="138"/>
  <c r="G42" i="138"/>
  <c r="G17" i="138"/>
  <c r="G74" i="138"/>
  <c r="G54" i="138"/>
  <c r="G14" i="138"/>
  <c r="G79" i="138"/>
  <c r="G39" i="138"/>
  <c r="G38" i="138"/>
  <c r="G63" i="138"/>
  <c r="G20" i="138"/>
  <c r="G60" i="138"/>
  <c r="G36" i="138"/>
  <c r="G52" i="138"/>
  <c r="G53" i="138"/>
  <c r="G59" i="138"/>
  <c r="G15" i="138"/>
  <c r="G126" i="138"/>
  <c r="G28" i="138"/>
  <c r="G48" i="138"/>
  <c r="G44" i="138"/>
  <c r="G61" i="138"/>
  <c r="G47" i="138"/>
  <c r="G76" i="138"/>
  <c r="G57" i="138"/>
  <c r="G69" i="138"/>
  <c r="G21" i="138"/>
  <c r="G34" i="138"/>
  <c r="G50" i="138"/>
  <c r="G23" i="138"/>
  <c r="G27" i="138"/>
  <c r="G29" i="138"/>
  <c r="G66" i="138"/>
  <c r="G24" i="138"/>
  <c r="G9" i="138"/>
  <c r="G11" i="138"/>
  <c r="G12" i="138"/>
  <c r="G16" i="138"/>
  <c r="G68" i="138"/>
  <c r="G18" i="138"/>
  <c r="G22" i="138"/>
  <c r="G8" i="138"/>
  <c r="G49" i="138"/>
  <c r="G71" i="138"/>
  <c r="G45" i="138"/>
  <c r="G75" i="138"/>
  <c r="G40" i="138"/>
  <c r="G41" i="138"/>
  <c r="G127" i="138"/>
  <c r="G128" i="138"/>
  <c r="G129" i="138"/>
  <c r="G130" i="138"/>
  <c r="G131" i="138"/>
  <c r="G132" i="138"/>
  <c r="G133" i="138"/>
  <c r="G134" i="138"/>
  <c r="G135" i="138"/>
  <c r="G136" i="138"/>
  <c r="G125" i="137"/>
  <c r="G103" i="137"/>
  <c r="G99" i="137"/>
  <c r="G7" i="137"/>
  <c r="G19" i="137"/>
  <c r="G84" i="137"/>
  <c r="G78" i="137"/>
  <c r="G22" i="137"/>
  <c r="G52" i="137"/>
  <c r="G59" i="137"/>
  <c r="G13" i="137"/>
  <c r="G30" i="137"/>
  <c r="G28" i="137"/>
  <c r="G47" i="137"/>
  <c r="G50" i="137"/>
  <c r="G53" i="137"/>
  <c r="G15" i="137"/>
  <c r="G18" i="137"/>
  <c r="G43" i="137"/>
  <c r="G71" i="137"/>
  <c r="G40" i="137"/>
  <c r="G25" i="137"/>
  <c r="G70" i="137"/>
  <c r="G33" i="137"/>
  <c r="G68" i="137"/>
  <c r="G10" i="137"/>
  <c r="G64" i="137"/>
  <c r="G35" i="137"/>
  <c r="G46" i="137"/>
  <c r="G51" i="137"/>
  <c r="G86" i="137"/>
  <c r="G34" i="137"/>
  <c r="G62" i="137"/>
  <c r="G48" i="137"/>
  <c r="G16" i="137"/>
  <c r="G83" i="137"/>
  <c r="G54" i="137"/>
  <c r="G66" i="137"/>
  <c r="G87" i="137"/>
  <c r="G63" i="137"/>
  <c r="G9" i="137"/>
  <c r="G76" i="137"/>
  <c r="G27" i="137"/>
  <c r="G44" i="137"/>
  <c r="G65" i="137"/>
  <c r="G67" i="137"/>
  <c r="G8" i="137"/>
  <c r="G26" i="137"/>
  <c r="G77" i="137"/>
  <c r="G11" i="137"/>
  <c r="G39" i="137"/>
  <c r="G31" i="137"/>
  <c r="G56" i="137"/>
  <c r="G107" i="137"/>
  <c r="G58" i="137"/>
  <c r="G45" i="137"/>
  <c r="G41" i="137"/>
  <c r="G17" i="137"/>
  <c r="G72" i="137"/>
  <c r="G32" i="137"/>
  <c r="G74" i="137"/>
  <c r="G75" i="137"/>
  <c r="G36" i="137"/>
  <c r="G79" i="137"/>
  <c r="G37" i="137"/>
  <c r="G38" i="137"/>
  <c r="G42" i="137"/>
  <c r="G55" i="137"/>
  <c r="G80" i="137"/>
  <c r="G57" i="137"/>
  <c r="G23" i="137"/>
  <c r="G61" i="137"/>
  <c r="G69" i="137"/>
  <c r="G81" i="137"/>
  <c r="G20" i="137"/>
  <c r="G29" i="137"/>
  <c r="G12" i="137"/>
  <c r="G82" i="137"/>
  <c r="G49" i="137"/>
  <c r="G14" i="137"/>
  <c r="G73" i="137"/>
  <c r="G24" i="137"/>
  <c r="G21" i="137"/>
  <c r="G85" i="137"/>
  <c r="G60" i="137"/>
  <c r="G126" i="137"/>
  <c r="G127" i="137"/>
  <c r="G128" i="137"/>
  <c r="G129" i="137"/>
  <c r="G130" i="137"/>
  <c r="G131" i="137"/>
  <c r="G132" i="137"/>
  <c r="G133" i="137"/>
  <c r="G134" i="137"/>
  <c r="G135" i="137"/>
  <c r="G136" i="137"/>
  <c r="G152" i="135"/>
  <c r="G111" i="134"/>
  <c r="G99" i="134"/>
  <c r="G175" i="133"/>
  <c r="D66" i="136" l="1"/>
  <c r="D65" i="136"/>
  <c r="D67" i="136"/>
</calcChain>
</file>

<file path=xl/sharedStrings.xml><?xml version="1.0" encoding="utf-8"?>
<sst xmlns="http://schemas.openxmlformats.org/spreadsheetml/2006/main" count="3321" uniqueCount="786">
  <si>
    <t>NAME OF PENSION FUND</t>
  </si>
  <si>
    <t>ADITYA BIRLA SUN LIFE PENSION FUND MANAGEMENT LIMITED</t>
  </si>
  <si>
    <t>E-TIER I</t>
  </si>
  <si>
    <t>SCHEME NAME</t>
  </si>
  <si>
    <t>Scheme E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</si>
  <si>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</si>
  <si>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</si>
  <si>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</si>
  <si>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</si>
  <si>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</si>
  <si>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</si>
  <si>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</si>
  <si>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</si>
  <si>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INE002A01018</t>
  </si>
  <si>
    <t>INE003A01024</t>
  </si>
  <si>
    <t>INE009A01021</t>
  </si>
  <si>
    <t>INE018A01030</t>
  </si>
  <si>
    <t>INE028A01039</t>
  </si>
  <si>
    <t>INE029A01011</t>
  </si>
  <si>
    <t>INE030A01027</t>
  </si>
  <si>
    <t>INE038A01020</t>
  </si>
  <si>
    <t>INE040A01034</t>
  </si>
  <si>
    <t>INE044A01036</t>
  </si>
  <si>
    <t>INE059A01026</t>
  </si>
  <si>
    <t>INE062A01020</t>
  </si>
  <si>
    <t>INE066A01021</t>
  </si>
  <si>
    <t>INE079A01024</t>
  </si>
  <si>
    <t>INE081A01020</t>
  </si>
  <si>
    <t>INE089A01031</t>
  </si>
  <si>
    <t>INE090A01021</t>
  </si>
  <si>
    <t>INE101A01026</t>
  </si>
  <si>
    <t>INE102D01028</t>
  </si>
  <si>
    <t>INE121A01024</t>
  </si>
  <si>
    <t>INE121E01018</t>
  </si>
  <si>
    <t>INE123W01016</t>
  </si>
  <si>
    <t>INE129A01019</t>
  </si>
  <si>
    <t>INE134E01011</t>
  </si>
  <si>
    <t>INE154A01025</t>
  </si>
  <si>
    <t>INE158A01026</t>
  </si>
  <si>
    <t>INE171A01029</t>
  </si>
  <si>
    <t>Manufacture of engines and turbines, except aircraft, vehicle</t>
  </si>
  <si>
    <t>INE192A01025</t>
  </si>
  <si>
    <t>INE200M01039</t>
  </si>
  <si>
    <t>INE213A01029</t>
  </si>
  <si>
    <t>INE214T01019</t>
  </si>
  <si>
    <t>INE216A01030</t>
  </si>
  <si>
    <t>INE238A01034</t>
  </si>
  <si>
    <t>INE239A01024</t>
  </si>
  <si>
    <t>INE245A01021</t>
  </si>
  <si>
    <t>INE257A01026</t>
  </si>
  <si>
    <t>INE263A01024</t>
  </si>
  <si>
    <t>INE280A01028</t>
  </si>
  <si>
    <t>INE296A01032</t>
  </si>
  <si>
    <t>INE298A01020</t>
  </si>
  <si>
    <t>INE326A01037</t>
  </si>
  <si>
    <t>INE343H01029</t>
  </si>
  <si>
    <t>INE397D01024</t>
  </si>
  <si>
    <t>INE405E01023</t>
  </si>
  <si>
    <t>INE437A01024</t>
  </si>
  <si>
    <t>INE467B01029</t>
  </si>
  <si>
    <t>INE476A01022</t>
  </si>
  <si>
    <t>INE481G01011</t>
  </si>
  <si>
    <t>INE494B01023</t>
  </si>
  <si>
    <t>INE562A01011</t>
  </si>
  <si>
    <t>INE585B01010</t>
  </si>
  <si>
    <t>INE669C01036</t>
  </si>
  <si>
    <t>INE685A01028</t>
  </si>
  <si>
    <t>INE721A01047</t>
  </si>
  <si>
    <t>INE733E01010</t>
  </si>
  <si>
    <t>02A</t>
  </si>
  <si>
    <t>INE752E01010</t>
  </si>
  <si>
    <t>INE758T01015</t>
  </si>
  <si>
    <t>INE795G01014</t>
  </si>
  <si>
    <t>NCA</t>
  </si>
  <si>
    <t>INE854D01024</t>
  </si>
  <si>
    <t>INE860A01027</t>
  </si>
  <si>
    <t>INE880J01026</t>
  </si>
  <si>
    <t>Infrastructure</t>
  </si>
  <si>
    <t xml:space="preserve">Subtotal A </t>
  </si>
  <si>
    <t>GOI</t>
  </si>
  <si>
    <t>SDL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</si>
  <si>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</si>
  <si>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</si>
  <si>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</si>
  <si>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</si>
  <si>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</si>
  <si>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</si>
  <si>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</si>
  <si>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</si>
  <si>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</si>
  <si>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</si>
  <si>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</si>
  <si>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</si>
  <si>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</si>
  <si>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</si>
  <si>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</si>
  <si>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</si>
  <si>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</si>
  <si>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</si>
  <si>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</si>
  <si>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</si>
  <si>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</si>
  <si>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</si>
  <si>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</si>
  <si>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</si>
  <si>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</si>
  <si>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</si>
  <si>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</si>
  <si>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</si>
  <si>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</si>
  <si>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</si>
  <si>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</si>
  <si>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</si>
  <si>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</si>
  <si>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</si>
  <si>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</si>
  <si>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</si>
  <si>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</si>
  <si>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</si>
  <si>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</si>
  <si>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</si>
  <si>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</si>
  <si>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</si>
  <si>
    <t>E-TIER II</t>
  </si>
  <si>
    <t>Scheme E Tier II</t>
  </si>
  <si>
    <t>C-TIER I</t>
  </si>
  <si>
    <t>Scheme C TIER I</t>
  </si>
  <si>
    <t>INE020B08EQ1</t>
  </si>
  <si>
    <t>INE020B08FQ8</t>
  </si>
  <si>
    <t>CARE AA+</t>
  </si>
  <si>
    <t>INE031A08699</t>
  </si>
  <si>
    <t>INE031A08707</t>
  </si>
  <si>
    <t>INE031A08913</t>
  </si>
  <si>
    <t>INE031A08970</t>
  </si>
  <si>
    <t>INE033L07IJ1</t>
  </si>
  <si>
    <t>IND AA+</t>
  </si>
  <si>
    <t>INE040A08393</t>
  </si>
  <si>
    <t>INE040A08831</t>
  </si>
  <si>
    <t>INE040A08914</t>
  </si>
  <si>
    <t>INE040A08AF2</t>
  </si>
  <si>
    <t>INE053F07BA5</t>
  </si>
  <si>
    <t>INE053F07BT5</t>
  </si>
  <si>
    <t>INE053F07BV1</t>
  </si>
  <si>
    <t>INE053F07CD7</t>
  </si>
  <si>
    <t>INE053F08122</t>
  </si>
  <si>
    <t>INE053F08320</t>
  </si>
  <si>
    <t>INE053F08346</t>
  </si>
  <si>
    <t>INE053F08395</t>
  </si>
  <si>
    <t>INE053F08403</t>
  </si>
  <si>
    <t>INE053F08445</t>
  </si>
  <si>
    <t>INE053F08494</t>
  </si>
  <si>
    <t>INE062A08231</t>
  </si>
  <si>
    <t>INE094A08093</t>
  </si>
  <si>
    <t>INE094A08101</t>
  </si>
  <si>
    <t>INE0KUG08027</t>
  </si>
  <si>
    <t>INE0KUG08076</t>
  </si>
  <si>
    <t>INE103A08050</t>
  </si>
  <si>
    <t>INE115A07PP1</t>
  </si>
  <si>
    <t>INE115A07QA1</t>
  </si>
  <si>
    <t>INE115A07QI4</t>
  </si>
  <si>
    <t>INE115A07QU9</t>
  </si>
  <si>
    <t>INE121A07RY7</t>
  </si>
  <si>
    <t>INE121A08OE4</t>
  </si>
  <si>
    <t>INE129A08014</t>
  </si>
  <si>
    <t>INE134E07AS0</t>
  </si>
  <si>
    <t>INE134E08DB8</t>
  </si>
  <si>
    <t>INE134E08JR1</t>
  </si>
  <si>
    <t>INE134E08KL2</t>
  </si>
  <si>
    <t>INE134E08LV9</t>
  </si>
  <si>
    <t>INE134E08MM6</t>
  </si>
  <si>
    <t>INE134E08ND3</t>
  </si>
  <si>
    <t>INE171A08057</t>
  </si>
  <si>
    <t>INE206D08162</t>
  </si>
  <si>
    <t>INE206D08204</t>
  </si>
  <si>
    <t>INE206D08477</t>
  </si>
  <si>
    <t>INE219X07439</t>
  </si>
  <si>
    <t>INE225R08048</t>
  </si>
  <si>
    <t>INE233A08188</t>
  </si>
  <si>
    <t>INE233A08196</t>
  </si>
  <si>
    <t>INE238A08484</t>
  </si>
  <si>
    <t>INE238A08492</t>
  </si>
  <si>
    <t>INE238A08500</t>
  </si>
  <si>
    <t>INE261F08931</t>
  </si>
  <si>
    <t>INE261F08AO5</t>
  </si>
  <si>
    <t>INE261F08AZ1</t>
  </si>
  <si>
    <t>INE261F08BE4</t>
  </si>
  <si>
    <t>INE261F08BP0</t>
  </si>
  <si>
    <t>INE261F08BR6</t>
  </si>
  <si>
    <t>INE261F08BT2</t>
  </si>
  <si>
    <t>INE261F08DZ5</t>
  </si>
  <si>
    <t>INE261F08EL3</t>
  </si>
  <si>
    <t>INE296A07RD1</t>
  </si>
  <si>
    <t>INE296A07RS9</t>
  </si>
  <si>
    <t>INE306N07NN9</t>
  </si>
  <si>
    <t>INE514E08FC4</t>
  </si>
  <si>
    <t>INE514E08FH3</t>
  </si>
  <si>
    <t>INE514E08FQ4</t>
  </si>
  <si>
    <t>INE556F08KK5</t>
  </si>
  <si>
    <t>INE556F08KR0</t>
  </si>
  <si>
    <t>INE556F08KV2</t>
  </si>
  <si>
    <t>INE557F08GA2</t>
  </si>
  <si>
    <t>INE636F07266</t>
  </si>
  <si>
    <t>INE636F08066</t>
  </si>
  <si>
    <t>INE660A08BY6</t>
  </si>
  <si>
    <t>INE726G08022</t>
  </si>
  <si>
    <t>INE733E07KL3</t>
  </si>
  <si>
    <t>INE733E08197</t>
  </si>
  <si>
    <t>INE752E07OB6</t>
  </si>
  <si>
    <t>INE752E08767</t>
  </si>
  <si>
    <t>INE795G08035</t>
  </si>
  <si>
    <t>INE795G08043</t>
  </si>
  <si>
    <t>INE848E07AW7</t>
  </si>
  <si>
    <t>INE848E08144</t>
  </si>
  <si>
    <t>INE848E08151</t>
  </si>
  <si>
    <t>INE848E08169</t>
  </si>
  <si>
    <t>INE848E08177</t>
  </si>
  <si>
    <t>INE848E08185</t>
  </si>
  <si>
    <t>INE848E08193</t>
  </si>
  <si>
    <t>INE848E08201</t>
  </si>
  <si>
    <t>INE848E08219</t>
  </si>
  <si>
    <t>INE906B07HJ1</t>
  </si>
  <si>
    <t>INE906B07HM5</t>
  </si>
  <si>
    <t>INE906B07ID2</t>
  </si>
  <si>
    <t>INE906B07IH3</t>
  </si>
  <si>
    <t>INE916DA7SY6</t>
  </si>
  <si>
    <t>INE916DA7TF3</t>
  </si>
  <si>
    <t>BWR AAA</t>
  </si>
  <si>
    <t>BWR AAA(CE)</t>
  </si>
  <si>
    <t>CRISIL AA+</t>
  </si>
  <si>
    <t>C-TIER II</t>
  </si>
  <si>
    <t>Scheme C TIER II</t>
  </si>
  <si>
    <t>INE040A08674</t>
  </si>
  <si>
    <t>INE134E08KV1</t>
  </si>
  <si>
    <t>INE206D08493</t>
  </si>
  <si>
    <t>INE296A07SY5</t>
  </si>
  <si>
    <t>INE514E08EE3</t>
  </si>
  <si>
    <t>INE733E07HC8</t>
  </si>
  <si>
    <t>INE906B08039</t>
  </si>
  <si>
    <t>G-TIER I</t>
  </si>
  <si>
    <t>Scheme G TIER I</t>
  </si>
  <si>
    <t>IN000230C028</t>
  </si>
  <si>
    <t>IN000330C059</t>
  </si>
  <si>
    <t>IN000444C033</t>
  </si>
  <si>
    <t>IN000465P014</t>
  </si>
  <si>
    <t>IN000929C058</t>
  </si>
  <si>
    <t>IN000930C056</t>
  </si>
  <si>
    <t>IN001043C032</t>
  </si>
  <si>
    <t>IN001044C030</t>
  </si>
  <si>
    <t>IN001158C020</t>
  </si>
  <si>
    <t>IN001234C037</t>
  </si>
  <si>
    <t>IN001243P014</t>
  </si>
  <si>
    <t>IN0020040039</t>
  </si>
  <si>
    <t>IN0020060086</t>
  </si>
  <si>
    <t>IN0020070044</t>
  </si>
  <si>
    <t>IN0020120062</t>
  </si>
  <si>
    <t>IN0020150044</t>
  </si>
  <si>
    <t>IN0020150051</t>
  </si>
  <si>
    <t>IN0020150077</t>
  </si>
  <si>
    <t>IN0020160019</t>
  </si>
  <si>
    <t>IN0020160092</t>
  </si>
  <si>
    <t>IN0020160118</t>
  </si>
  <si>
    <t>IN0020170042</t>
  </si>
  <si>
    <t>IN0020190032</t>
  </si>
  <si>
    <t>IN0020190040</t>
  </si>
  <si>
    <t>IN0020190057</t>
  </si>
  <si>
    <t>IN0020200054</t>
  </si>
  <si>
    <t>IN0020200153</t>
  </si>
  <si>
    <t>IN0020200187</t>
  </si>
  <si>
    <t>IN0020200245</t>
  </si>
  <si>
    <t>IN0020200401</t>
  </si>
  <si>
    <t>IN0020210194</t>
  </si>
  <si>
    <t>IN0020210202</t>
  </si>
  <si>
    <t>IN0020210244</t>
  </si>
  <si>
    <t>IN0020220102</t>
  </si>
  <si>
    <t>IN0020220144</t>
  </si>
  <si>
    <t>IN0020230044</t>
  </si>
  <si>
    <t>IN0020230077</t>
  </si>
  <si>
    <t>IN0020230127</t>
  </si>
  <si>
    <t>IN0020230135</t>
  </si>
  <si>
    <t>IN0020240019</t>
  </si>
  <si>
    <t>IN0020240035</t>
  </si>
  <si>
    <t>IN0020240050</t>
  </si>
  <si>
    <t>IN0020240100</t>
  </si>
  <si>
    <t>IN0020240126</t>
  </si>
  <si>
    <t>IN0020240142</t>
  </si>
  <si>
    <t>IN0020240183</t>
  </si>
  <si>
    <t>IN0020250018</t>
  </si>
  <si>
    <t>IN0020250026</t>
  </si>
  <si>
    <t>IN0020250042</t>
  </si>
  <si>
    <t>IN0020250067</t>
  </si>
  <si>
    <t>IN0020250075</t>
  </si>
  <si>
    <t>IN0020250091</t>
  </si>
  <si>
    <t>IN1520220220</t>
  </si>
  <si>
    <t>IN1520220279</t>
  </si>
  <si>
    <t>IN1520240145</t>
  </si>
  <si>
    <t>IN1520240277</t>
  </si>
  <si>
    <t>IN2020180021</t>
  </si>
  <si>
    <t>IN2220200264</t>
  </si>
  <si>
    <t>IN2220210206</t>
  </si>
  <si>
    <t>IN2220230162</t>
  </si>
  <si>
    <t>IN2220230220</t>
  </si>
  <si>
    <t>IN2220230246</t>
  </si>
  <si>
    <t>IN2220240104</t>
  </si>
  <si>
    <t>IN2220240187</t>
  </si>
  <si>
    <t>IN2220240401</t>
  </si>
  <si>
    <t>IN3320230359</t>
  </si>
  <si>
    <t>IN3720200069</t>
  </si>
  <si>
    <t>IN4520180204</t>
  </si>
  <si>
    <t>INE103D08039</t>
  </si>
  <si>
    <t>CGS</t>
  </si>
  <si>
    <t>IND AAA(CE)</t>
  </si>
  <si>
    <t>CRISIL AAA(CE)</t>
  </si>
  <si>
    <t>G-TIER II</t>
  </si>
  <si>
    <t>Scheme G TIER II</t>
  </si>
  <si>
    <t>IN000335C025</t>
  </si>
  <si>
    <t>IN000929C041</t>
  </si>
  <si>
    <t>INE041025011</t>
  </si>
  <si>
    <t>INE062A08462</t>
  </si>
  <si>
    <t>INE0CCU25019</t>
  </si>
  <si>
    <t>INE0GGX23010</t>
  </si>
  <si>
    <t>INE219X23014</t>
  </si>
  <si>
    <t>INE476A08217</t>
  </si>
  <si>
    <t>INE476A08241</t>
  </si>
  <si>
    <t>Scheme Tax Saver Tier II</t>
  </si>
  <si>
    <t>CSG</t>
  </si>
  <si>
    <t>Scheme Secure Retriement Equity</t>
  </si>
  <si>
    <t>Scheme Secure Fund</t>
  </si>
  <si>
    <t>Production of liquid and gaseous fuels, illuminating oils, lubricating</t>
  </si>
  <si>
    <t>INFOSYS LTD EQ</t>
  </si>
  <si>
    <t>Activities of maintaining and operating pageing</t>
  </si>
  <si>
    <t>Construction of utility projects n.e.c.</t>
  </si>
  <si>
    <t>Manufacture of electric power distribution transformers, arc-welding</t>
  </si>
  <si>
    <t>RELIANCE INDUSTRIES LIMITED</t>
  </si>
  <si>
    <t>Writing , modifying, testing of computer program</t>
  </si>
  <si>
    <t>LARSEN AND TOUBRO LIMITED</t>
  </si>
  <si>
    <t>Bank Of Baroda</t>
  </si>
  <si>
    <t>SIEMENS LIMITED</t>
  </si>
  <si>
    <t>Manufacture of Aluminium from alumina and by other methods and products</t>
  </si>
  <si>
    <t>Monetary intermediation of commercial banks, saving banks. postal savings</t>
  </si>
  <si>
    <t>Manufacture of motorcycles, scooters, mopeds etc. and their</t>
  </si>
  <si>
    <t>Other credit granting</t>
  </si>
  <si>
    <t>Manufacture of soap all forms</t>
  </si>
  <si>
    <t>Manufacture of medicinal substances used in the manufacture of pharmaceuticals:</t>
  </si>
  <si>
    <t>CIPLA LIMITED</t>
  </si>
  <si>
    <t>AMBUJA CEMENTS LTD</t>
  </si>
  <si>
    <t>HINDUSTAN UNILEVER LIMITED</t>
  </si>
  <si>
    <t>EICHER MOTORS LTD</t>
  </si>
  <si>
    <t>Bharat Petroleum Corporation Limited</t>
  </si>
  <si>
    <t>HDFC BANK LTD</t>
  </si>
  <si>
    <t>STATE BANK OF INDIA</t>
  </si>
  <si>
    <t>SUN PHARMACEUTICALS INDUSTRIES LTD</t>
  </si>
  <si>
    <t>HINDALCO INDUSTRIES LTD.</t>
  </si>
  <si>
    <t>GAIL (INDIA) LIMITED .</t>
  </si>
  <si>
    <t>ITC LTD</t>
  </si>
  <si>
    <t>ICICI BANK LTD</t>
  </si>
  <si>
    <t>MAHINDRA AND MAHINDRA LTD</t>
  </si>
  <si>
    <t>Manufacture of hot-rolled and cold-rolled products of steel</t>
  </si>
  <si>
    <t>Manufacture of clinkers and cement</t>
  </si>
  <si>
    <t>Dr. Reddy's Laboratories Limited</t>
  </si>
  <si>
    <t>Manufacture of tractors used in agriculture and forestry</t>
  </si>
  <si>
    <t>GODREJ CONSUMER PRODUCTS LIMITED</t>
  </si>
  <si>
    <t>Power Finance Corporation</t>
  </si>
  <si>
    <t>Manufacture of cigarettes, cigarette tobacco</t>
  </si>
  <si>
    <t>SBI LIFE INSURANCE COMPANY LIMITED</t>
  </si>
  <si>
    <t>Disrtibution and sale of gaseous fuels through mains</t>
  </si>
  <si>
    <t>JSW ENERGY LIMITED</t>
  </si>
  <si>
    <t>HERO MOTOCORP LIMITED</t>
  </si>
  <si>
    <t>Life insurance</t>
  </si>
  <si>
    <t>Electric power generation by coal based thermal power plants</t>
  </si>
  <si>
    <t>CHOLAMANDALAM INVESTMENT AND FINANCE COMPANY</t>
  </si>
  <si>
    <t>TATA STEEL LIMITED.</t>
  </si>
  <si>
    <t>Bharat Heavy Electricals Limited</t>
  </si>
  <si>
    <t>Manufacture of other steam generators (except central heating hot water boilers), n.e.c.</t>
  </si>
  <si>
    <t>VARUN INDUSTRIES LIMITED</t>
  </si>
  <si>
    <t>AXIS BANK</t>
  </si>
  <si>
    <t>Manufacture of aerated drinks</t>
  </si>
  <si>
    <t>KOTAK MAHINDRA BANK LIMITED</t>
  </si>
  <si>
    <t>Federal Bank</t>
  </si>
  <si>
    <t>BHARAT ELECTRONICS LIMITED</t>
  </si>
  <si>
    <t>Manufacture of biscuits, cakes, pastries, rusks etc.</t>
  </si>
  <si>
    <t>On shore extraction of crude petroleum</t>
  </si>
  <si>
    <t>NESTLE INDIA LTD</t>
  </si>
  <si>
    <t>Manufacture of other dairy products n.e.c.</t>
  </si>
  <si>
    <t>TATA POWER COMPANY LIMITED</t>
  </si>
  <si>
    <t>OIL AND NATURAL GAS CORPORATION LTD</t>
  </si>
  <si>
    <t>Processing and blending of tea including manufacture of instant tea</t>
  </si>
  <si>
    <t>Britannia Industries Limited</t>
  </si>
  <si>
    <t>Tata Consumer Products Limited</t>
  </si>
  <si>
    <t>Manufacture of radar equipment, GPS devices, search, detection, navig</t>
  </si>
  <si>
    <t>TATA CONSULTANCY SERVICES LIMITED</t>
  </si>
  <si>
    <t>Bajaj Finance Limited</t>
  </si>
  <si>
    <t>Manufacture of motor vehicle electrical equipment, such as generators</t>
  </si>
  <si>
    <t>UNO Minda Ltd</t>
  </si>
  <si>
    <t>Apollo Hospitals Enterprise Ltd</t>
  </si>
  <si>
    <t>Computer consultancy</t>
  </si>
  <si>
    <t>Real estate activities with own or leased property</t>
  </si>
  <si>
    <t>Manufacture of jewellery of gold, silver and other precious or base metal</t>
  </si>
  <si>
    <t>Titan Company Limited</t>
  </si>
  <si>
    <t>CUMMINS INDIA LIMITED</t>
  </si>
  <si>
    <t>Manufacture of explosives, ammunition and fire works</t>
  </si>
  <si>
    <t>BHARTI AIRTEL LTD</t>
  </si>
  <si>
    <t>Hospital activities</t>
  </si>
  <si>
    <t>SOLAR INDUSTRIES INDIA LIMITED</t>
  </si>
  <si>
    <t>Lupin Limited</t>
  </si>
  <si>
    <t>CANARA BANK LTD</t>
  </si>
  <si>
    <t>MARUTI SUZUKI INDIA LTD.</t>
  </si>
  <si>
    <t>Torrent Pharmaceuticals Ltd</t>
  </si>
  <si>
    <t>SHRIRAM FINANCE LIMITED</t>
  </si>
  <si>
    <t>Indian Bank</t>
  </si>
  <si>
    <t>TVS Motor Company Ltd</t>
  </si>
  <si>
    <t>Manufacture of passenger cars</t>
  </si>
  <si>
    <t>Manufacture of organic and inorganic chemical compounds n.e.c.</t>
  </si>
  <si>
    <t>TECH MAHINDRA LIMITED</t>
  </si>
  <si>
    <t>NTPC LIMITED</t>
  </si>
  <si>
    <t>UltraTech Cement Limited</t>
  </si>
  <si>
    <t>POWER GRID CORPORATION OF INDIA LIMITED</t>
  </si>
  <si>
    <t>HDFC LIFE INSURANCE COMPANY LTD</t>
  </si>
  <si>
    <t>ZOMATO Ltd</t>
  </si>
  <si>
    <t>Manufacture of distilled, potable, alcoholic beverages</t>
  </si>
  <si>
    <t>Activities of holding companies</t>
  </si>
  <si>
    <t>Transmission of electric energy</t>
  </si>
  <si>
    <t>HCL Technologies Limited</t>
  </si>
  <si>
    <t>United Spirits Limited</t>
  </si>
  <si>
    <t>Other information service activities n.e.c.</t>
  </si>
  <si>
    <t>Cargo handling incidental to water transport</t>
  </si>
  <si>
    <t>JSW INFRASTRUCTURE LIMITED</t>
  </si>
  <si>
    <t>Other monetary intermediation services n.e.c.</t>
  </si>
  <si>
    <t>8.54%NABARD 30 Jan 2034.</t>
  </si>
  <si>
    <t>8.62% NABARD 14-MAR-2034</t>
  </si>
  <si>
    <t>7.50 NABARD 17.11.2034</t>
  </si>
  <si>
    <t>7.78 NABARD 20.12.2034</t>
  </si>
  <si>
    <t>7.83% NABARD 17 Oct 2034</t>
  </si>
  <si>
    <t>8.47% NABARD GOI 31 Aug 2033</t>
  </si>
  <si>
    <t>7.40 NABARD 29.04.2030</t>
  </si>
  <si>
    <t>7.60 Bajaj Finance 11.02.2030</t>
  </si>
  <si>
    <t>7.02 Bajaj Finance 18.04.2031.</t>
  </si>
  <si>
    <t>7.99 Tata Capital 08.02.2034</t>
  </si>
  <si>
    <t>7.78 NABARD 29-03-2038</t>
  </si>
  <si>
    <t>7.79% SIDBI 2027-Series IV of FY 2023-24</t>
  </si>
  <si>
    <t>08.12% EXIM 25-April-2031</t>
  </si>
  <si>
    <t>7.48 SIDBI 24.05.2029</t>
  </si>
  <si>
    <t>7.02 EXIM 25.11.2031</t>
  </si>
  <si>
    <t>7.88% EXIM 11-Jan-2033</t>
  </si>
  <si>
    <t>7.47 SIDBI 05.09.2029</t>
  </si>
  <si>
    <t>7.14 NHB 17.11.2034</t>
  </si>
  <si>
    <t>Electric power generation by hydroelectric power plants</t>
  </si>
  <si>
    <t>7.55% Power Grid Corporation 21-Sept-2031</t>
  </si>
  <si>
    <t>8.03 ICICI Prudential Life 19.12.2034 call 19.12.2029</t>
  </si>
  <si>
    <t>7.55 NEEPCO 10.06.2028 call 10.06.2025</t>
  </si>
  <si>
    <t>6.69 NTPC 13.09.2031</t>
  </si>
  <si>
    <t>7.08 PGC  25.10.2034</t>
  </si>
  <si>
    <t>7.14 NEEPCO 22.03.2030 call 24.03.2026</t>
  </si>
  <si>
    <t>7.32% NTPC 17 Jul 2029</t>
  </si>
  <si>
    <t>8.45 % SUNDARAM FINANCE 21.02.2028</t>
  </si>
  <si>
    <t>8.05 HDFC Life 09.10.2034</t>
  </si>
  <si>
    <t>NHPC 07.59 20-Feb-2034</t>
  </si>
  <si>
    <t>NHPC 07.59 20-Feb-2037</t>
  </si>
  <si>
    <t>8.10 HDFC Life 14.02.2035 call 14.02.2030</t>
  </si>
  <si>
    <t>NHPC 07.59 20-Feb-2035</t>
  </si>
  <si>
    <t>7.38%NHPC 03.01.2029</t>
  </si>
  <si>
    <t>NHPC 07.59 20-Feb-2036</t>
  </si>
  <si>
    <t>NHPC 07.59 19-Feb-2033</t>
  </si>
  <si>
    <t>NHPC 07.59 20-Feb-2038</t>
  </si>
  <si>
    <t>7.98 NHAI 23.12.2049</t>
  </si>
  <si>
    <t>Construction and maintenance of motorways, streets, roads, other vehicular ways</t>
  </si>
  <si>
    <t>NHPC 07.59 20 Feb-2031</t>
  </si>
  <si>
    <t>7.48 NHAI 05.03.2050</t>
  </si>
  <si>
    <t>NHPC 07.59 20 Feb-2032</t>
  </si>
  <si>
    <t>6.98% NHAI 29 June 2035</t>
  </si>
  <si>
    <t>7.03% NHAI 2040  (Secured) 15-Dec-2040</t>
  </si>
  <si>
    <t>KMPL 7.264 NCD 14.10.2030</t>
  </si>
  <si>
    <t>Kotak Mahindra Prime Ltd. 7.77% 15 January 2030</t>
  </si>
  <si>
    <t>7.32%RECLimited2035</t>
  </si>
  <si>
    <t>8.37% HUDCO GOI 23 Mar 2029 (GOI Service)</t>
  </si>
  <si>
    <t>8.41% HUDCO GOI 15 Mar 2029 (GOI Service)</t>
  </si>
  <si>
    <t>7.71%REC Limited 2033 227-B</t>
  </si>
  <si>
    <t>7.15 HUDCO 25.09.2034</t>
  </si>
  <si>
    <t>07.10% HDFC LTD 12-Nov-2031</t>
  </si>
  <si>
    <t>6.90 HUDCO 06.05.2030</t>
  </si>
  <si>
    <t>8.44% HDFC Bank 28-Dec-2028</t>
  </si>
  <si>
    <t>7.86 Tata Capital Housing Finance Limited 2029</t>
  </si>
  <si>
    <t>7.97 HDFC 17.02.2033</t>
  </si>
  <si>
    <t>7.75 HDFC Bank 13.06.2033</t>
  </si>
  <si>
    <t>6.90% IRFC 05.06.2035</t>
  </si>
  <si>
    <t>7.54% IRFC 29 Jul 2034</t>
  </si>
  <si>
    <t>8.55%IRFC 21 Feb 2029</t>
  </si>
  <si>
    <t>6.92%IRFC 29-Aug-2031</t>
  </si>
  <si>
    <t>7.48 IRFC 29.08.2034</t>
  </si>
  <si>
    <t>7.39 IRFC 15.07.2034</t>
  </si>
  <si>
    <t>7.44 IRFC 16.06.2034</t>
  </si>
  <si>
    <t>7.67 IRFC 15.12.2033</t>
  </si>
  <si>
    <t>7.09% IRFC 2034</t>
  </si>
  <si>
    <t>6.78 IRFC 30.04.2030</t>
  </si>
  <si>
    <t>7.45 IRFC 13.10.2028</t>
  </si>
  <si>
    <t>7.13% LIC Housing Finance 28-Nov-2031</t>
  </si>
  <si>
    <t>6.09% HPCL 26.02.2027 (Hindustan Petroleum Corporation Ltd)</t>
  </si>
  <si>
    <t>7.03 Nabfid 08.04.2030</t>
  </si>
  <si>
    <t>Activities of specialized institutions granting credit for house purchases</t>
  </si>
  <si>
    <t>6.80% SBI BasellI Tier II 21 Aug 2035 Call 21 Aug 2030</t>
  </si>
  <si>
    <t>7.65 Nabfid 22-12-2038</t>
  </si>
  <si>
    <t>6.63% HPCL(Hindustan Petroleum Corporation Ltd)11.04.2031</t>
  </si>
  <si>
    <t>7.48 MRPL 14.04.2032</t>
  </si>
  <si>
    <t>7.71 LIC HF 09.05.2033</t>
  </si>
  <si>
    <t>7.82 LIC HF 18.11.2032</t>
  </si>
  <si>
    <t>7.89 Godrej Ind Ltd. 2031</t>
  </si>
  <si>
    <t>7.75 LIC HF 23.08.2029</t>
  </si>
  <si>
    <t>8.80% Chola Investment &amp; Finance 28 Jun 27</t>
  </si>
  <si>
    <t>8.60 Cholamandalam Investment and Finance 15.03.2029</t>
  </si>
  <si>
    <t>8.85% PFC 15.06.2030</t>
  </si>
  <si>
    <t>8.67%PFC 19-Nov-2028</t>
  </si>
  <si>
    <t>7.65 PFC 13.11.2037</t>
  </si>
  <si>
    <t>7.41 PFC 25.02.2030</t>
  </si>
  <si>
    <t>7.62 PFC 15.07.2033</t>
  </si>
  <si>
    <t>7.34 GAIL 20.12.2027</t>
  </si>
  <si>
    <t>6.95% PFC 22.01.2036</t>
  </si>
  <si>
    <t>Electric power generation and transmission by nuclear power plants</t>
  </si>
  <si>
    <t>7.89 Godrej Ind Ltd. 2030</t>
  </si>
  <si>
    <t>9.18% Nuclear Power Corporation of India Limited 23-Jan-2028</t>
  </si>
  <si>
    <t>7.27 % PFC 2031</t>
  </si>
  <si>
    <t>7.76 Federal bank 12.11.2034</t>
  </si>
  <si>
    <t>8.15 HDFC Ergo 26.09.2033 Call 26.09.2028</t>
  </si>
  <si>
    <t>9.18% Nuclear Power Corporation of India Limited 23-Jan-2029</t>
  </si>
  <si>
    <t>6.80% Nuclear Power Corporation of India Limited 24-Mar-2031</t>
  </si>
  <si>
    <t>7.88 INDIGRID INFRASTRUCTURE TRUST 30.04.2029</t>
  </si>
  <si>
    <t>Non-life insurance</t>
  </si>
  <si>
    <t>7.64 Axis Bank 07.03.2034</t>
  </si>
  <si>
    <t>7.88 Axis Bank Tier 2 13-12-2032</t>
  </si>
  <si>
    <t>7.45 Axis Bank 05.09.2034</t>
  </si>
  <si>
    <t>7.60 NABARD 23.11.2032</t>
  </si>
  <si>
    <t>7.79 HDFC Bank 24.11.2032</t>
  </si>
  <si>
    <t>7.75% Power Finance Corporation 11-Jun-2030</t>
  </si>
  <si>
    <t>7.55 NPCIL 23.12.2032</t>
  </si>
  <si>
    <t>7.93 Bajaj Finance 02.05.2034</t>
  </si>
  <si>
    <t>8.83% EXIM 03-NOV-2029</t>
  </si>
  <si>
    <t>9.00 % NTPC 25.01.2027</t>
  </si>
  <si>
    <t>7.04% NHAI 21-09-2033</t>
  </si>
  <si>
    <t>Gsec Strip 22-02-2030</t>
  </si>
  <si>
    <t>0% Strip GOI 12-03-2030</t>
  </si>
  <si>
    <t>Gsec Strip 22-04-2044</t>
  </si>
  <si>
    <t>Gsec Strip 23-12-2043</t>
  </si>
  <si>
    <t>Gsec Strip 12-09-2029</t>
  </si>
  <si>
    <t>8.32% GS 02.08.2032</t>
  </si>
  <si>
    <t>Gsec Strip 22-10-2044</t>
  </si>
  <si>
    <t>Gsec Strip 15-04-2065</t>
  </si>
  <si>
    <t>Gsec Strip 22-10-2043</t>
  </si>
  <si>
    <t>Gsec Strip 17-12-2034</t>
  </si>
  <si>
    <t>7.50% GOI 10-Aug-2034</t>
  </si>
  <si>
    <t>8.28% GOI 15.02.2032</t>
  </si>
  <si>
    <t>Gsec Strip 25-11-2058</t>
  </si>
  <si>
    <t>Strip Gsec 12-09-2030</t>
  </si>
  <si>
    <t>7.61% GSEC 09.05.2030</t>
  </si>
  <si>
    <t>8.13% GOI 22 june 2045</t>
  </si>
  <si>
    <t>7.69% GOI 17.06.2043</t>
  </si>
  <si>
    <t>7.63 GS 17.06.2059</t>
  </si>
  <si>
    <t>7.72% GOI 26.10.2055.</t>
  </si>
  <si>
    <t>7.16 GS 20.09.2050</t>
  </si>
  <si>
    <t>8.30% GOI 31-Dec-2042</t>
  </si>
  <si>
    <t>6.62% GOI 2051 (28-NOV-2051)  2051.</t>
  </si>
  <si>
    <t>7.73% GS  MD 19/12/2034</t>
  </si>
  <si>
    <t>6.68% GOI 17-Sept-2031</t>
  </si>
  <si>
    <t>6.79% GS 26.12.2029</t>
  </si>
  <si>
    <t>7.72 GS 15.06.2049</t>
  </si>
  <si>
    <t>7.18 GS 24.07.2037</t>
  </si>
  <si>
    <t>6.22% GOI 2035 (16-Mar-2035)</t>
  </si>
  <si>
    <t>05.77% GOI 03-Aug-2030</t>
  </si>
  <si>
    <t>6.76 GS 22.02.2061</t>
  </si>
  <si>
    <t>6.54% GOI 17-Jan-2032</t>
  </si>
  <si>
    <t>7.41 GS 19.12.2036</t>
  </si>
  <si>
    <t>6.80 GS 15.12.2060</t>
  </si>
  <si>
    <t>6.95% GOI 16-DEC-2061</t>
  </si>
  <si>
    <t>7.25 GS 12.06.2063</t>
  </si>
  <si>
    <t>6.99% GOI 15-DEC-2051</t>
  </si>
  <si>
    <t>7.46 GS 06.11.2073</t>
  </si>
  <si>
    <t>7.29 SGrB 27.01.2033</t>
  </si>
  <si>
    <t>7.32 GS 13.11.2030</t>
  </si>
  <si>
    <t>6.33 GS 05.05.2035</t>
  </si>
  <si>
    <t>6.75 GS 23.12.2029</t>
  </si>
  <si>
    <t>6.90 GS 15.04.2065</t>
  </si>
  <si>
    <t>7.34 GS 22.04.2064</t>
  </si>
  <si>
    <t>7.09 GS 25.11.2074</t>
  </si>
  <si>
    <t>7.10 GS 08.04.2034</t>
  </si>
  <si>
    <t>6.90 SGRB 05.08.2034</t>
  </si>
  <si>
    <t>6.68 GS 07.07.2040</t>
  </si>
  <si>
    <t>7.04 GS 03.06.2029</t>
  </si>
  <si>
    <t>6.79 GS 07.10.2034</t>
  </si>
  <si>
    <t>7.47 MH SDL 21.02.2036</t>
  </si>
  <si>
    <t>7.10 MH SDL 04.08.2036</t>
  </si>
  <si>
    <t>7.60 GJ SDL 08.02.2035</t>
  </si>
  <si>
    <t>6.48 GS 06.10.2035</t>
  </si>
  <si>
    <t>07.24 GS 18.08.2055</t>
  </si>
  <si>
    <t>7.70 MH SDL 15.11.2034</t>
  </si>
  <si>
    <t>7.49 MH SDL 07.02.2036</t>
  </si>
  <si>
    <t>6.63% MAHARASHTRA SDL 14-OCT-2030</t>
  </si>
  <si>
    <t>8.32% Kerala SDL 25-April-2030</t>
  </si>
  <si>
    <t>7.21 GJ SDL 05.03.2035</t>
  </si>
  <si>
    <t>7.71 GJ SDL 08.03.2034</t>
  </si>
  <si>
    <t>7.22 GJ SDL 15.01.2035</t>
  </si>
  <si>
    <t>6.01 GS 2030</t>
  </si>
  <si>
    <t>NCD</t>
  </si>
  <si>
    <t>7.22 MH SDL 07.08.2034</t>
  </si>
  <si>
    <t>7.20 MH SDL 28.08.2034</t>
  </si>
  <si>
    <t>7.28 JH SDL 10.03.2036</t>
  </si>
  <si>
    <t>8.38% Telangana SDL 2049</t>
  </si>
  <si>
    <t>7.48 UP SDL 22.03.2044</t>
  </si>
  <si>
    <t>7.12 MH SDL 05.02.2036</t>
  </si>
  <si>
    <t>7.72 BSNL 22-12-2032</t>
  </si>
  <si>
    <t>Gsec Strip 15-03-2035</t>
  </si>
  <si>
    <t>0% Strip GOI  19-09-2029</t>
  </si>
  <si>
    <t>Embassy Office Parks REIT</t>
  </si>
  <si>
    <t>India Grid Trust - InvITs</t>
  </si>
  <si>
    <t>POWERGRID Infrastructure Investment Trust</t>
  </si>
  <si>
    <t>7.98 SBI Perpetual Call 24-10-2034</t>
  </si>
  <si>
    <t>Mindspace Business Parks REIT</t>
  </si>
  <si>
    <t>8.27 Canara Bank Call 29.08.2029</t>
  </si>
  <si>
    <t>8.40 Canara Bank Perpetual Call 11-12-2028</t>
  </si>
  <si>
    <t>TAX SAVER2</t>
  </si>
  <si>
    <t>ABSLPL-SRE</t>
  </si>
  <si>
    <t>ABSLPL-SFP</t>
  </si>
  <si>
    <t>INE0KUG08100</t>
  </si>
  <si>
    <t>INE115A07OF5</t>
  </si>
  <si>
    <t>INE238A08518</t>
  </si>
  <si>
    <t>INE537P07877</t>
  </si>
  <si>
    <t>IN0020240191</t>
  </si>
  <si>
    <t>IN1520220063</t>
  </si>
  <si>
    <t>IN3320250100</t>
  </si>
  <si>
    <t>INE261F08691</t>
  </si>
  <si>
    <t>7.27 Axis Bank Infrastructure Bond(26.11.2035)</t>
  </si>
  <si>
    <t>7.39% INFRADEBT 27.05.2031</t>
  </si>
  <si>
    <t>7.99% LIC Housing 12 July 2029 Put Option (12July2021)</t>
  </si>
  <si>
    <t>6.86% NABFID 2030</t>
  </si>
  <si>
    <t>7.20% NABARD GOI 21-10-2031</t>
  </si>
  <si>
    <t>7.12 UP SGS 19-11-2033</t>
  </si>
  <si>
    <t>6.79 GS 30.12.2031</t>
  </si>
  <si>
    <t>7.77 GUJ SGS 2032</t>
  </si>
  <si>
    <t>INE200A01026</t>
  </si>
  <si>
    <t>INE053F08353</t>
  </si>
  <si>
    <t>INE726G08030</t>
  </si>
  <si>
    <t>INE752E08783</t>
  </si>
  <si>
    <t>Construction/erection and maintenance of power, telecommunication and transmission lines</t>
  </si>
  <si>
    <t>GE Vernova T&amp;D India Ltd</t>
  </si>
  <si>
    <t>7.69 ICICI Prudential 2035 (call 28.11.2030)</t>
  </si>
  <si>
    <t>6.94% POWERGRID 15.04.2035</t>
  </si>
  <si>
    <t>7.57 IRFC 18.04.2029</t>
  </si>
  <si>
    <t>INE237A01036</t>
  </si>
  <si>
    <t>INE361B01024</t>
  </si>
  <si>
    <t>INE121A07RX9</t>
  </si>
  <si>
    <t>INE296A07SV1</t>
  </si>
  <si>
    <t>INE572E07266</t>
  </si>
  <si>
    <t>INE685A07173</t>
  </si>
  <si>
    <t>INE916DA7TH9</t>
  </si>
  <si>
    <t>IN0020250133</t>
  </si>
  <si>
    <t>IN1520250268</t>
  </si>
  <si>
    <t>INE261F08CQ6</t>
  </si>
  <si>
    <t>Vatsalya</t>
  </si>
  <si>
    <t>Vatsalya Scheme</t>
  </si>
  <si>
    <t>DIVI'S LABORATORIES LTD</t>
  </si>
  <si>
    <t>7.5343% PNB Housing Finance Limited 2031</t>
  </si>
  <si>
    <t>7.80% TORRENT PHARMACEUTICALS LTD NCD 2031-SERIES 4</t>
  </si>
  <si>
    <t>7.45% KMPL 2031</t>
  </si>
  <si>
    <t>7.82% BAJAJFIN 31 JAN 2034</t>
  </si>
  <si>
    <t>8.60% Chola 05-March-2029</t>
  </si>
  <si>
    <t>6.68 Gsec 2033</t>
  </si>
  <si>
    <t>7.47 GUJ SDL 2036</t>
  </si>
  <si>
    <t>6.49% NABARD GOI Fully Serviced Bond Series PMAY-G PD3</t>
  </si>
  <si>
    <t>INE117A01022</t>
  </si>
  <si>
    <t>INE151A01013</t>
  </si>
  <si>
    <t>INE465A01025</t>
  </si>
  <si>
    <t>INE765G01017</t>
  </si>
  <si>
    <t>INE121J01017</t>
  </si>
  <si>
    <t>INE127D01025</t>
  </si>
  <si>
    <t>INE020B08FG9</t>
  </si>
  <si>
    <t>INE031A08962</t>
  </si>
  <si>
    <t>INE040A08773</t>
  </si>
  <si>
    <t>INE053F08221</t>
  </si>
  <si>
    <t>INE134E08MI4</t>
  </si>
  <si>
    <t>INE246R07855</t>
  </si>
  <si>
    <t>INE557F08GD6</t>
  </si>
  <si>
    <t>IN1920250207</t>
  </si>
  <si>
    <t>IN2120220065</t>
  </si>
  <si>
    <t>IN2120250385</t>
  </si>
  <si>
    <t>IN3320250175</t>
  </si>
  <si>
    <t>IN3320250183</t>
  </si>
  <si>
    <t>IN4520250692</t>
  </si>
  <si>
    <t>ICICI LOMBARD GENERAL INSURANCE CO LTD</t>
  </si>
  <si>
    <t>ABB India Limited</t>
  </si>
  <si>
    <t>Tata Communications Limited</t>
  </si>
  <si>
    <t>Manufacture of electricity distribution and control apparatus</t>
  </si>
  <si>
    <t>Other telecommunications activities</t>
  </si>
  <si>
    <t>Bharat Forge Limited</t>
  </si>
  <si>
    <t>Forging, pressing, stamping and roll-forming of metal; powder metallurgy</t>
  </si>
  <si>
    <t>Indus Towers Ltd</t>
  </si>
  <si>
    <t>Management of mutual funds</t>
  </si>
  <si>
    <t>HDFC Asset Management Company Ltd</t>
  </si>
  <si>
    <t>6.90% HUDCO APR 2032</t>
  </si>
  <si>
    <t>7.45%REC Limited2035</t>
  </si>
  <si>
    <t>7.80 HDFC 06.09.2032</t>
  </si>
  <si>
    <t>7.65% IRFC 30.12.2032</t>
  </si>
  <si>
    <t>7.70 % PFC BS 226B 15.04.2033</t>
  </si>
  <si>
    <t>7.68 NIIF Infrastructure Finance Limited 2031</t>
  </si>
  <si>
    <t>7.35 NHB JAN 2032</t>
  </si>
  <si>
    <t>7.82 MP SDL 2042</t>
  </si>
  <si>
    <t>7.64 MP SGS 2033</t>
  </si>
  <si>
    <t>07.25 KARNATAKA SGS 2033</t>
  </si>
  <si>
    <t>07.59 Uttar Pradesh SGS 2041</t>
  </si>
  <si>
    <t>07.57 Uttar pradesh SGS 2036</t>
  </si>
  <si>
    <t>07.80 % Telangana SGS 2042</t>
  </si>
  <si>
    <t>INE196A01026</t>
  </si>
  <si>
    <t>INE205A01025</t>
  </si>
  <si>
    <t>INE262H01021</t>
  </si>
  <si>
    <t>INE274J01014</t>
  </si>
  <si>
    <t>INE388Y01029</t>
  </si>
  <si>
    <t>INE414G01012</t>
  </si>
  <si>
    <t>INE522F01014</t>
  </si>
  <si>
    <t>INE775A01035</t>
  </si>
  <si>
    <t>INE949L01017</t>
  </si>
  <si>
    <t>INE115A07QY1</t>
  </si>
  <si>
    <t>INE403D08264</t>
  </si>
  <si>
    <t>INE403D08322</t>
  </si>
  <si>
    <t>IN0020240118</t>
  </si>
  <si>
    <t>IN1920250280</t>
  </si>
  <si>
    <t>IN1920250298</t>
  </si>
  <si>
    <t>IN2020250345</t>
  </si>
  <si>
    <t>IN2220250392</t>
  </si>
  <si>
    <t>IN2220250509</t>
  </si>
  <si>
    <t>IN3320250233</t>
  </si>
  <si>
    <t>IN3320250258</t>
  </si>
  <si>
    <t>IN3320250266</t>
  </si>
  <si>
    <t>IN4520250759</t>
  </si>
  <si>
    <t>MARICO LTD</t>
  </si>
  <si>
    <t>Manufacture of vegetable oils and fats excluding corn oil</t>
  </si>
  <si>
    <t>Vedanta Limited</t>
  </si>
  <si>
    <t>Manufacture of Copper from ore, and other copper products and alloys</t>
  </si>
  <si>
    <t>Persistent Systems Ltd</t>
  </si>
  <si>
    <t>Oil India Limited</t>
  </si>
  <si>
    <t>NYKAA FSN E commerce venture</t>
  </si>
  <si>
    <t>Retail sale via e-commerce</t>
  </si>
  <si>
    <t>MUTHOOT FINANCE LIMITED</t>
  </si>
  <si>
    <t>Coal India Limited</t>
  </si>
  <si>
    <t>Belowground mining of hard coal</t>
  </si>
  <si>
    <t>Samvardhana Motherson International Ltd</t>
  </si>
  <si>
    <t>Manufacture of parts and accessories of bodies for motor vehicles such as</t>
  </si>
  <si>
    <t>AU Small Finance Bank Ltd</t>
  </si>
  <si>
    <t>7.57 % LIC Housing Finance Ltd. 18th October, 2029</t>
  </si>
  <si>
    <t>8.75 BHARTI TELECOM LTD NCD 05112029</t>
  </si>
  <si>
    <t>7.85% Bharti Telecom Limited Debentures 20.03.2029</t>
  </si>
  <si>
    <t>7.09 GS 05.08.2054</t>
  </si>
  <si>
    <t>7.48% KARNATAKA SGS 04-09-2037</t>
  </si>
  <si>
    <t>07.54 KARNATAKA SGS 2039</t>
  </si>
  <si>
    <t>08.04 Kerala SGS 2046</t>
  </si>
  <si>
    <t>7.43% MAHARASHTRA SGS 03-12-2040</t>
  </si>
  <si>
    <t>07.66 Maharashtra SGS 2047</t>
  </si>
  <si>
    <t>7.62 UP SDL 04-03-2041</t>
  </si>
  <si>
    <t>07.72 Uttar Pradesh SGS 2044</t>
  </si>
  <si>
    <t>7.88 UP SDL 2046</t>
  </si>
  <si>
    <t>7.75% TELANGANA SGS 2045</t>
  </si>
  <si>
    <t>INE1CDF01017</t>
  </si>
  <si>
    <t>INE1CLE01013</t>
  </si>
  <si>
    <t>INE674K01013</t>
  </si>
  <si>
    <t>INE694L01019</t>
  </si>
  <si>
    <t>INE704J01044</t>
  </si>
  <si>
    <t>INE0CCU07173</t>
  </si>
  <si>
    <t>INE0KUG08019</t>
  </si>
  <si>
    <t>INE296A07TL0</t>
  </si>
  <si>
    <t>INE306N07LO1</t>
  </si>
  <si>
    <t>IN0020250141</t>
  </si>
  <si>
    <t>IN2220250467</t>
  </si>
  <si>
    <t>IN2220260037</t>
  </si>
  <si>
    <t>IN4520260055</t>
  </si>
  <si>
    <t>INE261F08CW4</t>
  </si>
  <si>
    <t>VEDANTA ALUMINIUM METAL LIMITED FV 1</t>
  </si>
  <si>
    <t>VEDANTA IRON AND STEEL LIMITED FV 1</t>
  </si>
  <si>
    <t>LTIMINDTREE LIMITED</t>
  </si>
  <si>
    <t>TALWANDI SABO POWER LIMITED</t>
  </si>
  <si>
    <t>MALCO ENERGY LIMITED FV INR 1</t>
  </si>
  <si>
    <t>Aditya birla Capital Limited</t>
  </si>
  <si>
    <t>7.14 Mindspace Business park REIT 2030</t>
  </si>
  <si>
    <t>7.38 BAJAJ FINANCE LTD NCD 28062030</t>
  </si>
  <si>
    <t>8.50 % TATA CAPITAL LIMITED 06-11-2029</t>
  </si>
  <si>
    <t>7.43 NABFID 16.06.2033</t>
  </si>
  <si>
    <t>8.07 Maharashtra 2049</t>
  </si>
  <si>
    <t>07.82 Telangana SGS 2047</t>
  </si>
  <si>
    <t>7.00% NABARD GoI Fully Serviced Bond Series PMAY-G PD4 2031</t>
  </si>
  <si>
    <t>06.36 GOVT. STOCK 2031</t>
  </si>
  <si>
    <t>06.77 Maharashtra 2030</t>
  </si>
  <si>
    <t>30-04-2026</t>
  </si>
  <si>
    <t>G-Sec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</si>
</sst>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1">
    <xf numFmtId="0" fontId="0" fillId="0" borderId="0"/>
    <xf numFmtId="0" fontId="17" fillId="0" borderId="0"/>
    <xf numFmtId="164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6" fillId="0" borderId="0"/>
    <xf numFmtId="0" fontId="16" fillId="0" borderId="0"/>
    <xf numFmtId="43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6">
    <xf numFmtId="0" fontId="0" fillId="0" borderId="0" xfId="0"/>
    <xf numFmtId="9" fontId="20" fillId="2" borderId="2" xfId="33" applyFont="1" applyFill="1" applyBorder="1"/>
    <xf numFmtId="0" fontId="0" fillId="0" borderId="0" xfId="0" applyAlignment="1">
      <alignment horizontal="left" vertical="top"/>
    </xf>
    <xf numFmtId="10" fontId="0" fillId="0" borderId="4" xfId="33" applyNumberFormat="1" applyFont="1" applyFill="1" applyBorder="1"/>
    <xf numFmtId="43" fontId="0" fillId="0" borderId="4" xfId="33" applyNumberFormat="1" applyFont="1" applyFill="1" applyBorder="1"/>
    <xf numFmtId="10" fontId="0" fillId="0" borderId="4" xfId="33" applyNumberFormat="1" applyFont="1" applyBorder="1"/>
    <xf numFmtId="9" fontId="19" fillId="2" borderId="4" xfId="33" applyFont="1" applyFill="1" applyBorder="1"/>
    <xf numFmtId="9" fontId="0" fillId="0" borderId="4" xfId="33" applyFont="1" applyBorder="1"/>
    <xf numFmtId="9" fontId="20" fillId="0" borderId="4" xfId="33" applyFont="1" applyBorder="1"/>
    <xf numFmtId="9" fontId="0" fillId="0" borderId="0" xfId="33" applyFont="1"/>
    <xf numFmtId="9" fontId="0" fillId="0" borderId="1" xfId="33" applyFont="1" applyBorder="1" applyAlignment="1">
      <alignment vertical="center"/>
    </xf>
    <xf numFmtId="167" fontId="0" fillId="0" borderId="4" xfId="33" applyNumberFormat="1" applyFont="1" applyFill="1" applyBorder="1"/>
    <xf numFmtId="0" fontId="0" fillId="0" borderId="0" xfId="0" applyAlignment="1">
      <alignment vertical="top"/>
    </xf>
    <xf numFmtId="167" fontId="19" fillId="2" borderId="4" xfId="33" applyNumberFormat="1" applyFont="1" applyFill="1" applyBorder="1"/>
    <xf numFmtId="167" fontId="0" fillId="0" borderId="4" xfId="33" applyNumberFormat="1" applyFont="1" applyBorder="1"/>
    <xf numFmtId="167" fontId="20" fillId="0" borderId="4" xfId="33" applyNumberFormat="1" applyFont="1" applyBorder="1"/>
    <xf numFmtId="164" fontId="0" fillId="0" borderId="4" xfId="0" applyNumberFormat="1" applyBorder="1"/>
    <xf numFmtId="165" fontId="0" fillId="0" borderId="4" xfId="6" applyNumberFormat="1" applyFont="1" applyBorder="1"/>
    <xf numFmtId="9" fontId="0" fillId="0" borderId="4" xfId="33" applyFont="1" applyFill="1" applyBorder="1"/>
    <xf numFmtId="165" fontId="19" fillId="2" borderId="4" xfId="6" applyNumberFormat="1" applyFont="1" applyFill="1" applyBorder="1"/>
    <xf numFmtId="165" fontId="0" fillId="0" borderId="4" xfId="6" applyNumberFormat="1" applyFont="1" applyBorder="1" applyAlignment="1">
      <alignment horizontal="right" vertical="top"/>
    </xf>
    <xf numFmtId="165" fontId="22" fillId="0" borderId="4" xfId="6" applyNumberFormat="1" applyFont="1" applyFill="1" applyBorder="1" applyAlignment="1">
      <alignment vertical="center" wrapText="1"/>
    </xf>
    <xf numFmtId="164" fontId="20" fillId="0" borderId="4" xfId="6" applyFont="1" applyBorder="1"/>
    <xf numFmtId="9" fontId="0" fillId="0" borderId="4" xfId="33" applyFont="1" applyBorder="1" applyAlignment="1">
      <alignment vertical="center"/>
    </xf>
    <xf numFmtId="10" fontId="0" fillId="0" borderId="1" xfId="33" applyNumberFormat="1" applyFont="1" applyBorder="1" applyAlignment="1">
      <alignment vertical="center"/>
    </xf>
    <xf numFmtId="167" fontId="0" fillId="0" borderId="1" xfId="33" applyNumberFormat="1" applyFont="1" applyBorder="1" applyAlignment="1">
      <alignment vertical="center"/>
    </xf>
    <xf numFmtId="9" fontId="0" fillId="0" borderId="4" xfId="33" applyFont="1" applyBorder="1" applyAlignment="1">
      <alignment vertical="top"/>
    </xf>
    <xf numFmtId="0" fontId="17" fillId="0" borderId="0" xfId="1"/>
    <xf numFmtId="0" fontId="20" fillId="0" borderId="0" xfId="1" applyFont="1"/>
    <xf numFmtId="0" fontId="20" fillId="0" borderId="0" xfId="1" applyFont="1" applyAlignment="1">
      <alignment horizontal="left"/>
    </xf>
    <xf numFmtId="164" fontId="0" fillId="0" borderId="0" xfId="2" applyFont="1"/>
    <xf numFmtId="9" fontId="1" fillId="0" borderId="0" xfId="33" applyFont="1"/>
    <xf numFmtId="0" fontId="27" fillId="4" borderId="7" xfId="0" applyFont="1" applyFill="1" applyBorder="1"/>
    <xf numFmtId="0" fontId="20" fillId="2" borderId="1" xfId="1" applyFont="1" applyFill="1" applyBorder="1"/>
    <xf numFmtId="0" fontId="20" fillId="2" borderId="2" xfId="1" applyFont="1" applyFill="1" applyBorder="1"/>
    <xf numFmtId="164" fontId="20" fillId="2" borderId="2" xfId="2" applyFont="1" applyFill="1" applyBorder="1"/>
    <xf numFmtId="0" fontId="20" fillId="2" borderId="3" xfId="1" applyFont="1" applyFill="1" applyBorder="1"/>
    <xf numFmtId="0" fontId="17" fillId="0" borderId="0" xfId="1" applyAlignment="1">
      <alignment vertical="top"/>
    </xf>
    <xf numFmtId="0" fontId="17" fillId="0" borderId="4" xfId="1" applyBorder="1"/>
    <xf numFmtId="165" fontId="0" fillId="0" borderId="4" xfId="2" applyNumberFormat="1" applyFont="1" applyBorder="1"/>
    <xf numFmtId="164" fontId="0" fillId="0" borderId="5" xfId="2" quotePrefix="1" applyFont="1" applyFill="1" applyBorder="1"/>
    <xf numFmtId="0" fontId="0" fillId="0" borderId="5" xfId="2" quotePrefix="1" applyNumberFormat="1" applyFont="1" applyFill="1" applyBorder="1"/>
    <xf numFmtId="0" fontId="26" fillId="4" borderId="8" xfId="0" applyFont="1" applyFill="1" applyBorder="1"/>
    <xf numFmtId="0" fontId="26" fillId="4" borderId="9" xfId="0" applyFont="1" applyFill="1" applyBorder="1"/>
    <xf numFmtId="10" fontId="1" fillId="0" borderId="4" xfId="33" applyNumberFormat="1" applyFont="1" applyFill="1" applyBorder="1"/>
    <xf numFmtId="0" fontId="17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0" fontId="17" fillId="0" borderId="4" xfId="1" quotePrefix="1" applyBorder="1"/>
    <xf numFmtId="0" fontId="19" fillId="2" borderId="4" xfId="1" applyFont="1" applyFill="1" applyBorder="1"/>
    <xf numFmtId="0" fontId="21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22" fillId="0" borderId="4" xfId="2" applyNumberFormat="1" applyFont="1" applyFill="1" applyBorder="1" applyAlignment="1">
      <alignment vertical="center" wrapText="1"/>
    </xf>
    <xf numFmtId="0" fontId="19" fillId="0" borderId="4" xfId="1" applyFont="1" applyBorder="1"/>
    <xf numFmtId="0" fontId="20" fillId="0" borderId="4" xfId="1" applyFont="1" applyBorder="1" applyAlignment="1">
      <alignment vertical="top"/>
    </xf>
    <xf numFmtId="0" fontId="20" fillId="0" borderId="4" xfId="1" applyFont="1" applyBorder="1"/>
    <xf numFmtId="164" fontId="20" fillId="0" borderId="4" xfId="2" applyFont="1" applyBorder="1"/>
    <xf numFmtId="165" fontId="17" fillId="0" borderId="0" xfId="1" applyNumberFormat="1"/>
    <xf numFmtId="164" fontId="17" fillId="0" borderId="4" xfId="1" applyNumberFormat="1" applyBorder="1"/>
    <xf numFmtId="164" fontId="0" fillId="3" borderId="4" xfId="2" applyFont="1" applyFill="1" applyBorder="1" applyAlignment="1">
      <alignment horizontal="right"/>
    </xf>
    <xf numFmtId="10" fontId="0" fillId="3" borderId="0" xfId="3" applyNumberFormat="1" applyFont="1" applyFill="1" applyBorder="1"/>
    <xf numFmtId="165" fontId="0" fillId="0" borderId="4" xfId="2" applyNumberFormat="1" applyFont="1" applyBorder="1" applyAlignment="1">
      <alignment vertical="top"/>
    </xf>
    <xf numFmtId="164" fontId="17" fillId="0" borderId="5" xfId="1" quotePrefix="1" applyNumberFormat="1" applyBorder="1"/>
    <xf numFmtId="164" fontId="17" fillId="0" borderId="10" xfId="1" quotePrefix="1" applyNumberFormat="1" applyBorder="1"/>
    <xf numFmtId="0" fontId="0" fillId="0" borderId="4" xfId="0" applyBorder="1" applyAlignment="1">
      <alignment horizontal="left" vertical="top"/>
    </xf>
    <xf numFmtId="0" fontId="25" fillId="0" borderId="4" xfId="1" applyFont="1" applyBorder="1"/>
    <xf numFmtId="0" fontId="1" fillId="0" borderId="4" xfId="1" applyFont="1" applyBorder="1"/>
    <xf numFmtId="167" fontId="1" fillId="0" borderId="0" xfId="33" applyNumberFormat="1" applyFont="1"/>
    <xf numFmtId="10" fontId="1" fillId="0" borderId="4" xfId="33" applyNumberFormat="1" applyFont="1" applyBorder="1"/>
    <xf numFmtId="165" fontId="1" fillId="0" borderId="4" xfId="6" applyNumberFormat="1" applyFont="1" applyBorder="1" applyAlignment="1">
      <alignment horizontal="right" vertical="top"/>
    </xf>
    <xf numFmtId="164" fontId="17" fillId="0" borderId="0" xfId="1" applyNumberFormat="1"/>
    <xf numFmtId="165" fontId="1" fillId="0" borderId="0" xfId="6" applyNumberFormat="1" applyFont="1"/>
    <xf numFmtId="165" fontId="17" fillId="0" borderId="4" xfId="1" applyNumberFormat="1" applyBorder="1"/>
    <xf numFmtId="164" fontId="0" fillId="0" borderId="4" xfId="33" applyNumberFormat="1" applyFont="1" applyFill="1" applyBorder="1"/>
    <xf numFmtId="0" fontId="17" fillId="0" borderId="6" xfId="1" applyBorder="1" applyAlignment="1">
      <alignment vertical="top"/>
    </xf>
    <xf numFmtId="165" fontId="1" fillId="0" borderId="4" xfId="6" applyNumberFormat="1" applyFont="1" applyFill="1" applyBorder="1" applyAlignment="1">
      <alignment horizontal="right" vertical="top"/>
    </xf>
    <xf numFmtId="0" fontId="17" fillId="0" borderId="4" xfId="1" applyBorder="1" applyAlignment="1">
      <alignment horizontal="right" vertical="top"/>
    </xf>
    <xf numFmtId="165" fontId="1" fillId="0" borderId="4" xfId="33" applyNumberFormat="1" applyFont="1" applyFill="1" applyBorder="1"/>
    <xf numFmtId="3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Fill="1" applyBorder="1"/>
    <xf numFmtId="10" fontId="0" fillId="0" borderId="4" xfId="3" applyNumberFormat="1" applyFont="1" applyBorder="1"/>
    <xf numFmtId="9" fontId="0" fillId="0" borderId="4" xfId="3" applyFont="1" applyBorder="1"/>
    <xf numFmtId="10" fontId="20" fillId="0" borderId="4" xfId="3" applyNumberFormat="1" applyFont="1" applyBorder="1"/>
    <xf numFmtId="10" fontId="0" fillId="0" borderId="1" xfId="3" applyNumberFormat="1" applyFont="1" applyBorder="1" applyAlignment="1">
      <alignment vertical="center"/>
    </xf>
    <xf numFmtId="0" fontId="21" fillId="3" borderId="0" xfId="1" applyFont="1" applyFill="1"/>
    <xf numFmtId="165" fontId="21" fillId="3" borderId="0" xfId="1" applyNumberFormat="1" applyFont="1" applyFill="1"/>
    <xf numFmtId="10" fontId="24" fillId="3" borderId="0" xfId="3" applyNumberFormat="1" applyFont="1" applyFill="1" applyBorder="1"/>
    <xf numFmtId="0" fontId="21" fillId="3" borderId="0" xfId="1" applyFont="1" applyFill="1" applyAlignment="1">
      <alignment vertical="top"/>
    </xf>
    <xf numFmtId="0" fontId="21" fillId="3" borderId="4" xfId="1" applyFont="1" applyFill="1" applyBorder="1"/>
    <xf numFmtId="164" fontId="24" fillId="3" borderId="0" xfId="0" applyNumberFormat="1" applyFont="1" applyFill="1"/>
    <xf numFmtId="164" fontId="24" fillId="3" borderId="0" xfId="2" applyFont="1" applyFill="1" applyBorder="1"/>
    <xf numFmtId="166" fontId="21" fillId="3" borderId="0" xfId="1" applyNumberFormat="1" applyFont="1" applyFill="1" applyAlignment="1">
      <alignment horizontal="right" vertical="top"/>
    </xf>
    <xf numFmtId="164" fontId="24" fillId="3" borderId="0" xfId="2" applyFont="1" applyFill="1" applyBorder="1" applyAlignment="1">
      <alignment horizontal="right"/>
    </xf>
    <xf numFmtId="0" fontId="19" fillId="3" borderId="0" xfId="1" applyFont="1" applyFill="1"/>
    <xf numFmtId="165" fontId="24" fillId="3" borderId="0" xfId="2" applyNumberFormat="1" applyFont="1" applyFill="1" applyBorder="1" applyAlignment="1">
      <alignment vertical="top"/>
    </xf>
    <xf numFmtId="10" fontId="24" fillId="3" borderId="0" xfId="3" applyNumberFormat="1" applyFont="1" applyFill="1" applyBorder="1" applyAlignment="1">
      <alignment vertical="center"/>
    </xf>
    <xf numFmtId="0" fontId="24" fillId="5" borderId="8" xfId="0" applyFont="1" applyFill="1" applyBorder="1"/>
    <xf numFmtId="0" fontId="24" fillId="5" borderId="9" xfId="0" applyFont="1" applyFill="1" applyBorder="1"/>
    <xf numFmtId="165" fontId="21" fillId="0" borderId="0" xfId="1" applyNumberFormat="1" applyFont="1"/>
    <xf numFmtId="4" fontId="28" fillId="0" borderId="4" xfId="1" applyNumberFormat="1" applyFont="1" applyBorder="1" applyAlignment="1">
      <alignment horizontal="right" vertical="top"/>
    </xf>
    <xf numFmtId="10" fontId="28" fillId="0" borderId="4" xfId="3" applyNumberFormat="1" applyFont="1" applyBorder="1"/>
    <xf numFmtId="0" fontId="23" fillId="5" borderId="7" xfId="0" applyFont="1" applyFill="1" applyBorder="1"/>
    <xf numFmtId="0" fontId="21" fillId="3" borderId="5" xfId="1" applyFont="1" applyFill="1" applyBorder="1"/>
    <xf numFmtId="164" fontId="21" fillId="3" borderId="0" xfId="1" applyNumberFormat="1" applyFont="1" applyFill="1"/>
    <xf numFmtId="9" fontId="21" fillId="3" borderId="0" xfId="33" applyFont="1" applyFill="1" applyBorder="1"/>
    <xf numFmtId="9" fontId="24" fillId="3" borderId="0" xfId="33" applyFont="1" applyFill="1" applyBorder="1"/>
    <xf numFmtId="9" fontId="19" fillId="3" borderId="0" xfId="33" applyFont="1" applyFill="1" applyBorder="1"/>
    <xf numFmtId="9" fontId="24" fillId="3" borderId="0" xfId="33" applyFont="1" applyFill="1" applyBorder="1" applyAlignment="1">
      <alignment vertical="center"/>
    </xf>
    <xf numFmtId="4" fontId="21" fillId="3" borderId="0" xfId="1" applyNumberFormat="1" applyFont="1" applyFill="1"/>
    <xf numFmtId="164" fontId="24" fillId="3" borderId="0" xfId="2" quotePrefix="1" applyFont="1" applyFill="1" applyBorder="1"/>
    <xf numFmtId="0" fontId="24" fillId="3" borderId="0" xfId="1" applyFont="1" applyFill="1"/>
    <xf numFmtId="0" fontId="24" fillId="3" borderId="0" xfId="0" applyFont="1" applyFill="1" applyAlignment="1">
      <alignment vertical="top"/>
    </xf>
    <xf numFmtId="164" fontId="23" fillId="3" borderId="0" xfId="2" quotePrefix="1" applyFont="1" applyFill="1" applyBorder="1"/>
    <xf numFmtId="164" fontId="21" fillId="3" borderId="0" xfId="2" applyFont="1" applyFill="1" applyBorder="1"/>
    <xf numFmtId="10" fontId="21" fillId="3" borderId="0" xfId="33" applyNumberFormat="1" applyFont="1" applyFill="1" applyBorder="1"/>
    <xf numFmtId="10" fontId="19" fillId="3" borderId="0" xfId="33" applyNumberFormat="1" applyFont="1" applyFill="1" applyBorder="1"/>
    <xf numFmtId="2" fontId="19" fillId="3" borderId="0" xfId="1" applyNumberFormat="1" applyFont="1" applyFill="1"/>
    <xf numFmtId="0" fontId="24" fillId="5" borderId="0" xfId="0" applyFont="1" applyFill="1"/>
    <xf numFmtId="0" fontId="19" fillId="2" borderId="6" xfId="1" applyFont="1" applyFill="1" applyBorder="1"/>
    <xf numFmtId="0" fontId="21" fillId="0" borderId="6" xfId="1" applyFont="1" applyBorder="1"/>
    <xf numFmtId="0" fontId="17" fillId="0" borderId="6" xfId="1" applyBorder="1"/>
    <xf numFmtId="0" fontId="19" fillId="0" borderId="6" xfId="1" applyFont="1" applyBorder="1"/>
    <xf numFmtId="0" fontId="23" fillId="5" borderId="0" xfId="0" applyFont="1" applyFill="1"/>
    <xf numFmtId="0" fontId="17" fillId="0" borderId="2" xfId="1" applyBorder="1" applyAlignment="1">
      <alignment vertical="top"/>
    </xf>
    <xf numFmtId="164" fontId="0" fillId="0" borderId="2" xfId="2" applyFont="1" applyFill="1" applyBorder="1"/>
  </cellXfs>
  <cellStyles count="91">
    <cellStyle name="Comma 2" xfId="2" xr:uid="{00722DDC-6AD9-4764-A372-B12F7EF64D52}"/>
    <cellStyle name="Comma 2 10" xfId="32" xr:uid="{BBB9C9AC-A0C8-439B-9296-FB6268C93238}"/>
    <cellStyle name="Comma 2 10 2" xfId="77" xr:uid="{E9E8E4E6-1054-4A2C-A041-C920298A3C3B}"/>
    <cellStyle name="Comma 2 11" xfId="36" xr:uid="{5B742A7D-7F38-4440-A6A4-6D7A9144801D}"/>
    <cellStyle name="Comma 2 11 2" xfId="80" xr:uid="{AFF3DFF6-1B2D-4E5B-A92D-57A9B9D06750}"/>
    <cellStyle name="Comma 2 12" xfId="39" xr:uid="{8CAE46E2-B9E0-4B66-BC85-C3C698149554}"/>
    <cellStyle name="Comma 2 12 2" xfId="83" xr:uid="{7D310E9F-FF68-495F-AC39-A5C92CA42B07}"/>
    <cellStyle name="Comma 2 13" xfId="42" xr:uid="{47BBF4D7-B66B-4401-BBE3-3EA402D1F656}"/>
    <cellStyle name="Comma 2 13 2" xfId="86" xr:uid="{C1FB9280-B37B-4004-A824-BAFFEB0C54CF}"/>
    <cellStyle name="Comma 2 14" xfId="45" xr:uid="{62C749B1-6DF7-4ABA-BD77-708D17BF723A}"/>
    <cellStyle name="Comma 2 15" xfId="48" xr:uid="{96B52B13-885F-467E-9B7F-32CF79340111}"/>
    <cellStyle name="Comma 2 16" xfId="89" xr:uid="{ED572FCC-5F78-43FF-84CF-BC1052FDF868}"/>
    <cellStyle name="Comma 2 2" xfId="5" xr:uid="{7622091A-FEF5-4F2C-B791-952B454C791F}"/>
    <cellStyle name="Comma 2 2 2" xfId="50" xr:uid="{0011D2BD-FB4C-4856-913A-63A92C9E8895}"/>
    <cellStyle name="Comma 2 3" xfId="11" xr:uid="{17AF8FD9-2E8D-444E-B98A-617AB998018C}"/>
    <cellStyle name="Comma 2 3 2" xfId="56" xr:uid="{AD049DEE-0230-4DFC-87CB-CD9D8F894302}"/>
    <cellStyle name="Comma 2 4" xfId="14" xr:uid="{A3791AD1-22D1-4C6B-8962-EB22FAC8C2CB}"/>
    <cellStyle name="Comma 2 4 2" xfId="59" xr:uid="{DF1D9FBD-293D-4130-B151-CCC0655D8A36}"/>
    <cellStyle name="Comma 2 5" xfId="17" xr:uid="{A11FCB38-456D-4A9D-BCF6-678ED37454C2}"/>
    <cellStyle name="Comma 2 5 2" xfId="62" xr:uid="{4004944B-5091-437C-8548-BC45C21A7ABC}"/>
    <cellStyle name="Comma 2 6" xfId="20" xr:uid="{BAE9FA87-2E66-4C98-94F6-7E944BA6DD8B}"/>
    <cellStyle name="Comma 2 6 2" xfId="65" xr:uid="{FB3178BE-2D4B-4B13-9555-0B8E130E68D6}"/>
    <cellStyle name="Comma 2 7" xfId="23" xr:uid="{17344FB1-AC82-4988-82D8-C7AAA88615C2}"/>
    <cellStyle name="Comma 2 7 2" xfId="68" xr:uid="{C2BD52EE-A838-436F-B237-76CDB0DC8136}"/>
    <cellStyle name="Comma 2 8" xfId="26" xr:uid="{42DD7A68-3F9D-4149-9209-BF6D929BC0A2}"/>
    <cellStyle name="Comma 2 8 2" xfId="71" xr:uid="{5FC13F19-E6E5-4FF8-9A00-DA1C518BAFC8}"/>
    <cellStyle name="Comma 2 9" xfId="29" xr:uid="{673A7E84-769C-4A42-A039-CB819CE17937}"/>
    <cellStyle name="Comma 2 9 2" xfId="74" xr:uid="{8E58F79B-A525-4C77-BFD2-CEAB57E7F508}"/>
    <cellStyle name="Comma 3" xfId="6" xr:uid="{919EBCFC-2A15-45C8-83F7-935A71F16B4D}"/>
    <cellStyle name="Comma 3 2" xfId="51" xr:uid="{BE59DB46-1F95-4C03-A1D0-285A22244B7C}"/>
    <cellStyle name="Comma 4" xfId="9" xr:uid="{F8F01E9F-8955-470C-9A8D-2300B5E5B6C2}"/>
    <cellStyle name="Comma 4 2" xfId="54" xr:uid="{22EC9D6E-96D2-4617-94D0-2AE5D9D9E018}"/>
    <cellStyle name="Normal" xfId="0" builtinId="0"/>
    <cellStyle name="Normal 10" xfId="7" xr:uid="{A3076434-9F11-41D6-B798-CCA94B46546F}"/>
    <cellStyle name="Normal 10 2" xfId="52" xr:uid="{9E29BDC0-21D3-446A-B1CA-65E5EEC30C78}"/>
    <cellStyle name="Normal 2" xfId="1" xr:uid="{08EA74DA-2AD3-47F5-B85F-01D01845F200}"/>
    <cellStyle name="Normal 2 10" xfId="31" xr:uid="{41DC8C62-6732-4799-B1D5-27D7D9D32A29}"/>
    <cellStyle name="Normal 2 10 2" xfId="76" xr:uid="{37EABD74-A34A-4498-B5B7-8AB55D1EAC1A}"/>
    <cellStyle name="Normal 2 11" xfId="35" xr:uid="{7C3441B9-1FFF-4630-89AE-E6862DD559D4}"/>
    <cellStyle name="Normal 2 11 2" xfId="79" xr:uid="{02021875-7B89-461C-9995-E00C830FB929}"/>
    <cellStyle name="Normal 2 12" xfId="38" xr:uid="{3EC63D95-E243-4E7E-9AB6-2D858441C108}"/>
    <cellStyle name="Normal 2 12 2" xfId="82" xr:uid="{D493CBF3-798B-43C4-9713-F65220D07F5B}"/>
    <cellStyle name="Normal 2 13" xfId="41" xr:uid="{845A68E6-0A01-4D9D-ABB4-8309765749FC}"/>
    <cellStyle name="Normal 2 13 2" xfId="85" xr:uid="{D0544108-D18E-4530-B59D-0E4FDE7011CE}"/>
    <cellStyle name="Normal 2 14" xfId="44" xr:uid="{7EA06FCF-CE13-4331-8AD5-A98CA287FE71}"/>
    <cellStyle name="Normal 2 15" xfId="88" xr:uid="{6AF547F8-D069-44C1-B09A-D76D3102C36F}"/>
    <cellStyle name="Normal 2 2" xfId="4" xr:uid="{3CEE831F-1C43-4A77-8234-AB272B5AB691}"/>
    <cellStyle name="Normal 2 2 2" xfId="49" xr:uid="{2BF34352-C07D-4042-8596-0687DE5E6890}"/>
    <cellStyle name="Normal 2 3" xfId="10" xr:uid="{EE4A1005-9D5D-4469-9781-113EA667FD79}"/>
    <cellStyle name="Normal 2 3 2" xfId="55" xr:uid="{FF8BF7EE-7F98-4962-A9B5-2BD48FF3AEE2}"/>
    <cellStyle name="Normal 2 4" xfId="13" xr:uid="{1E4FFF4D-1D21-430E-B612-7B7C48EB89B7}"/>
    <cellStyle name="Normal 2 4 2" xfId="58" xr:uid="{1E82C69A-B759-4E20-B2EA-AAF9F0A1C278}"/>
    <cellStyle name="Normal 2 5" xfId="16" xr:uid="{B807BAF6-1326-419E-BF8D-7F0B42D5BF04}"/>
    <cellStyle name="Normal 2 5 2" xfId="61" xr:uid="{D0D4DF9B-158D-46C6-99DD-A8E882C84C83}"/>
    <cellStyle name="Normal 2 6" xfId="19" xr:uid="{9A21E852-AE08-47F8-8DD1-A44386733F77}"/>
    <cellStyle name="Normal 2 6 2" xfId="64" xr:uid="{3557CAE2-F7E1-4FAB-9E3A-A958A36A0774}"/>
    <cellStyle name="Normal 2 7" xfId="22" xr:uid="{D46E02DE-BC03-4687-BD4C-5F45869300BD}"/>
    <cellStyle name="Normal 2 7 2" xfId="67" xr:uid="{2118455C-FB4F-42EE-A262-D82BE3B941F1}"/>
    <cellStyle name="Normal 2 8" xfId="25" xr:uid="{3322815D-EF1E-4383-B180-2AE5B598CADC}"/>
    <cellStyle name="Normal 2 8 2" xfId="70" xr:uid="{6EA3F29F-A949-4680-8C77-9B576441CAC7}"/>
    <cellStyle name="Normal 2 9" xfId="28" xr:uid="{2035E946-2F40-44BD-9A6C-6848118F7A8F}"/>
    <cellStyle name="Normal 2 9 2" xfId="73" xr:uid="{DDF0BFC9-5DD1-4305-99F9-178FC281D166}"/>
    <cellStyle name="Normal 3" xfId="47" xr:uid="{2BA56C27-AD83-445D-B2D3-2F00F81012CD}"/>
    <cellStyle name="Normal 30" xfId="8" xr:uid="{84C1C5AC-191C-47FE-AD31-65808BE11926}"/>
    <cellStyle name="Normal 30 2" xfId="53" xr:uid="{715BDFEA-02A3-4DCA-AF72-A31B17B6BC19}"/>
    <cellStyle name="Percent 2" xfId="3" xr:uid="{840773A7-DF06-42DE-B1C8-317F045D8626}"/>
    <cellStyle name="Percent 2 10" xfId="37" xr:uid="{103C57C5-EB18-47F2-950C-0B297A97D50A}"/>
    <cellStyle name="Percent 2 10 2" xfId="81" xr:uid="{AEB38A04-F1F9-4973-B2E4-D8763837B835}"/>
    <cellStyle name="Percent 2 11" xfId="40" xr:uid="{37D786A4-8C23-406B-A124-F09A0B3E7FCC}"/>
    <cellStyle name="Percent 2 11 2" xfId="84" xr:uid="{724DF6C6-A954-4E21-B7A5-7B5CF00FB217}"/>
    <cellStyle name="Percent 2 12" xfId="43" xr:uid="{7FBB5908-F099-431C-A137-517F349AB94C}"/>
    <cellStyle name="Percent 2 12 2" xfId="87" xr:uid="{6E95C3C1-D2DB-4620-B03F-FD083BEDC47E}"/>
    <cellStyle name="Percent 2 13" xfId="46" xr:uid="{44EC2728-86E2-44E8-8092-CCF03065DB46}"/>
    <cellStyle name="Percent 2 14" xfId="90" xr:uid="{2B191642-94E2-4367-B584-F7CBAA31BFB0}"/>
    <cellStyle name="Percent 2 2" xfId="12" xr:uid="{AEC25589-0078-44F5-B26F-47783C03FAD5}"/>
    <cellStyle name="Percent 2 2 2" xfId="57" xr:uid="{3CEC6B6B-9A7D-4565-9449-17158F27E05C}"/>
    <cellStyle name="Percent 2 3" xfId="15" xr:uid="{D77CD619-F89B-47DB-842D-80F21AC999EF}"/>
    <cellStyle name="Percent 2 3 2" xfId="60" xr:uid="{BF93C5A3-C9C9-42B5-B2D7-726965BE76B5}"/>
    <cellStyle name="Percent 2 4" xfId="18" xr:uid="{F6DB3984-B162-4CF5-ACD5-91B7A13CD917}"/>
    <cellStyle name="Percent 2 4 2" xfId="63" xr:uid="{FE9F4B40-497A-4C9E-889E-1EAD2AD6239B}"/>
    <cellStyle name="Percent 2 5" xfId="21" xr:uid="{5B09B964-3A98-4F59-934D-B6D88E1FB68D}"/>
    <cellStyle name="Percent 2 5 2" xfId="66" xr:uid="{A7F5A5AB-F201-40A9-971E-1E7D72166DB5}"/>
    <cellStyle name="Percent 2 6" xfId="24" xr:uid="{90322E5A-F64A-412C-AA4A-8B9255789DFB}"/>
    <cellStyle name="Percent 2 6 2" xfId="69" xr:uid="{6842A80C-0084-4551-898B-4920DED6883B}"/>
    <cellStyle name="Percent 2 7" xfId="27" xr:uid="{8EE80D4D-3AF3-4144-87F0-847402B6CC7F}"/>
    <cellStyle name="Percent 2 7 2" xfId="72" xr:uid="{98D2D6AF-8BE1-4B55-882A-DF9151A23F2C}"/>
    <cellStyle name="Percent 2 8" xfId="30" xr:uid="{860210B0-1FA1-4616-9AEB-6C18EB950A07}"/>
    <cellStyle name="Percent 2 8 2" xfId="75" xr:uid="{4202D8E7-4FE3-4617-A6B0-124DF0A3E9D4}"/>
    <cellStyle name="Percent 2 9" xfId="34" xr:uid="{B32965E5-5674-4B14-8DD1-09706181B45B}"/>
    <cellStyle name="Percent 2 9 2" xfId="78" xr:uid="{CB625A0C-F828-4292-A6E2-0F47B7133DC4}"/>
    <cellStyle name="Percent 3" xfId="33" xr:uid="{29A4C58E-60BC-4A4D-AB7F-944F821AD534}"/>
  </cellStyles>
  <dxfs count="120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AD3EC42-6335-410E-B011-70069FC0F80F}" name="Table134567685" displayName="Table134567685" ref="B6:H96" totalsRowShown="0" headerRowDxfId="119" dataDxfId="117" headerRowBorderDxfId="118" tableBorderDxfId="116" totalsRowBorderDxfId="115">
  <sortState xmlns:xlrd2="http://schemas.microsoft.com/office/spreadsheetml/2017/richdata2" ref="B7:H77">
    <sortCondition descending="1" ref="F6:F77"/>
  </sortState>
  <tableColumns count="7">
    <tableColumn id="1" xr3:uid="{C8F7C3D3-FACC-4E23-A8A2-5D6459EBB350}" name="ISIN No." dataDxfId="114"/>
    <tableColumn id="2" xr3:uid="{46A9C32F-0C2B-4A42-8BCB-FF038426DC69}" name="Name of the Instrument" dataDxfId="113"/>
    <tableColumn id="3" xr3:uid="{49860EF9-6578-4D0B-973C-D31B0FCFCB58}" name="Industry " dataDxfId="112"/>
    <tableColumn id="4" xr3:uid="{9BCDAA0D-FB25-4FE6-97C1-233016067B01}" name="Quantity" dataDxfId="111"/>
    <tableColumn id="5" xr3:uid="{0D079413-EDDB-4E17-B20F-CB1894154A66}" name="Market Value" dataDxfId="110"/>
    <tableColumn id="6" xr3:uid="{A52BC33F-0E64-4D93-B660-186AC8C87463}" name="% of Portfolio" dataDxfId="109">
      <calculatedColumnFormula>+F7/$F$109</calculatedColumnFormula>
    </tableColumn>
    <tableColumn id="7" xr3:uid="{39EDC65F-9ADA-44FD-A6A1-861A0AF14A8F}" name="Ratings" dataDxfId="108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0C3EE97-A723-47F6-AADC-3C39977D512A}" name="Table1345676816171822" displayName="Table1345676816171822" ref="B6:H98" totalsRowShown="0" headerRowDxfId="11" dataDxfId="9" headerRowBorderDxfId="10" tableBorderDxfId="8" totalsRowBorderDxfId="7">
  <sortState xmlns:xlrd2="http://schemas.microsoft.com/office/spreadsheetml/2017/richdata2" ref="B7:H58">
    <sortCondition descending="1" ref="F6:F72"/>
  </sortState>
  <tableColumns count="7">
    <tableColumn id="1" xr3:uid="{DBFCE5A6-83C8-4C52-B0A7-F8FD5B3B06D5}" name="ISIN No." dataDxfId="6"/>
    <tableColumn id="2" xr3:uid="{CD1F5913-4703-447E-AE0C-458BA501C281}" name="Name of the Instrument" dataDxfId="5"/>
    <tableColumn id="3" xr3:uid="{227B2886-488F-46FA-BC46-897C64459795}" name="Industry " dataDxfId="4"/>
    <tableColumn id="4" xr3:uid="{ECCB7C55-78C5-4DBF-B519-6A6C29550898}" name="Quantity" dataDxfId="3"/>
    <tableColumn id="5" xr3:uid="{C324110D-E316-4DD3-8604-816E23B231F9}" name="Market Value" dataDxfId="2"/>
    <tableColumn id="6" xr3:uid="{ED997854-AA15-41F9-A36B-EC02D6AA81CF}" name="% of Portfolio" dataDxfId="1">
      <calculatedColumnFormula>+F7/$F$111</calculatedColumnFormula>
    </tableColumn>
    <tableColumn id="7" xr3:uid="{2D1FABAD-6213-401E-A809-0A46378A4BCC}" name="Ratings" dataDxfId="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600B516-389E-4C95-8E7A-567C5BC4E540}" name="Table134567685614" displayName="Table134567685614" ref="B6:H91" totalsRowShown="0" headerRowDxfId="107" dataDxfId="105" headerRowBorderDxfId="106" tableBorderDxfId="104" totalsRowBorderDxfId="103">
  <sortState xmlns:xlrd2="http://schemas.microsoft.com/office/spreadsheetml/2017/richdata2" ref="B7:H85">
    <sortCondition descending="1" ref="F6:F85"/>
  </sortState>
  <tableColumns count="7">
    <tableColumn id="1" xr3:uid="{D4EDA5F5-FFBC-4072-A8CC-FF9187FA72C2}" name="ISIN No." dataDxfId="102"/>
    <tableColumn id="2" xr3:uid="{F2C63181-EC65-419C-BB2B-D34C0FE7C3A7}" name="Name of the Instrument" dataDxfId="101"/>
    <tableColumn id="3" xr3:uid="{669E89A7-2156-433F-9DC6-6558513BABE4}" name="Industry " dataDxfId="100"/>
    <tableColumn id="4" xr3:uid="{64AE4B8D-88E6-45B4-A5AE-40E074D7E62B}" name="Quantity" dataDxfId="99"/>
    <tableColumn id="5" xr3:uid="{32C45C30-8545-4104-B18F-ACD7A64A2B31}" name="Market Value" dataDxfId="98"/>
    <tableColumn id="6" xr3:uid="{EA06EFB0-15AF-4BDE-8994-C63403C5FEF9}" name="% of Portfolio" dataDxfId="97">
      <calculatedColumnFormula>+F7/$F$106</calculatedColumnFormula>
    </tableColumn>
    <tableColumn id="7" xr3:uid="{4BB54427-B48D-481E-87A3-109807DFCEF8}" name="Ratings" dataDxfId="9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026E630-7836-4BA6-8DE6-466F401CB965}" name="Table134567685715" displayName="Table134567685715" ref="B6:H136" totalsRowShown="0" headerRowDxfId="95" dataDxfId="93" headerRowBorderDxfId="94" tableBorderDxfId="92" totalsRowBorderDxfId="91">
  <sortState xmlns:xlrd2="http://schemas.microsoft.com/office/spreadsheetml/2017/richdata2" ref="B7:H84">
    <sortCondition descending="1" ref="F6:F84"/>
  </sortState>
  <tableColumns count="7">
    <tableColumn id="1" xr3:uid="{9A742426-EA44-452F-92F7-4E876885BDD4}" name="ISIN No." dataDxfId="90"/>
    <tableColumn id="2" xr3:uid="{151DDF34-67C0-40C2-A17A-DD2776A6FAC4}" name="Name of the Instrument" dataDxfId="89"/>
    <tableColumn id="3" xr3:uid="{DEA2DED2-5C65-4B8D-8DC0-7CAAC23D714F}" name="Industry " dataDxfId="88"/>
    <tableColumn id="4" xr3:uid="{635C9C18-F1E6-4130-8A97-7250880AC2F0}" name="Quantity" dataDxfId="87"/>
    <tableColumn id="5" xr3:uid="{7A0E9F02-D108-41B9-8662-7EE3A05474A5}" name="Market Value" dataDxfId="86"/>
    <tableColumn id="6" xr3:uid="{889CA7EC-6AB9-4984-A318-02A09DED0D7B}" name="% of Portfolio" dataDxfId="85">
      <calculatedColumnFormula>+F7/$F$149</calculatedColumnFormula>
    </tableColumn>
    <tableColumn id="7" xr3:uid="{1D2C92C6-C9E1-4253-A8AA-942D7EE2D8D9}" name="Ratings" dataDxfId="84" dataCellStyle="Comma 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E63A39B-FF42-4118-9015-9025F66975EF}" name="Table1345676857816" displayName="Table1345676857816" ref="B6:H60" totalsRowShown="0" headerRowDxfId="83" dataDxfId="81" headerRowBorderDxfId="82" tableBorderDxfId="80" totalsRowBorderDxfId="79">
  <sortState xmlns:xlrd2="http://schemas.microsoft.com/office/spreadsheetml/2017/richdata2" ref="B7:H59">
    <sortCondition descending="1" ref="F6:F60"/>
  </sortState>
  <tableColumns count="7">
    <tableColumn id="1" xr3:uid="{7A55A3AA-0368-40B0-BB8B-33B7524C08A1}" name="ISIN No." dataDxfId="78"/>
    <tableColumn id="2" xr3:uid="{A5B05016-0D69-43A3-9BE6-743D3BFFBCEE}" name="Name of the Instrument" dataDxfId="77"/>
    <tableColumn id="3" xr3:uid="{9E39546D-2475-4298-9FC7-53C160539F13}" name="Industry " dataDxfId="76"/>
    <tableColumn id="4" xr3:uid="{473B92AE-C179-458C-BA6B-0716F29E5950}" name="Quantity" dataDxfId="75"/>
    <tableColumn id="5" xr3:uid="{3CD40550-6C1E-463D-AB58-B9908F6E4194}" name="Market Value" dataDxfId="74"/>
    <tableColumn id="6" xr3:uid="{F3C8B3DB-CB79-4529-A08A-94F8D96A830E}" name="% of Portfolio" dataDxfId="73"/>
    <tableColumn id="7" xr3:uid="{D8151B55-363C-4D7C-B689-AB35ADF8585E}" name="Ratings" dataDxfId="72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DAE7693-A80A-4CA9-BE94-C85A91E7D42D}" name="Table13456768578917" displayName="Table13456768578917" ref="B6:H103" totalsRowShown="0" headerRowDxfId="71" dataDxfId="69" headerRowBorderDxfId="70" tableBorderDxfId="68" totalsRowBorderDxfId="67">
  <sortState xmlns:xlrd2="http://schemas.microsoft.com/office/spreadsheetml/2017/richdata2" ref="B7:H54">
    <sortCondition descending="1" ref="F6:F54"/>
  </sortState>
  <tableColumns count="7">
    <tableColumn id="1" xr3:uid="{4F7A8C15-2215-45A3-B5C2-F86CD9804810}" name="ISIN No." dataDxfId="66"/>
    <tableColumn id="2" xr3:uid="{F2C364CA-F51B-4C64-B0B2-440EA18F43E5}" name="Name of the Instrument" dataDxfId="65"/>
    <tableColumn id="3" xr3:uid="{1E4E9D0B-BF2E-4FA2-9AE6-FFF91FFF21CB}" name="Industry " dataDxfId="64"/>
    <tableColumn id="4" xr3:uid="{60778CF9-C722-4A35-B007-39536F7E77F8}" name="Quantity" dataDxfId="63"/>
    <tableColumn id="5" xr3:uid="{23767139-CEB2-494D-8FDF-A5BB58ACA81F}" name="Market Value" dataDxfId="62"/>
    <tableColumn id="6" xr3:uid="{7EB87E5D-4D4D-4A50-9484-AEFAE119BB54}" name="% of Portfolio" dataDxfId="61">
      <calculatedColumnFormula>+F7/$F$116</calculatedColumnFormula>
    </tableColumn>
    <tableColumn id="7" xr3:uid="{67545021-7662-419C-B4F6-0CD7506789B4}" name="Ratings" dataDxfId="60" dataCellStyle="Comma 2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04316A6-BEE8-4824-8679-4CD2A31A7D4C}" name="Table1345676857891018" displayName="Table1345676857891018" ref="B6:H50" totalsRowShown="0" headerRowDxfId="59" dataDxfId="57" headerRowBorderDxfId="58" tableBorderDxfId="56" totalsRowBorderDxfId="55">
  <sortState xmlns:xlrd2="http://schemas.microsoft.com/office/spreadsheetml/2017/richdata2" ref="B7:H47">
    <sortCondition descending="1" ref="F6:F47"/>
  </sortState>
  <tableColumns count="7">
    <tableColumn id="1" xr3:uid="{B49FF9E5-B8F8-4077-81BB-4929F74B10CC}" name="ISIN No." dataDxfId="54"/>
    <tableColumn id="2" xr3:uid="{E8421001-37A0-4078-8DDB-98D0A75FDD52}" name="Name of the Instrument" dataDxfId="53"/>
    <tableColumn id="3" xr3:uid="{D5340FE7-50D8-495F-BCAA-2EFD5A4B8976}" name="Industry " dataDxfId="52"/>
    <tableColumn id="4" xr3:uid="{FD75B1EF-D9CC-44C0-BE90-7C8AA3E2906D}" name="Quantity" dataDxfId="51"/>
    <tableColumn id="5" xr3:uid="{E4007C99-9823-4918-8776-D66D1EFA4138}" name="Market Value" dataDxfId="50"/>
    <tableColumn id="6" xr3:uid="{04A902B1-74C8-45CD-953F-033959F04492}" name="% of Portfolio" dataDxfId="49">
      <calculatedColumnFormula>+F7/$F$63</calculatedColumnFormula>
    </tableColumn>
    <tableColumn id="7" xr3:uid="{C3BE64FE-74AD-48BF-AD7E-79E7682A6E80}" name="Ratings" dataDxfId="48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BA86469-9288-4549-A72A-B2A24F6BB572}" name="Table1345676819" displayName="Table1345676819" ref="B6:H98" totalsRowShown="0" headerRowDxfId="47" dataDxfId="45" headerRowBorderDxfId="46" tableBorderDxfId="44" totalsRowBorderDxfId="43">
  <sortState xmlns:xlrd2="http://schemas.microsoft.com/office/spreadsheetml/2017/richdata2" ref="B7:H58">
    <sortCondition descending="1" ref="F6:F72"/>
  </sortState>
  <tableColumns count="7">
    <tableColumn id="1" xr3:uid="{96225019-B381-44D9-A42E-DBD97822CE56}" name="ISIN No." dataDxfId="42"/>
    <tableColumn id="2" xr3:uid="{292A2631-67EE-4B07-ADD7-2C81817BEBA4}" name="Name of the Instrument" dataDxfId="41"/>
    <tableColumn id="3" xr3:uid="{9299EFB1-F3F1-4304-947E-B6CAE59F6736}" name="Industry " dataDxfId="40"/>
    <tableColumn id="4" xr3:uid="{6A9D4992-2AD0-4930-BD60-0D3FC49389A6}" name="Quantity" dataDxfId="39"/>
    <tableColumn id="5" xr3:uid="{FCFAE609-8618-4B1A-927E-91611CCA0D3C}" name="Market Value" dataDxfId="38"/>
    <tableColumn id="6" xr3:uid="{1F138B54-BF3E-45E6-BFF6-00381D35C3B7}" name="% of Portfolio" dataDxfId="37">
      <calculatedColumnFormula>+F7/$F$111</calculatedColumnFormula>
    </tableColumn>
    <tableColumn id="7" xr3:uid="{C4218DAC-E5A8-41BC-804B-4BCE5ACFF380}" name="Ratings" dataDxfId="36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39BE464-079B-4DB7-8937-B093F7C1569B}" name="Table134567681620" displayName="Table134567681620" ref="B6:H98" totalsRowShown="0" headerRowDxfId="35" dataDxfId="33" headerRowBorderDxfId="34" tableBorderDxfId="32" totalsRowBorderDxfId="31">
  <sortState xmlns:xlrd2="http://schemas.microsoft.com/office/spreadsheetml/2017/richdata2" ref="B7:H58">
    <sortCondition descending="1" ref="F6:F72"/>
  </sortState>
  <tableColumns count="7">
    <tableColumn id="1" xr3:uid="{075374B9-1502-4A6B-9184-813AB4D31A0F}" name="ISIN No." dataDxfId="30"/>
    <tableColumn id="2" xr3:uid="{2E54B0D0-8833-4E73-9E96-CBD19A731892}" name="Name of the Instrument" dataDxfId="29"/>
    <tableColumn id="3" xr3:uid="{D30FD030-A2BD-4D70-9CF9-AFF7461BC044}" name="Industry " dataDxfId="28"/>
    <tableColumn id="4" xr3:uid="{A3928C6A-B042-4F97-B6AB-58F9BFEFCC03}" name="Quantity" dataDxfId="27"/>
    <tableColumn id="5" xr3:uid="{C3AB6E05-0639-4E39-8BEB-514B24530DA2}" name="Market Value" dataDxfId="26"/>
    <tableColumn id="6" xr3:uid="{0C090650-87E9-4CD3-92C9-AF8E6F31CFB8}" name="% of Portfolio" dataDxfId="25">
      <calculatedColumnFormula>+F7/$F$111</calculatedColumnFormula>
    </tableColumn>
    <tableColumn id="7" xr3:uid="{7575BA33-3B95-4AB1-BD77-768C76CD4E3A}" name="Ratings" dataDxfId="24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5A56A26-BB18-40DF-8AE6-B2A9E1F421E6}" name="Table13456768161721" displayName="Table13456768161721" ref="B6:H98" totalsRowShown="0" headerRowDxfId="23" dataDxfId="21" headerRowBorderDxfId="22" tableBorderDxfId="20" totalsRowBorderDxfId="19">
  <sortState xmlns:xlrd2="http://schemas.microsoft.com/office/spreadsheetml/2017/richdata2" ref="B7:H58">
    <sortCondition descending="1" ref="F6:F72"/>
  </sortState>
  <tableColumns count="7">
    <tableColumn id="1" xr3:uid="{17B4065C-3745-4361-A327-186C1A12D877}" name="ISIN No." dataDxfId="18"/>
    <tableColumn id="2" xr3:uid="{AFE9E82F-0968-433C-8A7B-E508AE1285DA}" name="Name of the Instrument" dataDxfId="17"/>
    <tableColumn id="3" xr3:uid="{319AC712-1B79-4122-AAFC-28BDCECC7090}" name="Industry " dataDxfId="16"/>
    <tableColumn id="4" xr3:uid="{D655B7B3-2852-4748-8E18-DB122368CF51}" name="Quantity" dataDxfId="15"/>
    <tableColumn id="5" xr3:uid="{06BF6EED-80C5-45B5-8D30-099C649FFD83}" name="Market Value" dataDxfId="14"/>
    <tableColumn id="6" xr3:uid="{5BD7CA2E-8E78-4CBB-9126-B427CE449A54}" name="% of Portfolio" dataDxfId="13">
      <calculatedColumnFormula>+F7/$F$111</calculatedColumnFormula>
    </tableColumn>
    <tableColumn id="7" xr3:uid="{39B854E6-7AE6-4577-AC04-702FFE6936B9}" name="Ratings" dataDxfId="1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0525-5215-4813-B029-4E3584314996}">
  <sheetPr>
    <tabColor rgb="FF7030A0"/>
  </sheetPr>
  <dimension ref="A2:H149"/>
  <sheetViews>
    <sheetView showGridLines="0" zoomScaleNormal="100" zoomScaleSheetLayoutView="89" workbookViewId="0">
      <selection activeCell="D7" sqref="D7"/>
    </sheetView>
  </sheetViews>
  <sheetFormatPr defaultColWidth="9.140625" defaultRowHeight="15" outlineLevelRow="1" x14ac:dyDescent="0.25"/>
  <cols>
    <col min="1" max="1" width="11.28515625" style="85" customWidth="1"/>
    <col min="2" max="2" width="16.5703125" style="27" customWidth="1"/>
    <col min="3" max="3" width="52.7109375" style="27" customWidth="1"/>
    <col min="4" max="4" width="83" style="27" bestFit="1" customWidth="1"/>
    <col min="5" max="5" width="19.42578125" style="30" customWidth="1"/>
    <col min="6" max="6" width="29.5703125" style="27" customWidth="1"/>
    <col min="7" max="7" width="20.5703125" style="31" customWidth="1"/>
    <col min="8" max="8" width="20.7109375" style="27" bestFit="1" customWidth="1"/>
    <col min="9" max="9" width="12" style="27" bestFit="1" customWidth="1"/>
    <col min="10" max="11" width="9.140625" style="27"/>
    <col min="12" max="12" width="16.140625" style="27" bestFit="1" customWidth="1"/>
    <col min="13" max="13" width="14" style="27" bestFit="1" customWidth="1"/>
    <col min="14" max="14" width="9.140625" style="27"/>
    <col min="15" max="15" width="10" style="27" bestFit="1" customWidth="1"/>
    <col min="16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102" t="s">
        <v>2</v>
      </c>
      <c r="B3" s="28" t="s">
        <v>3</v>
      </c>
      <c r="D3" s="28" t="s">
        <v>4</v>
      </c>
    </row>
    <row r="4" spans="1:8" x14ac:dyDescent="0.25">
      <c r="B4" s="28" t="s">
        <v>5</v>
      </c>
      <c r="D4" s="28" t="s">
        <v>784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1" t="s">
        <v>11</v>
      </c>
      <c r="H6" s="36" t="s">
        <v>12</v>
      </c>
    </row>
    <row r="7" spans="1:8" x14ac:dyDescent="0.25">
      <c r="A7" s="88"/>
      <c r="B7" s="2" t="s">
        <v>13</v>
      </c>
      <c r="C7" s="38" t="s">
        <v>332</v>
      </c>
      <c r="D7" s="38" t="s">
        <v>327</v>
      </c>
      <c r="E7" s="39">
        <v>826688</v>
      </c>
      <c r="F7" s="39">
        <v>1182825190.4000001</v>
      </c>
      <c r="G7" s="3">
        <f t="shared" ref="G7:G70" si="0">+F7/$F$109</f>
        <v>4.6182043438053898E-2</v>
      </c>
      <c r="H7" s="40"/>
    </row>
    <row r="8" spans="1:8" x14ac:dyDescent="0.25">
      <c r="A8" s="88"/>
      <c r="B8" s="2" t="s">
        <v>15</v>
      </c>
      <c r="C8" s="38" t="s">
        <v>328</v>
      </c>
      <c r="D8" s="38" t="s">
        <v>333</v>
      </c>
      <c r="E8" s="39">
        <v>500799</v>
      </c>
      <c r="F8" s="39">
        <v>591844258.20000005</v>
      </c>
      <c r="G8" s="3">
        <f t="shared" si="0"/>
        <v>2.3107875502306502E-2</v>
      </c>
      <c r="H8" s="40"/>
    </row>
    <row r="9" spans="1:8" x14ac:dyDescent="0.25">
      <c r="A9" s="88"/>
      <c r="B9" s="2" t="s">
        <v>16</v>
      </c>
      <c r="C9" s="38" t="s">
        <v>334</v>
      </c>
      <c r="D9" s="38" t="s">
        <v>330</v>
      </c>
      <c r="E9" s="39">
        <v>210971</v>
      </c>
      <c r="F9" s="39">
        <v>846837594</v>
      </c>
      <c r="G9" s="3">
        <f t="shared" si="0"/>
        <v>3.3063795790364871E-2</v>
      </c>
      <c r="H9" s="40"/>
    </row>
    <row r="10" spans="1:8" x14ac:dyDescent="0.25">
      <c r="A10" s="88"/>
      <c r="B10" s="2" t="s">
        <v>17</v>
      </c>
      <c r="C10" s="38" t="s">
        <v>335</v>
      </c>
      <c r="D10" s="38" t="s">
        <v>338</v>
      </c>
      <c r="E10" s="39">
        <v>1037000</v>
      </c>
      <c r="F10" s="39">
        <v>273208020</v>
      </c>
      <c r="G10" s="3">
        <f t="shared" si="0"/>
        <v>1.0667091595333593E-2</v>
      </c>
      <c r="H10" s="40"/>
    </row>
    <row r="11" spans="1:8" x14ac:dyDescent="0.25">
      <c r="A11" s="88"/>
      <c r="B11" s="2" t="s">
        <v>18</v>
      </c>
      <c r="C11" s="38" t="s">
        <v>347</v>
      </c>
      <c r="D11" s="38" t="s">
        <v>327</v>
      </c>
      <c r="E11" s="39">
        <v>516650</v>
      </c>
      <c r="F11" s="39">
        <v>155227492.5</v>
      </c>
      <c r="G11" s="3">
        <f t="shared" si="0"/>
        <v>6.060678162417993E-3</v>
      </c>
      <c r="H11" s="40"/>
    </row>
    <row r="12" spans="1:8" x14ac:dyDescent="0.25">
      <c r="A12" s="88"/>
      <c r="B12" s="2" t="s">
        <v>19</v>
      </c>
      <c r="C12" s="38" t="s">
        <v>345</v>
      </c>
      <c r="D12" s="38" t="s">
        <v>341</v>
      </c>
      <c r="E12" s="39">
        <v>114117</v>
      </c>
      <c r="F12" s="39">
        <v>256865955.30000001</v>
      </c>
      <c r="G12" s="3">
        <f t="shared" si="0"/>
        <v>1.0029034553626808E-2</v>
      </c>
      <c r="H12" s="40"/>
    </row>
    <row r="13" spans="1:8" x14ac:dyDescent="0.25">
      <c r="A13" s="88"/>
      <c r="B13" s="2" t="s">
        <v>20</v>
      </c>
      <c r="C13" s="38" t="s">
        <v>351</v>
      </c>
      <c r="D13" s="38" t="s">
        <v>337</v>
      </c>
      <c r="E13" s="39">
        <v>298940</v>
      </c>
      <c r="F13" s="39">
        <v>310299720</v>
      </c>
      <c r="G13" s="3">
        <f t="shared" si="0"/>
        <v>1.2115294182236551E-2</v>
      </c>
      <c r="H13" s="40"/>
    </row>
    <row r="14" spans="1:8" x14ac:dyDescent="0.25">
      <c r="A14" s="88"/>
      <c r="B14" s="2" t="s">
        <v>21</v>
      </c>
      <c r="C14" s="38" t="s">
        <v>348</v>
      </c>
      <c r="D14" s="38" t="s">
        <v>338</v>
      </c>
      <c r="E14" s="39">
        <v>1487626</v>
      </c>
      <c r="F14" s="39">
        <v>1148000984.2</v>
      </c>
      <c r="G14" s="3">
        <f t="shared" si="0"/>
        <v>4.4822372527697073E-2</v>
      </c>
      <c r="H14" s="40"/>
    </row>
    <row r="15" spans="1:8" x14ac:dyDescent="0.25">
      <c r="A15" s="88"/>
      <c r="B15" s="2" t="s">
        <v>316</v>
      </c>
      <c r="C15" s="38" t="s">
        <v>608</v>
      </c>
      <c r="D15" s="38" t="s">
        <v>395</v>
      </c>
      <c r="E15" s="39">
        <v>43480</v>
      </c>
      <c r="F15" s="39">
        <v>18468564.800000001</v>
      </c>
      <c r="G15" s="3">
        <f t="shared" si="0"/>
        <v>7.2108378207914187E-4</v>
      </c>
      <c r="H15" s="40"/>
    </row>
    <row r="16" spans="1:8" x14ac:dyDescent="0.25">
      <c r="A16" s="88"/>
      <c r="B16" s="2" t="s">
        <v>22</v>
      </c>
      <c r="C16" s="38" t="s">
        <v>350</v>
      </c>
      <c r="D16" s="38" t="s">
        <v>342</v>
      </c>
      <c r="E16" s="39">
        <v>145305</v>
      </c>
      <c r="F16" s="39">
        <v>262755031.5</v>
      </c>
      <c r="G16" s="3">
        <f t="shared" si="0"/>
        <v>1.0258966732181813E-2</v>
      </c>
      <c r="H16" s="40"/>
    </row>
    <row r="17" spans="1:8" x14ac:dyDescent="0.25">
      <c r="A17" s="88"/>
      <c r="B17" s="2" t="s">
        <v>23</v>
      </c>
      <c r="C17" s="38" t="s">
        <v>343</v>
      </c>
      <c r="D17" s="38" t="s">
        <v>342</v>
      </c>
      <c r="E17" s="39">
        <v>98190</v>
      </c>
      <c r="F17" s="39">
        <v>128589624</v>
      </c>
      <c r="G17" s="3">
        <f t="shared" si="0"/>
        <v>5.0206333526281802E-3</v>
      </c>
      <c r="H17" s="40"/>
    </row>
    <row r="18" spans="1:8" x14ac:dyDescent="0.25">
      <c r="A18" s="88"/>
      <c r="B18" s="2" t="s">
        <v>24</v>
      </c>
      <c r="C18" s="38" t="s">
        <v>349</v>
      </c>
      <c r="D18" s="38" t="s">
        <v>338</v>
      </c>
      <c r="E18" s="39">
        <v>1025950</v>
      </c>
      <c r="F18" s="39">
        <v>1096176277.5</v>
      </c>
      <c r="G18" s="3">
        <f t="shared" si="0"/>
        <v>4.2798936710292453E-2</v>
      </c>
      <c r="H18" s="40"/>
    </row>
    <row r="19" spans="1:8" x14ac:dyDescent="0.25">
      <c r="A19" s="88"/>
      <c r="B19" s="2" t="s">
        <v>25</v>
      </c>
      <c r="C19" s="38" t="s">
        <v>346</v>
      </c>
      <c r="D19" s="38" t="s">
        <v>339</v>
      </c>
      <c r="E19" s="39">
        <v>25840</v>
      </c>
      <c r="F19" s="39">
        <v>183696560</v>
      </c>
      <c r="G19" s="3">
        <f t="shared" si="0"/>
        <v>7.1722200221929541E-3</v>
      </c>
      <c r="H19" s="40"/>
    </row>
    <row r="20" spans="1:8" x14ac:dyDescent="0.25">
      <c r="A20" s="88"/>
      <c r="B20" s="2" t="s">
        <v>26</v>
      </c>
      <c r="C20" s="38" t="s">
        <v>344</v>
      </c>
      <c r="D20" s="38" t="s">
        <v>357</v>
      </c>
      <c r="E20" s="39">
        <v>268000</v>
      </c>
      <c r="F20" s="39">
        <v>119045600</v>
      </c>
      <c r="G20" s="3">
        <f t="shared" si="0"/>
        <v>4.6479979585571634E-3</v>
      </c>
      <c r="H20" s="40"/>
    </row>
    <row r="21" spans="1:8" x14ac:dyDescent="0.25">
      <c r="A21" s="88"/>
      <c r="B21" s="2" t="s">
        <v>27</v>
      </c>
      <c r="C21" s="38" t="s">
        <v>370</v>
      </c>
      <c r="D21" s="38" t="s">
        <v>356</v>
      </c>
      <c r="E21" s="39">
        <v>2037350</v>
      </c>
      <c r="F21" s="39">
        <v>430614296</v>
      </c>
      <c r="G21" s="3">
        <f t="shared" si="0"/>
        <v>1.6812837843091472E-2</v>
      </c>
      <c r="H21" s="40"/>
    </row>
    <row r="22" spans="1:8" x14ac:dyDescent="0.25">
      <c r="A22" s="88"/>
      <c r="B22" s="2" t="s">
        <v>28</v>
      </c>
      <c r="C22" s="38" t="s">
        <v>358</v>
      </c>
      <c r="D22" s="38" t="s">
        <v>342</v>
      </c>
      <c r="E22" s="39">
        <v>141825</v>
      </c>
      <c r="F22" s="39">
        <v>187620292.5</v>
      </c>
      <c r="G22" s="3">
        <f t="shared" si="0"/>
        <v>7.3254176258836772E-3</v>
      </c>
      <c r="H22" s="40"/>
    </row>
    <row r="23" spans="1:8" x14ac:dyDescent="0.25">
      <c r="A23" s="88"/>
      <c r="B23" s="2" t="s">
        <v>29</v>
      </c>
      <c r="C23" s="38" t="s">
        <v>354</v>
      </c>
      <c r="D23" s="38" t="s">
        <v>338</v>
      </c>
      <c r="E23" s="39">
        <v>1011816</v>
      </c>
      <c r="F23" s="39">
        <v>1278328334.4000001</v>
      </c>
      <c r="G23" s="3">
        <f t="shared" si="0"/>
        <v>4.9910853392792172E-2</v>
      </c>
      <c r="H23" s="40"/>
    </row>
    <row r="24" spans="1:8" x14ac:dyDescent="0.25">
      <c r="A24" s="88"/>
      <c r="B24" s="2" t="s">
        <v>318</v>
      </c>
      <c r="C24" s="38" t="s">
        <v>612</v>
      </c>
      <c r="D24" s="38" t="s">
        <v>395</v>
      </c>
      <c r="E24" s="39">
        <v>43265</v>
      </c>
      <c r="F24" s="39">
        <v>20209081.5</v>
      </c>
      <c r="G24" s="3">
        <f t="shared" si="0"/>
        <v>7.8904024639562772E-4</v>
      </c>
      <c r="H24" s="40"/>
    </row>
    <row r="25" spans="1:8" x14ac:dyDescent="0.25">
      <c r="A25" s="88"/>
      <c r="B25" s="2" t="s">
        <v>30</v>
      </c>
      <c r="C25" s="38" t="s">
        <v>355</v>
      </c>
      <c r="D25" s="38" t="s">
        <v>359</v>
      </c>
      <c r="E25" s="39">
        <v>151598</v>
      </c>
      <c r="F25" s="39">
        <v>469574805</v>
      </c>
      <c r="G25" s="3">
        <f t="shared" si="0"/>
        <v>1.8334005918991363E-2</v>
      </c>
      <c r="H25" s="40"/>
    </row>
    <row r="26" spans="1:8" x14ac:dyDescent="0.25">
      <c r="A26" s="88"/>
      <c r="B26" s="2" t="s">
        <v>31</v>
      </c>
      <c r="C26" s="38" t="s">
        <v>360</v>
      </c>
      <c r="D26" s="38" t="s">
        <v>341</v>
      </c>
      <c r="E26" s="39">
        <v>145000</v>
      </c>
      <c r="F26" s="39">
        <v>154729500</v>
      </c>
      <c r="G26" s="3">
        <f t="shared" si="0"/>
        <v>6.0412346204191556E-3</v>
      </c>
      <c r="H26" s="40"/>
    </row>
    <row r="27" spans="1:8" x14ac:dyDescent="0.25">
      <c r="A27" s="88"/>
      <c r="B27" s="2" t="s">
        <v>664</v>
      </c>
      <c r="C27" s="38" t="s">
        <v>684</v>
      </c>
      <c r="D27" s="38" t="s">
        <v>686</v>
      </c>
      <c r="E27" s="39">
        <v>31000</v>
      </c>
      <c r="F27" s="39">
        <v>224130000</v>
      </c>
      <c r="G27" s="3">
        <f t="shared" si="0"/>
        <v>8.7508969878048164E-3</v>
      </c>
      <c r="H27" s="40"/>
    </row>
    <row r="28" spans="1:8" x14ac:dyDescent="0.25">
      <c r="A28" s="88"/>
      <c r="B28" s="2" t="s">
        <v>32</v>
      </c>
      <c r="C28" s="38" t="s">
        <v>369</v>
      </c>
      <c r="D28" s="38" t="s">
        <v>340</v>
      </c>
      <c r="E28" s="39">
        <v>85850</v>
      </c>
      <c r="F28" s="39">
        <v>134174965</v>
      </c>
      <c r="G28" s="3">
        <f t="shared" si="0"/>
        <v>5.2387065411025596E-3</v>
      </c>
      <c r="H28" s="40"/>
    </row>
    <row r="29" spans="1:8" x14ac:dyDescent="0.25">
      <c r="A29" s="88"/>
      <c r="B29" s="2" t="s">
        <v>33</v>
      </c>
      <c r="C29" s="38" t="s">
        <v>365</v>
      </c>
      <c r="D29" s="38" t="s">
        <v>368</v>
      </c>
      <c r="E29" s="39">
        <v>275000</v>
      </c>
      <c r="F29" s="39">
        <v>154316250</v>
      </c>
      <c r="G29" s="3">
        <f t="shared" si="0"/>
        <v>6.0250997514582384E-3</v>
      </c>
      <c r="H29" s="40"/>
    </row>
    <row r="30" spans="1:8" x14ac:dyDescent="0.25">
      <c r="A30" s="88"/>
      <c r="B30" s="2" t="s">
        <v>668</v>
      </c>
      <c r="C30" s="38" t="s">
        <v>690</v>
      </c>
      <c r="D30" s="38" t="s">
        <v>329</v>
      </c>
      <c r="E30" s="39">
        <v>550000</v>
      </c>
      <c r="F30" s="39">
        <v>225472500</v>
      </c>
      <c r="G30" s="3">
        <f t="shared" si="0"/>
        <v>8.8033133497649654E-3</v>
      </c>
      <c r="H30" s="40"/>
    </row>
    <row r="31" spans="1:8" x14ac:dyDescent="0.25">
      <c r="A31" s="88"/>
      <c r="B31" s="2" t="s">
        <v>34</v>
      </c>
      <c r="C31" s="38" t="s">
        <v>363</v>
      </c>
      <c r="D31" s="38" t="s">
        <v>367</v>
      </c>
      <c r="E31" s="39">
        <v>59810</v>
      </c>
      <c r="F31" s="39">
        <v>108794390</v>
      </c>
      <c r="G31" s="3">
        <f t="shared" si="0"/>
        <v>4.2477513038908779E-3</v>
      </c>
      <c r="H31" s="40"/>
    </row>
    <row r="32" spans="1:8" x14ac:dyDescent="0.25">
      <c r="A32" s="88"/>
      <c r="B32" s="2" t="s">
        <v>669</v>
      </c>
      <c r="C32" s="38" t="s">
        <v>692</v>
      </c>
      <c r="D32" s="38" t="s">
        <v>691</v>
      </c>
      <c r="E32" s="39">
        <v>50000</v>
      </c>
      <c r="F32" s="39">
        <v>135630000</v>
      </c>
      <c r="G32" s="3">
        <f t="shared" si="0"/>
        <v>5.2955167021637769E-3</v>
      </c>
      <c r="H32" s="40"/>
    </row>
    <row r="33" spans="1:8" x14ac:dyDescent="0.25">
      <c r="A33" s="88"/>
      <c r="B33" s="2" t="s">
        <v>35</v>
      </c>
      <c r="C33" s="38" t="s">
        <v>352</v>
      </c>
      <c r="D33" s="38" t="s">
        <v>364</v>
      </c>
      <c r="E33" s="39">
        <v>864500</v>
      </c>
      <c r="F33" s="39">
        <v>141112335</v>
      </c>
      <c r="G33" s="3">
        <f t="shared" si="0"/>
        <v>5.5095681403364303E-3</v>
      </c>
      <c r="H33" s="40"/>
    </row>
    <row r="34" spans="1:8" x14ac:dyDescent="0.25">
      <c r="A34" s="88"/>
      <c r="B34" s="2" t="s">
        <v>36</v>
      </c>
      <c r="C34" s="38" t="s">
        <v>361</v>
      </c>
      <c r="D34" s="38" t="s">
        <v>340</v>
      </c>
      <c r="E34" s="39">
        <v>610000</v>
      </c>
      <c r="F34" s="39">
        <v>273524000</v>
      </c>
      <c r="G34" s="3">
        <f t="shared" si="0"/>
        <v>1.0679428669487907E-2</v>
      </c>
      <c r="H34" s="40"/>
    </row>
    <row r="35" spans="1:8" x14ac:dyDescent="0.25">
      <c r="A35" s="88"/>
      <c r="B35" s="2" t="s">
        <v>665</v>
      </c>
      <c r="C35" s="38" t="s">
        <v>685</v>
      </c>
      <c r="D35" s="38" t="s">
        <v>687</v>
      </c>
      <c r="E35" s="39">
        <v>91264</v>
      </c>
      <c r="F35" s="39">
        <v>144242752</v>
      </c>
      <c r="G35" s="3">
        <f t="shared" si="0"/>
        <v>5.6317916565809005E-3</v>
      </c>
      <c r="H35" s="40"/>
    </row>
    <row r="36" spans="1:8" x14ac:dyDescent="0.25">
      <c r="A36" s="88"/>
      <c r="B36" s="2" t="s">
        <v>37</v>
      </c>
      <c r="C36" s="38" t="s">
        <v>353</v>
      </c>
      <c r="D36" s="38" t="s">
        <v>362</v>
      </c>
      <c r="E36" s="39">
        <v>798220</v>
      </c>
      <c r="F36" s="39">
        <v>251359478</v>
      </c>
      <c r="G36" s="3">
        <f t="shared" si="0"/>
        <v>9.8140405072341553E-3</v>
      </c>
      <c r="H36" s="40"/>
    </row>
    <row r="37" spans="1:8" x14ac:dyDescent="0.25">
      <c r="A37" s="88"/>
      <c r="B37" s="2" t="s">
        <v>38</v>
      </c>
      <c r="C37" s="38" t="s">
        <v>366</v>
      </c>
      <c r="D37" s="38" t="s">
        <v>339</v>
      </c>
      <c r="E37" s="39">
        <v>46000</v>
      </c>
      <c r="F37" s="39">
        <v>234554000</v>
      </c>
      <c r="G37" s="3">
        <f t="shared" si="0"/>
        <v>9.1578900284547855E-3</v>
      </c>
      <c r="H37" s="40"/>
    </row>
    <row r="38" spans="1:8" x14ac:dyDescent="0.25">
      <c r="A38" s="88"/>
      <c r="B38" s="2" t="s">
        <v>39</v>
      </c>
      <c r="C38" s="38" t="s">
        <v>377</v>
      </c>
      <c r="D38" s="38" t="s">
        <v>338</v>
      </c>
      <c r="E38" s="39">
        <v>1605000</v>
      </c>
      <c r="F38" s="39">
        <v>460554750</v>
      </c>
      <c r="G38" s="3">
        <f t="shared" si="0"/>
        <v>1.798182828935975E-2</v>
      </c>
      <c r="H38" s="40"/>
    </row>
    <row r="39" spans="1:8" x14ac:dyDescent="0.25">
      <c r="A39" s="88"/>
      <c r="B39" s="2" t="s">
        <v>41</v>
      </c>
      <c r="C39" s="38" t="s">
        <v>387</v>
      </c>
      <c r="D39" s="38" t="s">
        <v>385</v>
      </c>
      <c r="E39" s="39">
        <v>109620</v>
      </c>
      <c r="F39" s="39">
        <v>125471052</v>
      </c>
      <c r="G39" s="3">
        <f t="shared" si="0"/>
        <v>4.8988723107281553E-3</v>
      </c>
      <c r="H39" s="40"/>
    </row>
    <row r="40" spans="1:8" x14ac:dyDescent="0.25">
      <c r="A40" s="88"/>
      <c r="B40" s="2" t="s">
        <v>706</v>
      </c>
      <c r="C40" s="38" t="s">
        <v>728</v>
      </c>
      <c r="D40" s="38" t="s">
        <v>729</v>
      </c>
      <c r="E40" s="39">
        <v>155000</v>
      </c>
      <c r="F40" s="39">
        <v>120125000</v>
      </c>
      <c r="G40" s="3">
        <f t="shared" si="0"/>
        <v>4.6901418848884734E-3</v>
      </c>
      <c r="H40" s="40"/>
    </row>
    <row r="41" spans="1:8" outlineLevel="1" x14ac:dyDescent="0.25">
      <c r="A41" s="88"/>
      <c r="B41" s="2" t="s">
        <v>755</v>
      </c>
      <c r="C41" s="38" t="s">
        <v>769</v>
      </c>
      <c r="D41" s="38" t="s">
        <v>731</v>
      </c>
      <c r="E41" s="39">
        <v>405000</v>
      </c>
      <c r="F41" s="39">
        <v>34258950</v>
      </c>
      <c r="G41" s="3">
        <f t="shared" si="0"/>
        <v>1.3376011348786678E-3</v>
      </c>
      <c r="H41" s="41"/>
    </row>
    <row r="42" spans="1:8" outlineLevel="1" x14ac:dyDescent="0.25">
      <c r="A42" s="88"/>
      <c r="B42" s="2" t="s">
        <v>756</v>
      </c>
      <c r="C42" s="38" t="s">
        <v>770</v>
      </c>
      <c r="D42" s="38" t="s">
        <v>40</v>
      </c>
      <c r="E42" s="39">
        <v>405000</v>
      </c>
      <c r="F42" s="39">
        <v>19221300</v>
      </c>
      <c r="G42" s="3">
        <f t="shared" si="0"/>
        <v>7.5047345858070193E-4</v>
      </c>
      <c r="H42" s="41"/>
    </row>
    <row r="43" spans="1:8" outlineLevel="1" x14ac:dyDescent="0.25">
      <c r="A43" s="88"/>
      <c r="B43" s="2" t="s">
        <v>634</v>
      </c>
      <c r="C43" s="38" t="s">
        <v>639</v>
      </c>
      <c r="D43" s="38" t="s">
        <v>638</v>
      </c>
      <c r="E43" s="39">
        <v>72500</v>
      </c>
      <c r="F43" s="39">
        <v>323799500</v>
      </c>
      <c r="G43" s="3">
        <f t="shared" si="0"/>
        <v>1.2642377500569783E-2</v>
      </c>
      <c r="H43" s="41"/>
    </row>
    <row r="44" spans="1:8" outlineLevel="1" x14ac:dyDescent="0.25">
      <c r="A44" s="88"/>
      <c r="B44" s="2" t="s">
        <v>42</v>
      </c>
      <c r="C44" s="38" t="s">
        <v>373</v>
      </c>
      <c r="D44" s="38" t="s">
        <v>375</v>
      </c>
      <c r="E44" s="39">
        <v>406250</v>
      </c>
      <c r="F44" s="39">
        <v>208690625</v>
      </c>
      <c r="G44" s="3">
        <f t="shared" si="0"/>
        <v>8.1480844228599674E-3</v>
      </c>
      <c r="H44" s="41"/>
    </row>
    <row r="45" spans="1:8" outlineLevel="1" x14ac:dyDescent="0.25">
      <c r="A45" s="88"/>
      <c r="B45" s="2" t="s">
        <v>707</v>
      </c>
      <c r="C45" s="38" t="s">
        <v>730</v>
      </c>
      <c r="D45" s="38" t="s">
        <v>731</v>
      </c>
      <c r="E45" s="39">
        <v>405000</v>
      </c>
      <c r="F45" s="39">
        <v>109977750</v>
      </c>
      <c r="G45" s="3">
        <f t="shared" si="0"/>
        <v>4.2939542283520777E-3</v>
      </c>
      <c r="H45" s="41"/>
    </row>
    <row r="46" spans="1:8" outlineLevel="1" x14ac:dyDescent="0.25">
      <c r="A46" s="88"/>
      <c r="B46" s="2" t="s">
        <v>43</v>
      </c>
      <c r="C46" s="38" t="s">
        <v>384</v>
      </c>
      <c r="D46" s="38" t="s">
        <v>380</v>
      </c>
      <c r="E46" s="39">
        <v>1288000</v>
      </c>
      <c r="F46" s="39">
        <v>385820400</v>
      </c>
      <c r="G46" s="3">
        <f t="shared" si="0"/>
        <v>1.5063911909131528E-2</v>
      </c>
      <c r="H46" s="41"/>
    </row>
    <row r="47" spans="1:8" outlineLevel="1" x14ac:dyDescent="0.25">
      <c r="A47" s="88"/>
      <c r="B47" s="2" t="s">
        <v>44</v>
      </c>
      <c r="C47" s="38" t="s">
        <v>771</v>
      </c>
      <c r="D47" s="38" t="s">
        <v>333</v>
      </c>
      <c r="E47" s="39">
        <v>36600</v>
      </c>
      <c r="F47" s="39">
        <v>156267360</v>
      </c>
      <c r="G47" s="3">
        <f t="shared" si="0"/>
        <v>6.101278587945437E-3</v>
      </c>
      <c r="H47" s="41"/>
    </row>
    <row r="48" spans="1:8" outlineLevel="1" x14ac:dyDescent="0.25">
      <c r="A48" s="88"/>
      <c r="B48" s="2" t="s">
        <v>45</v>
      </c>
      <c r="C48" s="38" t="s">
        <v>386</v>
      </c>
      <c r="D48" s="38" t="s">
        <v>379</v>
      </c>
      <c r="E48" s="39">
        <v>19985</v>
      </c>
      <c r="F48" s="39">
        <v>114434110</v>
      </c>
      <c r="G48" s="3">
        <f t="shared" si="0"/>
        <v>4.4679476576144428E-3</v>
      </c>
      <c r="H48" s="41"/>
    </row>
    <row r="49" spans="1:8" outlineLevel="1" x14ac:dyDescent="0.25">
      <c r="A49" s="88"/>
      <c r="B49" s="2" t="s">
        <v>643</v>
      </c>
      <c r="C49" s="38" t="s">
        <v>376</v>
      </c>
      <c r="D49" s="38" t="s">
        <v>338</v>
      </c>
      <c r="E49" s="39">
        <v>973685</v>
      </c>
      <c r="F49" s="39">
        <v>373213460.5</v>
      </c>
      <c r="G49" s="3">
        <f t="shared" si="0"/>
        <v>1.4571688516921706E-2</v>
      </c>
      <c r="H49" s="41"/>
    </row>
    <row r="50" spans="1:8" outlineLevel="1" x14ac:dyDescent="0.25">
      <c r="A50" s="88"/>
      <c r="B50" s="2" t="s">
        <v>46</v>
      </c>
      <c r="C50" s="38" t="s">
        <v>374</v>
      </c>
      <c r="D50" s="38" t="s">
        <v>338</v>
      </c>
      <c r="E50" s="39">
        <v>452610</v>
      </c>
      <c r="F50" s="39">
        <v>574045263</v>
      </c>
      <c r="G50" s="3">
        <f t="shared" si="0"/>
        <v>2.2412934291930236E-2</v>
      </c>
      <c r="H50" s="41"/>
    </row>
    <row r="51" spans="1:8" outlineLevel="1" x14ac:dyDescent="0.25">
      <c r="A51" s="88"/>
      <c r="B51" s="2" t="s">
        <v>47</v>
      </c>
      <c r="C51" s="38" t="s">
        <v>381</v>
      </c>
      <c r="D51" s="38" t="s">
        <v>382</v>
      </c>
      <c r="E51" s="39">
        <v>118340</v>
      </c>
      <c r="F51" s="39">
        <v>172610724</v>
      </c>
      <c r="G51" s="3">
        <f t="shared" si="0"/>
        <v>6.7393863593200754E-3</v>
      </c>
      <c r="H51" s="41"/>
    </row>
    <row r="52" spans="1:8" outlineLevel="1" x14ac:dyDescent="0.25">
      <c r="A52" s="88"/>
      <c r="B52" s="2" t="s">
        <v>48</v>
      </c>
      <c r="C52" s="38" t="s">
        <v>383</v>
      </c>
      <c r="D52" s="38" t="s">
        <v>368</v>
      </c>
      <c r="E52" s="39">
        <v>303500</v>
      </c>
      <c r="F52" s="39">
        <v>134920925</v>
      </c>
      <c r="G52" s="3">
        <f t="shared" si="0"/>
        <v>5.2678316877452355E-3</v>
      </c>
      <c r="H52" s="41"/>
    </row>
    <row r="53" spans="1:8" outlineLevel="1" x14ac:dyDescent="0.25">
      <c r="A53" s="88"/>
      <c r="B53" s="2" t="s">
        <v>49</v>
      </c>
      <c r="C53" s="38" t="s">
        <v>371</v>
      </c>
      <c r="D53" s="38" t="s">
        <v>372</v>
      </c>
      <c r="E53" s="39">
        <v>970000</v>
      </c>
      <c r="F53" s="39">
        <v>341837700</v>
      </c>
      <c r="G53" s="3">
        <f t="shared" si="0"/>
        <v>1.3346658186088996E-2</v>
      </c>
      <c r="H53" s="41"/>
    </row>
    <row r="54" spans="1:8" outlineLevel="1" x14ac:dyDescent="0.25">
      <c r="A54" s="88"/>
      <c r="B54" s="2" t="s">
        <v>708</v>
      </c>
      <c r="C54" s="38" t="s">
        <v>732</v>
      </c>
      <c r="D54" s="38" t="s">
        <v>333</v>
      </c>
      <c r="E54" s="39">
        <v>30000</v>
      </c>
      <c r="F54" s="39">
        <v>144000000</v>
      </c>
      <c r="G54" s="3">
        <f t="shared" si="0"/>
        <v>5.6223136851108442E-3</v>
      </c>
      <c r="H54" s="41"/>
    </row>
    <row r="55" spans="1:8" outlineLevel="1" x14ac:dyDescent="0.25">
      <c r="A55" s="88"/>
      <c r="B55" s="2" t="s">
        <v>50</v>
      </c>
      <c r="C55" s="38" t="s">
        <v>378</v>
      </c>
      <c r="D55" s="38" t="s">
        <v>388</v>
      </c>
      <c r="E55" s="39">
        <v>1119700</v>
      </c>
      <c r="F55" s="39">
        <v>482926610</v>
      </c>
      <c r="G55" s="3">
        <f t="shared" si="0"/>
        <v>1.8855311724355471E-2</v>
      </c>
      <c r="H55" s="41"/>
    </row>
    <row r="56" spans="1:8" outlineLevel="1" x14ac:dyDescent="0.25">
      <c r="A56" s="88"/>
      <c r="B56" s="2" t="s">
        <v>709</v>
      </c>
      <c r="C56" s="38" t="s">
        <v>733</v>
      </c>
      <c r="D56" s="38" t="s">
        <v>327</v>
      </c>
      <c r="E56" s="39">
        <v>350000</v>
      </c>
      <c r="F56" s="39">
        <v>171780000</v>
      </c>
      <c r="G56" s="3">
        <f t="shared" si="0"/>
        <v>6.7069517001968112E-3</v>
      </c>
      <c r="H56" s="41"/>
    </row>
    <row r="57" spans="1:8" outlineLevel="1" x14ac:dyDescent="0.25">
      <c r="A57" s="88"/>
      <c r="B57" s="2" t="s">
        <v>51</v>
      </c>
      <c r="C57" s="38" t="s">
        <v>397</v>
      </c>
      <c r="D57" s="38" t="s">
        <v>396</v>
      </c>
      <c r="E57" s="39">
        <v>66815</v>
      </c>
      <c r="F57" s="39">
        <v>292997138</v>
      </c>
      <c r="G57" s="3">
        <f t="shared" si="0"/>
        <v>1.1439734851914657E-2</v>
      </c>
      <c r="H57" s="41"/>
    </row>
    <row r="58" spans="1:8" outlineLevel="1" x14ac:dyDescent="0.25">
      <c r="A58" s="88"/>
      <c r="B58" s="2" t="s">
        <v>52</v>
      </c>
      <c r="C58" s="38" t="s">
        <v>390</v>
      </c>
      <c r="D58" s="38" t="s">
        <v>340</v>
      </c>
      <c r="E58" s="39">
        <v>416400</v>
      </c>
      <c r="F58" s="39">
        <v>390166800</v>
      </c>
      <c r="G58" s="3">
        <f t="shared" si="0"/>
        <v>1.523361207719379E-2</v>
      </c>
      <c r="H58" s="41"/>
    </row>
    <row r="59" spans="1:8" outlineLevel="1" x14ac:dyDescent="0.25">
      <c r="A59" s="88"/>
      <c r="B59" s="2" t="s">
        <v>53</v>
      </c>
      <c r="C59" s="38" t="s">
        <v>398</v>
      </c>
      <c r="D59" s="38" t="s">
        <v>40</v>
      </c>
      <c r="E59" s="39">
        <v>49500</v>
      </c>
      <c r="F59" s="39">
        <v>260686800</v>
      </c>
      <c r="G59" s="3">
        <f t="shared" si="0"/>
        <v>1.0178215021998289E-2</v>
      </c>
      <c r="H59" s="41"/>
    </row>
    <row r="60" spans="1:8" outlineLevel="1" x14ac:dyDescent="0.25">
      <c r="A60" s="88"/>
      <c r="B60" s="2" t="s">
        <v>54</v>
      </c>
      <c r="C60" s="38" t="s">
        <v>403</v>
      </c>
      <c r="D60" s="38" t="s">
        <v>342</v>
      </c>
      <c r="E60" s="39">
        <v>93131</v>
      </c>
      <c r="F60" s="39">
        <v>214685581.19999999</v>
      </c>
      <c r="G60" s="3">
        <f t="shared" si="0"/>
        <v>8.3821505637273284E-3</v>
      </c>
      <c r="H60" s="41"/>
    </row>
    <row r="61" spans="1:8" outlineLevel="1" x14ac:dyDescent="0.25">
      <c r="A61" s="88"/>
      <c r="B61" s="2" t="s">
        <v>55</v>
      </c>
      <c r="C61" s="38" t="s">
        <v>402</v>
      </c>
      <c r="D61" s="38" t="s">
        <v>399</v>
      </c>
      <c r="E61" s="39">
        <v>19850</v>
      </c>
      <c r="F61" s="39">
        <v>306464150</v>
      </c>
      <c r="G61" s="3">
        <f t="shared" si="0"/>
        <v>1.1965538781533768E-2</v>
      </c>
      <c r="H61" s="41"/>
    </row>
    <row r="62" spans="1:8" outlineLevel="1" x14ac:dyDescent="0.25">
      <c r="A62" s="88"/>
      <c r="B62" s="2" t="s">
        <v>644</v>
      </c>
      <c r="C62" s="38" t="s">
        <v>655</v>
      </c>
      <c r="D62" s="38" t="s">
        <v>342</v>
      </c>
      <c r="E62" s="39">
        <v>28000</v>
      </c>
      <c r="F62" s="39">
        <v>182070000</v>
      </c>
      <c r="G62" s="3">
        <f t="shared" si="0"/>
        <v>7.1087128656120244E-3</v>
      </c>
      <c r="H62" s="41"/>
    </row>
    <row r="63" spans="1:8" outlineLevel="1" x14ac:dyDescent="0.25">
      <c r="A63" s="88"/>
      <c r="B63" s="2" t="s">
        <v>710</v>
      </c>
      <c r="C63" s="38" t="s">
        <v>734</v>
      </c>
      <c r="D63" s="38" t="s">
        <v>735</v>
      </c>
      <c r="E63" s="39">
        <v>750000</v>
      </c>
      <c r="F63" s="39">
        <v>198570000</v>
      </c>
      <c r="G63" s="3">
        <f t="shared" si="0"/>
        <v>7.7529363086976414E-3</v>
      </c>
      <c r="H63" s="41"/>
    </row>
    <row r="64" spans="1:8" outlineLevel="1" x14ac:dyDescent="0.25">
      <c r="A64" s="88"/>
      <c r="B64" s="2" t="s">
        <v>56</v>
      </c>
      <c r="C64" s="38" t="s">
        <v>400</v>
      </c>
      <c r="D64" s="38" t="s">
        <v>329</v>
      </c>
      <c r="E64" s="39">
        <v>497730</v>
      </c>
      <c r="F64" s="39">
        <v>939116964</v>
      </c>
      <c r="G64" s="3">
        <f t="shared" si="0"/>
        <v>3.6666737212617699E-2</v>
      </c>
      <c r="H64" s="41"/>
    </row>
    <row r="65" spans="1:8" outlineLevel="1" x14ac:dyDescent="0.25">
      <c r="A65" s="88"/>
      <c r="B65" s="2" t="s">
        <v>57</v>
      </c>
      <c r="C65" s="38" t="s">
        <v>392</v>
      </c>
      <c r="D65" s="38" t="s">
        <v>391</v>
      </c>
      <c r="E65" s="39">
        <v>102780</v>
      </c>
      <c r="F65" s="39">
        <v>114342750</v>
      </c>
      <c r="G65" s="3">
        <f t="shared" si="0"/>
        <v>4.4643806119320003E-3</v>
      </c>
      <c r="H65" s="41"/>
    </row>
    <row r="66" spans="1:8" outlineLevel="1" x14ac:dyDescent="0.25">
      <c r="A66" s="88"/>
      <c r="B66" s="2" t="s">
        <v>711</v>
      </c>
      <c r="C66" s="38" t="s">
        <v>736</v>
      </c>
      <c r="D66" s="38" t="s">
        <v>340</v>
      </c>
      <c r="E66" s="39">
        <v>50000</v>
      </c>
      <c r="F66" s="39">
        <v>171210000</v>
      </c>
      <c r="G66" s="3">
        <f t="shared" si="0"/>
        <v>6.6846967085265815E-3</v>
      </c>
      <c r="H66" s="41"/>
    </row>
    <row r="67" spans="1:8" outlineLevel="1" x14ac:dyDescent="0.25">
      <c r="A67" s="88"/>
      <c r="B67" s="2" t="s">
        <v>58</v>
      </c>
      <c r="C67" s="38" t="s">
        <v>393</v>
      </c>
      <c r="D67" s="38" t="s">
        <v>401</v>
      </c>
      <c r="E67" s="39">
        <v>30250</v>
      </c>
      <c r="F67" s="39">
        <v>231004125</v>
      </c>
      <c r="G67" s="3">
        <f t="shared" si="0"/>
        <v>9.0192892590594178E-3</v>
      </c>
      <c r="H67" s="41"/>
    </row>
    <row r="68" spans="1:8" outlineLevel="1" x14ac:dyDescent="0.25">
      <c r="A68" s="88"/>
      <c r="B68" s="2" t="s">
        <v>666</v>
      </c>
      <c r="C68" s="38" t="s">
        <v>688</v>
      </c>
      <c r="D68" s="38" t="s">
        <v>689</v>
      </c>
      <c r="E68" s="39">
        <v>244300</v>
      </c>
      <c r="F68" s="39">
        <v>459674880</v>
      </c>
      <c r="G68" s="3">
        <f t="shared" si="0"/>
        <v>1.7947474781428371E-2</v>
      </c>
      <c r="H68" s="41"/>
    </row>
    <row r="69" spans="1:8" outlineLevel="1" x14ac:dyDescent="0.25">
      <c r="A69" s="88"/>
      <c r="B69" s="2" t="s">
        <v>59</v>
      </c>
      <c r="C69" s="38" t="s">
        <v>389</v>
      </c>
      <c r="D69" s="38" t="s">
        <v>394</v>
      </c>
      <c r="E69" s="39">
        <v>137625</v>
      </c>
      <c r="F69" s="39">
        <v>340470487.5</v>
      </c>
      <c r="G69" s="3">
        <f t="shared" si="0"/>
        <v>1.3293276953108408E-2</v>
      </c>
      <c r="H69" s="41"/>
    </row>
    <row r="70" spans="1:8" outlineLevel="1" x14ac:dyDescent="0.25">
      <c r="A70" s="88"/>
      <c r="B70" s="2" t="s">
        <v>60</v>
      </c>
      <c r="C70" s="38" t="s">
        <v>404</v>
      </c>
      <c r="D70" s="38" t="s">
        <v>338</v>
      </c>
      <c r="E70" s="39">
        <v>3192500</v>
      </c>
      <c r="F70" s="39">
        <v>429870125</v>
      </c>
      <c r="G70" s="3">
        <f t="shared" si="0"/>
        <v>1.6783782545887565E-2</v>
      </c>
      <c r="H70" s="41"/>
    </row>
    <row r="71" spans="1:8" outlineLevel="1" x14ac:dyDescent="0.25">
      <c r="A71" s="88"/>
      <c r="B71" s="2" t="s">
        <v>61</v>
      </c>
      <c r="C71" s="38" t="s">
        <v>414</v>
      </c>
      <c r="D71" s="38" t="s">
        <v>357</v>
      </c>
      <c r="E71" s="39">
        <v>41950</v>
      </c>
      <c r="F71" s="39">
        <v>486032700</v>
      </c>
      <c r="G71" s="3">
        <f t="shared" ref="G71:G91" si="1">+F71/$F$109</f>
        <v>1.8976585420981761E-2</v>
      </c>
      <c r="H71" s="41"/>
    </row>
    <row r="72" spans="1:8" x14ac:dyDescent="0.25">
      <c r="A72" s="88"/>
      <c r="B72" s="2" t="s">
        <v>62</v>
      </c>
      <c r="C72" s="38" t="s">
        <v>409</v>
      </c>
      <c r="D72" s="38" t="s">
        <v>339</v>
      </c>
      <c r="E72" s="39">
        <v>49050</v>
      </c>
      <c r="F72" s="39">
        <v>171326745</v>
      </c>
      <c r="G72" s="3">
        <f t="shared" si="1"/>
        <v>6.68925488221525E-3</v>
      </c>
      <c r="H72" s="41"/>
    </row>
    <row r="73" spans="1:8" x14ac:dyDescent="0.25">
      <c r="A73" s="88"/>
      <c r="B73" s="2" t="s">
        <v>712</v>
      </c>
      <c r="C73" s="38" t="s">
        <v>737</v>
      </c>
      <c r="D73" s="38" t="s">
        <v>738</v>
      </c>
      <c r="E73" s="39">
        <v>412500</v>
      </c>
      <c r="F73" s="39">
        <v>198598125</v>
      </c>
      <c r="G73" s="3">
        <f t="shared" si="1"/>
        <v>7.7540344168392644E-3</v>
      </c>
      <c r="H73" s="41"/>
    </row>
    <row r="74" spans="1:8" x14ac:dyDescent="0.25">
      <c r="A74" s="88"/>
      <c r="B74" s="2" t="s">
        <v>63</v>
      </c>
      <c r="C74" s="38" t="s">
        <v>408</v>
      </c>
      <c r="D74" s="38" t="s">
        <v>338</v>
      </c>
      <c r="E74" s="39">
        <v>232000</v>
      </c>
      <c r="F74" s="39">
        <v>197629200</v>
      </c>
      <c r="G74" s="3">
        <f t="shared" si="1"/>
        <v>7.7162038592882504E-3</v>
      </c>
      <c r="H74" s="41"/>
    </row>
    <row r="75" spans="1:8" x14ac:dyDescent="0.25">
      <c r="A75" s="88"/>
      <c r="B75" s="2" t="s">
        <v>64</v>
      </c>
      <c r="C75" s="38" t="s">
        <v>405</v>
      </c>
      <c r="D75" s="38" t="s">
        <v>410</v>
      </c>
      <c r="E75" s="39">
        <v>17661</v>
      </c>
      <c r="F75" s="39">
        <v>235138554</v>
      </c>
      <c r="G75" s="3">
        <f t="shared" si="1"/>
        <v>9.1807132642456619E-3</v>
      </c>
      <c r="H75" s="41"/>
    </row>
    <row r="76" spans="1:8" x14ac:dyDescent="0.25">
      <c r="A76" s="88"/>
      <c r="B76" s="2" t="s">
        <v>65</v>
      </c>
      <c r="C76" s="38" t="s">
        <v>412</v>
      </c>
      <c r="D76" s="38" t="s">
        <v>394</v>
      </c>
      <c r="E76" s="39">
        <v>148800</v>
      </c>
      <c r="F76" s="39">
        <v>219256800</v>
      </c>
      <c r="G76" s="3">
        <f t="shared" si="1"/>
        <v>8.5606285221778572E-3</v>
      </c>
      <c r="H76" s="41"/>
    </row>
    <row r="77" spans="1:8" x14ac:dyDescent="0.25">
      <c r="A77" s="88"/>
      <c r="B77" s="2" t="s">
        <v>757</v>
      </c>
      <c r="C77" s="38" t="s">
        <v>774</v>
      </c>
      <c r="D77" s="38" t="s">
        <v>419</v>
      </c>
      <c r="E77" s="39">
        <v>400000</v>
      </c>
      <c r="F77" s="39">
        <v>138200000</v>
      </c>
      <c r="G77" s="3">
        <f t="shared" si="1"/>
        <v>5.3958593839049914E-3</v>
      </c>
      <c r="H77" s="41"/>
    </row>
    <row r="78" spans="1:8" x14ac:dyDescent="0.25">
      <c r="B78" s="2" t="s">
        <v>66</v>
      </c>
      <c r="C78" s="38" t="s">
        <v>406</v>
      </c>
      <c r="D78" s="38" t="s">
        <v>342</v>
      </c>
      <c r="E78" s="39">
        <v>41750</v>
      </c>
      <c r="F78" s="39">
        <v>174727925</v>
      </c>
      <c r="G78" s="3">
        <f t="shared" si="1"/>
        <v>6.8220500270730639E-3</v>
      </c>
      <c r="H78" s="41"/>
    </row>
    <row r="79" spans="1:8" x14ac:dyDescent="0.25">
      <c r="B79" s="2" t="s">
        <v>758</v>
      </c>
      <c r="C79" s="38" t="s">
        <v>772</v>
      </c>
      <c r="D79" s="38" t="s">
        <v>731</v>
      </c>
      <c r="E79" s="39">
        <v>405000</v>
      </c>
      <c r="F79" s="39">
        <v>56639250</v>
      </c>
      <c r="G79" s="3">
        <f t="shared" si="1"/>
        <v>2.211414099926489E-3</v>
      </c>
      <c r="H79" s="41"/>
    </row>
    <row r="80" spans="1:8" x14ac:dyDescent="0.25">
      <c r="B80" s="2" t="s">
        <v>759</v>
      </c>
      <c r="C80" s="38" t="s">
        <v>773</v>
      </c>
      <c r="D80" s="38" t="s">
        <v>731</v>
      </c>
      <c r="E80" s="39">
        <v>405000</v>
      </c>
      <c r="F80" s="39">
        <v>93214800</v>
      </c>
      <c r="G80" s="3">
        <f t="shared" si="1"/>
        <v>3.6394642062143774E-3</v>
      </c>
      <c r="H80" s="41"/>
    </row>
    <row r="81" spans="1:8" x14ac:dyDescent="0.25">
      <c r="B81" s="2" t="s">
        <v>67</v>
      </c>
      <c r="C81" s="38" t="s">
        <v>407</v>
      </c>
      <c r="D81" s="38" t="s">
        <v>340</v>
      </c>
      <c r="E81" s="39">
        <v>478000</v>
      </c>
      <c r="F81" s="39">
        <v>448053300</v>
      </c>
      <c r="G81" s="3">
        <f t="shared" si="1"/>
        <v>1.7493723612840798E-2</v>
      </c>
      <c r="H81" s="41"/>
    </row>
    <row r="82" spans="1:8" x14ac:dyDescent="0.25">
      <c r="A82" s="97" t="s">
        <v>69</v>
      </c>
      <c r="B82" s="2" t="s">
        <v>68</v>
      </c>
      <c r="C82" s="38" t="s">
        <v>413</v>
      </c>
      <c r="D82" s="38" t="s">
        <v>368</v>
      </c>
      <c r="E82" s="39">
        <v>1514550</v>
      </c>
      <c r="F82" s="39">
        <v>604532632.5</v>
      </c>
      <c r="G82" s="3">
        <f t="shared" si="1"/>
        <v>2.3603278422228022E-2</v>
      </c>
      <c r="H82" s="41"/>
    </row>
    <row r="83" spans="1:8" x14ac:dyDescent="0.25">
      <c r="B83" s="2" t="s">
        <v>70</v>
      </c>
      <c r="C83" s="38" t="s">
        <v>415</v>
      </c>
      <c r="D83" s="38" t="s">
        <v>420</v>
      </c>
      <c r="E83" s="39">
        <v>649260</v>
      </c>
      <c r="F83" s="39">
        <v>206691921</v>
      </c>
      <c r="G83" s="3">
        <f t="shared" si="1"/>
        <v>8.0700473336121504E-3</v>
      </c>
      <c r="H83" s="41"/>
    </row>
    <row r="84" spans="1:8" x14ac:dyDescent="0.25">
      <c r="B84" s="2" t="s">
        <v>71</v>
      </c>
      <c r="C84" s="38" t="s">
        <v>417</v>
      </c>
      <c r="D84" s="38" t="s">
        <v>423</v>
      </c>
      <c r="E84" s="39">
        <v>1175500</v>
      </c>
      <c r="F84" s="39">
        <v>290383765</v>
      </c>
      <c r="G84" s="3">
        <f t="shared" si="1"/>
        <v>1.1337698721482719E-2</v>
      </c>
      <c r="H84" s="41"/>
    </row>
    <row r="85" spans="1:8" x14ac:dyDescent="0.25">
      <c r="B85" s="2" t="s">
        <v>667</v>
      </c>
      <c r="C85" s="38" t="s">
        <v>683</v>
      </c>
      <c r="D85" s="38" t="s">
        <v>524</v>
      </c>
      <c r="E85" s="39">
        <v>67000</v>
      </c>
      <c r="F85" s="39">
        <v>118134400</v>
      </c>
      <c r="G85" s="3">
        <f t="shared" si="1"/>
        <v>4.6124212069608228E-3</v>
      </c>
      <c r="H85" s="41"/>
    </row>
    <row r="86" spans="1:8" x14ac:dyDescent="0.25">
      <c r="A86" s="103" t="s">
        <v>73</v>
      </c>
      <c r="B86" s="2" t="s">
        <v>713</v>
      </c>
      <c r="C86" s="38" t="s">
        <v>739</v>
      </c>
      <c r="D86" s="38" t="s">
        <v>740</v>
      </c>
      <c r="E86" s="39">
        <v>2595000</v>
      </c>
      <c r="F86" s="39">
        <v>314539950</v>
      </c>
      <c r="G86" s="3">
        <f t="shared" si="1"/>
        <v>1.2280849065271394E-2</v>
      </c>
      <c r="H86" s="41"/>
    </row>
    <row r="87" spans="1:8" x14ac:dyDescent="0.25">
      <c r="B87" s="2" t="s">
        <v>72</v>
      </c>
      <c r="C87" s="38" t="s">
        <v>416</v>
      </c>
      <c r="D87" s="38" t="s">
        <v>367</v>
      </c>
      <c r="E87" s="39">
        <v>213175</v>
      </c>
      <c r="F87" s="39">
        <v>125112407.5</v>
      </c>
      <c r="G87" s="3">
        <f t="shared" si="1"/>
        <v>4.8848694504473244E-3</v>
      </c>
      <c r="H87" s="41"/>
    </row>
    <row r="88" spans="1:8" x14ac:dyDescent="0.25">
      <c r="B88" s="2" t="s">
        <v>74</v>
      </c>
      <c r="C88" s="38" t="s">
        <v>422</v>
      </c>
      <c r="D88" s="38" t="s">
        <v>418</v>
      </c>
      <c r="E88" s="39">
        <v>32850</v>
      </c>
      <c r="F88" s="39">
        <v>43545960</v>
      </c>
      <c r="G88" s="3">
        <f t="shared" si="1"/>
        <v>1.7002017141617321E-3</v>
      </c>
      <c r="H88" s="41"/>
    </row>
    <row r="89" spans="1:8" x14ac:dyDescent="0.25">
      <c r="B89" s="2" t="s">
        <v>75</v>
      </c>
      <c r="C89" s="38" t="s">
        <v>421</v>
      </c>
      <c r="D89" s="38" t="s">
        <v>333</v>
      </c>
      <c r="E89" s="39">
        <v>162680</v>
      </c>
      <c r="F89" s="39">
        <v>195069588</v>
      </c>
      <c r="G89" s="3">
        <f t="shared" si="1"/>
        <v>7.6162667650092651E-3</v>
      </c>
      <c r="H89" s="41"/>
    </row>
    <row r="90" spans="1:8" x14ac:dyDescent="0.25">
      <c r="B90" s="2" t="s">
        <v>76</v>
      </c>
      <c r="C90" s="38" t="s">
        <v>425</v>
      </c>
      <c r="D90" s="38" t="s">
        <v>424</v>
      </c>
      <c r="E90" s="39">
        <v>352500</v>
      </c>
      <c r="F90" s="39">
        <v>95872950</v>
      </c>
      <c r="G90" s="3">
        <f t="shared" si="1"/>
        <v>3.7432486028954703E-3</v>
      </c>
      <c r="H90" s="41"/>
    </row>
    <row r="91" spans="1:8" x14ac:dyDescent="0.25">
      <c r="A91" s="98" t="s">
        <v>77</v>
      </c>
      <c r="B91" s="2" t="s">
        <v>714</v>
      </c>
      <c r="C91" s="38" t="s">
        <v>741</v>
      </c>
      <c r="D91" s="38" t="s">
        <v>338</v>
      </c>
      <c r="E91" s="39">
        <v>248500</v>
      </c>
      <c r="F91" s="39">
        <v>252463575</v>
      </c>
      <c r="G91" s="3">
        <f t="shared" si="1"/>
        <v>9.8571486994063068E-3</v>
      </c>
      <c r="H91" s="41"/>
    </row>
    <row r="92" spans="1:8" x14ac:dyDescent="0.25">
      <c r="B92" s="2"/>
      <c r="C92" s="38"/>
      <c r="D92" s="38"/>
      <c r="E92" s="39"/>
      <c r="F92" s="39"/>
      <c r="G92" s="3"/>
      <c r="H92" s="41"/>
    </row>
    <row r="93" spans="1:8" hidden="1" x14ac:dyDescent="0.25">
      <c r="B93" s="2"/>
      <c r="C93" s="38"/>
      <c r="D93" s="38"/>
      <c r="E93" s="39"/>
      <c r="F93" s="39"/>
      <c r="G93" s="4"/>
      <c r="H93" s="41"/>
    </row>
    <row r="94" spans="1:8" hidden="1" x14ac:dyDescent="0.25">
      <c r="B94" s="2"/>
      <c r="C94" s="38"/>
      <c r="D94" s="38"/>
      <c r="E94" s="39"/>
      <c r="F94" s="39"/>
      <c r="G94" s="4">
        <f>+F94/$F$109</f>
        <v>0</v>
      </c>
      <c r="H94" s="41"/>
    </row>
    <row r="95" spans="1:8" hidden="1" x14ac:dyDescent="0.25">
      <c r="B95" s="2"/>
      <c r="C95" s="38"/>
      <c r="D95" s="38"/>
      <c r="E95" s="39"/>
      <c r="F95" s="39"/>
      <c r="G95" s="44"/>
      <c r="H95" s="41"/>
    </row>
    <row r="96" spans="1:8" x14ac:dyDescent="0.25">
      <c r="B96" s="2"/>
      <c r="C96" s="38"/>
      <c r="D96" s="38"/>
      <c r="E96" s="39"/>
      <c r="F96" s="39"/>
      <c r="G96" s="44"/>
      <c r="H96" s="41"/>
    </row>
    <row r="97" spans="1:8" x14ac:dyDescent="0.25">
      <c r="B97" s="45"/>
      <c r="C97" s="45" t="s">
        <v>78</v>
      </c>
      <c r="D97" s="45"/>
      <c r="E97" s="46"/>
      <c r="F97" s="47">
        <f>SUBTOTAL(109,Table134567685[Market Value])</f>
        <v>24792677680</v>
      </c>
      <c r="G97" s="5">
        <f>+F97/$F$109</f>
        <v>0.96800146535282072</v>
      </c>
      <c r="H97" s="48"/>
    </row>
    <row r="98" spans="1:8" x14ac:dyDescent="0.25">
      <c r="A98" s="85" t="s">
        <v>79</v>
      </c>
    </row>
    <row r="99" spans="1:8" x14ac:dyDescent="0.25">
      <c r="A99" s="89" t="s">
        <v>80</v>
      </c>
      <c r="B99" s="49"/>
      <c r="C99" s="49" t="s">
        <v>81</v>
      </c>
      <c r="D99" s="49"/>
      <c r="E99" s="49"/>
      <c r="F99" s="49" t="s">
        <v>10</v>
      </c>
      <c r="G99" s="6" t="s">
        <v>11</v>
      </c>
      <c r="H99" s="49" t="s">
        <v>12</v>
      </c>
    </row>
    <row r="100" spans="1:8" x14ac:dyDescent="0.25">
      <c r="B100" s="50"/>
      <c r="C100" s="45" t="s">
        <v>82</v>
      </c>
      <c r="D100" s="38"/>
      <c r="E100" s="51"/>
      <c r="F100" s="52" t="s">
        <v>83</v>
      </c>
      <c r="G100" s="7">
        <v>0</v>
      </c>
      <c r="H100" s="38"/>
    </row>
    <row r="101" spans="1:8" x14ac:dyDescent="0.25">
      <c r="B101" s="50" t="s">
        <v>84</v>
      </c>
      <c r="C101" s="45" t="s">
        <v>85</v>
      </c>
      <c r="D101" s="45"/>
      <c r="E101" s="46"/>
      <c r="F101" s="39">
        <v>822966851.65999997</v>
      </c>
      <c r="G101" s="7">
        <f>+F101/$F$109</f>
        <v>3.2131790225559752E-2</v>
      </c>
      <c r="H101" s="38"/>
    </row>
    <row r="102" spans="1:8" x14ac:dyDescent="0.25">
      <c r="B102" s="50"/>
      <c r="C102" s="45" t="s">
        <v>86</v>
      </c>
      <c r="D102" s="38"/>
      <c r="E102" s="51"/>
      <c r="F102" s="46" t="s">
        <v>83</v>
      </c>
      <c r="G102" s="7">
        <v>0</v>
      </c>
      <c r="H102" s="38"/>
    </row>
    <row r="103" spans="1:8" x14ac:dyDescent="0.25">
      <c r="B103" s="50"/>
      <c r="C103" s="45" t="s">
        <v>87</v>
      </c>
      <c r="D103" s="38"/>
      <c r="E103" s="51"/>
      <c r="F103" s="46" t="s">
        <v>83</v>
      </c>
      <c r="G103" s="7">
        <v>0</v>
      </c>
      <c r="H103" s="38"/>
    </row>
    <row r="104" spans="1:8" x14ac:dyDescent="0.25">
      <c r="B104" s="50"/>
      <c r="C104" s="45" t="s">
        <v>88</v>
      </c>
      <c r="D104" s="38"/>
      <c r="E104" s="51"/>
      <c r="F104" s="46" t="s">
        <v>83</v>
      </c>
      <c r="G104" s="7">
        <v>0</v>
      </c>
      <c r="H104" s="38"/>
    </row>
    <row r="105" spans="1:8" x14ac:dyDescent="0.25">
      <c r="B105" s="38" t="s">
        <v>73</v>
      </c>
      <c r="C105" s="38" t="s">
        <v>89</v>
      </c>
      <c r="D105" s="38"/>
      <c r="E105" s="51"/>
      <c r="F105" s="39">
        <v>-3412972.73</v>
      </c>
      <c r="G105" s="7">
        <f>+F105/$F$109</f>
        <v>-1.3325557838048E-4</v>
      </c>
      <c r="H105" s="38"/>
    </row>
    <row r="106" spans="1:8" x14ac:dyDescent="0.25">
      <c r="B106" s="50"/>
      <c r="C106" s="38"/>
      <c r="D106" s="38"/>
      <c r="E106" s="51"/>
      <c r="F106" s="52"/>
      <c r="G106" s="7"/>
      <c r="H106" s="38"/>
    </row>
    <row r="107" spans="1:8" x14ac:dyDescent="0.25">
      <c r="B107" s="50"/>
      <c r="C107" s="38" t="s">
        <v>90</v>
      </c>
      <c r="D107" s="38"/>
      <c r="E107" s="51"/>
      <c r="F107" s="53">
        <f>SUM(F100:F106)</f>
        <v>819553878.92999995</v>
      </c>
      <c r="G107" s="7">
        <f>+F107/$F$109</f>
        <v>3.1998534647179271E-2</v>
      </c>
      <c r="H107" s="38"/>
    </row>
    <row r="108" spans="1:8" x14ac:dyDescent="0.25">
      <c r="B108" s="50"/>
      <c r="C108" s="38"/>
      <c r="D108" s="38"/>
      <c r="E108" s="51"/>
      <c r="F108" s="53"/>
      <c r="G108" s="7"/>
      <c r="H108" s="38"/>
    </row>
    <row r="109" spans="1:8" x14ac:dyDescent="0.25">
      <c r="B109" s="54"/>
      <c r="C109" s="55" t="s">
        <v>91</v>
      </c>
      <c r="D109" s="56"/>
      <c r="E109" s="57"/>
      <c r="F109" s="57">
        <f>+F107+F97</f>
        <v>25612231558.93</v>
      </c>
      <c r="G109" s="8">
        <v>1</v>
      </c>
      <c r="H109" s="38"/>
    </row>
    <row r="110" spans="1:8" x14ac:dyDescent="0.25">
      <c r="F110" s="58"/>
    </row>
    <row r="111" spans="1:8" s="85" customFormat="1" x14ac:dyDescent="0.25">
      <c r="C111" s="88" t="s">
        <v>92</v>
      </c>
      <c r="D111" s="104"/>
      <c r="E111" s="91"/>
      <c r="F111" s="91">
        <v>0</v>
      </c>
      <c r="G111" s="105"/>
    </row>
    <row r="112" spans="1:8" s="85" customFormat="1" x14ac:dyDescent="0.25">
      <c r="C112" s="88" t="s">
        <v>93</v>
      </c>
      <c r="D112" s="93"/>
      <c r="E112" s="91"/>
      <c r="G112" s="105"/>
    </row>
    <row r="113" spans="2:8" s="85" customFormat="1" x14ac:dyDescent="0.25">
      <c r="C113" s="88" t="s">
        <v>94</v>
      </c>
      <c r="D113" s="93"/>
      <c r="E113" s="91"/>
      <c r="G113" s="105"/>
    </row>
    <row r="114" spans="2:8" s="85" customFormat="1" x14ac:dyDescent="0.25">
      <c r="C114" s="88" t="s">
        <v>95</v>
      </c>
      <c r="D114" s="92"/>
      <c r="E114" s="91"/>
      <c r="G114" s="105"/>
    </row>
    <row r="115" spans="2:8" s="85" customFormat="1" x14ac:dyDescent="0.25">
      <c r="C115" s="88" t="s">
        <v>96</v>
      </c>
      <c r="D115" s="92"/>
      <c r="E115" s="91"/>
      <c r="G115" s="105"/>
    </row>
    <row r="116" spans="2:8" s="85" customFormat="1" x14ac:dyDescent="0.25">
      <c r="C116" s="88" t="s">
        <v>97</v>
      </c>
      <c r="D116" s="91"/>
      <c r="E116" s="91"/>
      <c r="G116" s="105"/>
    </row>
    <row r="117" spans="2:8" s="85" customFormat="1" x14ac:dyDescent="0.25">
      <c r="C117" s="88" t="s">
        <v>98</v>
      </c>
      <c r="D117" s="93">
        <v>0</v>
      </c>
      <c r="E117" s="91"/>
      <c r="G117" s="105"/>
    </row>
    <row r="118" spans="2:8" s="85" customFormat="1" x14ac:dyDescent="0.25">
      <c r="C118" s="88" t="s">
        <v>99</v>
      </c>
      <c r="D118" s="93">
        <v>0</v>
      </c>
      <c r="E118" s="91"/>
      <c r="F118" s="86"/>
      <c r="G118" s="106"/>
    </row>
    <row r="119" spans="2:8" s="85" customFormat="1" x14ac:dyDescent="0.25">
      <c r="B119" s="87"/>
      <c r="C119" s="88"/>
      <c r="E119" s="91"/>
      <c r="G119" s="105"/>
    </row>
    <row r="120" spans="2:8" s="85" customFormat="1" x14ac:dyDescent="0.25">
      <c r="E120" s="91"/>
      <c r="F120" s="91"/>
      <c r="G120" s="105"/>
    </row>
    <row r="121" spans="2:8" s="85" customFormat="1" x14ac:dyDescent="0.25">
      <c r="C121" s="94" t="s">
        <v>100</v>
      </c>
      <c r="D121" s="94"/>
      <c r="E121" s="94"/>
      <c r="F121" s="94"/>
      <c r="G121" s="107"/>
      <c r="H121" s="94"/>
    </row>
    <row r="122" spans="2:8" s="85" customFormat="1" x14ac:dyDescent="0.25">
      <c r="C122" s="94" t="s">
        <v>101</v>
      </c>
      <c r="D122" s="94"/>
      <c r="E122" s="94"/>
      <c r="F122" s="94" t="s">
        <v>10</v>
      </c>
      <c r="G122" s="107" t="s">
        <v>11</v>
      </c>
      <c r="H122" s="94" t="s">
        <v>12</v>
      </c>
    </row>
    <row r="123" spans="2:8" s="85" customFormat="1" x14ac:dyDescent="0.25">
      <c r="C123" s="88" t="s">
        <v>102</v>
      </c>
      <c r="E123" s="91"/>
      <c r="F123" s="95">
        <f>SUMIF(Table134567685[[Industry ]],A98,Table134567685[Market Value])</f>
        <v>0</v>
      </c>
      <c r="G123" s="108">
        <f>+F123/$F$109</f>
        <v>0</v>
      </c>
    </row>
    <row r="124" spans="2:8" s="85" customFormat="1" x14ac:dyDescent="0.25">
      <c r="C124" s="85" t="s">
        <v>103</v>
      </c>
      <c r="E124" s="91"/>
      <c r="F124" s="95">
        <f>SUMIF(Table134567685[[Industry ]],A99,Table134567685[Market Value])</f>
        <v>0</v>
      </c>
      <c r="G124" s="108">
        <f>+F124/$F$109</f>
        <v>0</v>
      </c>
    </row>
    <row r="125" spans="2:8" s="85" customFormat="1" x14ac:dyDescent="0.25">
      <c r="C125" s="85" t="s">
        <v>104</v>
      </c>
      <c r="E125" s="91"/>
      <c r="F125" s="95">
        <f>SUMIF($E$137:$E$144,C125,H137:H144)</f>
        <v>0</v>
      </c>
      <c r="G125" s="108">
        <f>+F125/$F$109</f>
        <v>0</v>
      </c>
    </row>
    <row r="126" spans="2:8" s="85" customFormat="1" x14ac:dyDescent="0.25">
      <c r="C126" s="85" t="s">
        <v>105</v>
      </c>
      <c r="E126" s="91"/>
      <c r="F126" s="95">
        <f t="shared" ref="F126:F134" si="2">SUMIF($E$137:$E$144,C126,H138:H145)</f>
        <v>0</v>
      </c>
      <c r="G126" s="108">
        <f t="shared" ref="G126:G134" si="3">+F126/$F$109</f>
        <v>0</v>
      </c>
    </row>
    <row r="127" spans="2:8" s="85" customFormat="1" x14ac:dyDescent="0.25">
      <c r="C127" s="85" t="s">
        <v>106</v>
      </c>
      <c r="E127" s="91"/>
      <c r="F127" s="95">
        <f t="shared" si="2"/>
        <v>0</v>
      </c>
      <c r="G127" s="108">
        <f t="shared" si="3"/>
        <v>0</v>
      </c>
    </row>
    <row r="128" spans="2:8" s="85" customFormat="1" x14ac:dyDescent="0.25">
      <c r="C128" s="85" t="s">
        <v>107</v>
      </c>
      <c r="E128" s="91"/>
      <c r="F128" s="95">
        <f t="shared" si="2"/>
        <v>0</v>
      </c>
      <c r="G128" s="108">
        <f t="shared" si="3"/>
        <v>0</v>
      </c>
    </row>
    <row r="129" spans="3:8" s="85" customFormat="1" x14ac:dyDescent="0.25">
      <c r="C129" s="85" t="s">
        <v>108</v>
      </c>
      <c r="E129" s="91"/>
      <c r="F129" s="95">
        <f t="shared" si="2"/>
        <v>0</v>
      </c>
      <c r="G129" s="108">
        <f t="shared" si="3"/>
        <v>0</v>
      </c>
    </row>
    <row r="130" spans="3:8" s="85" customFormat="1" x14ac:dyDescent="0.25">
      <c r="C130" s="85" t="s">
        <v>109</v>
      </c>
      <c r="E130" s="91"/>
      <c r="F130" s="95">
        <f t="shared" si="2"/>
        <v>0</v>
      </c>
      <c r="G130" s="108">
        <f t="shared" si="3"/>
        <v>0</v>
      </c>
    </row>
    <row r="131" spans="3:8" s="85" customFormat="1" x14ac:dyDescent="0.25">
      <c r="C131" s="85" t="s">
        <v>110</v>
      </c>
      <c r="E131" s="91"/>
      <c r="F131" s="95">
        <f t="shared" si="2"/>
        <v>0</v>
      </c>
      <c r="G131" s="108">
        <f t="shared" si="3"/>
        <v>0</v>
      </c>
    </row>
    <row r="132" spans="3:8" s="85" customFormat="1" x14ac:dyDescent="0.25">
      <c r="C132" s="85" t="s">
        <v>111</v>
      </c>
      <c r="E132" s="91"/>
      <c r="F132" s="95">
        <f>SUMIF($E$137:$E$144,C132,H144:H151)</f>
        <v>0</v>
      </c>
      <c r="G132" s="108">
        <f t="shared" si="3"/>
        <v>0</v>
      </c>
    </row>
    <row r="133" spans="3:8" s="85" customFormat="1" x14ac:dyDescent="0.25">
      <c r="C133" s="85" t="s">
        <v>112</v>
      </c>
      <c r="E133" s="91"/>
      <c r="F133" s="95">
        <f t="shared" si="2"/>
        <v>0</v>
      </c>
      <c r="G133" s="108">
        <f t="shared" si="3"/>
        <v>0</v>
      </c>
    </row>
    <row r="134" spans="3:8" s="85" customFormat="1" x14ac:dyDescent="0.25">
      <c r="C134" s="85" t="s">
        <v>113</v>
      </c>
      <c r="E134" s="91"/>
      <c r="F134" s="95">
        <f t="shared" si="2"/>
        <v>0</v>
      </c>
      <c r="G134" s="108">
        <f t="shared" si="3"/>
        <v>0</v>
      </c>
    </row>
    <row r="135" spans="3:8" s="85" customFormat="1" x14ac:dyDescent="0.25">
      <c r="E135" s="91"/>
      <c r="G135" s="105"/>
    </row>
    <row r="136" spans="3:8" s="85" customFormat="1" x14ac:dyDescent="0.25">
      <c r="E136" s="91"/>
      <c r="G136" s="105"/>
    </row>
    <row r="137" spans="3:8" s="85" customFormat="1" x14ac:dyDescent="0.25">
      <c r="E137" s="85" t="s">
        <v>104</v>
      </c>
      <c r="F137" s="85" t="s">
        <v>114</v>
      </c>
      <c r="G137" s="105">
        <f t="shared" ref="G137:G144" si="4">SUMIF($H$7:$H$73,F137,$E$7:$E$73)</f>
        <v>0</v>
      </c>
      <c r="H137" s="85">
        <f t="shared" ref="H137:H144" si="5">SUMIF($H$7:$H$73,F137,$F$7:$F$73)</f>
        <v>0</v>
      </c>
    </row>
    <row r="138" spans="3:8" s="85" customFormat="1" x14ac:dyDescent="0.25">
      <c r="E138" s="85" t="s">
        <v>104</v>
      </c>
      <c r="F138" s="85" t="s">
        <v>115</v>
      </c>
      <c r="G138" s="105">
        <f t="shared" si="4"/>
        <v>0</v>
      </c>
      <c r="H138" s="85">
        <f t="shared" si="5"/>
        <v>0</v>
      </c>
    </row>
    <row r="139" spans="3:8" s="85" customFormat="1" x14ac:dyDescent="0.25">
      <c r="E139" s="85" t="s">
        <v>104</v>
      </c>
      <c r="F139" s="85" t="s">
        <v>116</v>
      </c>
      <c r="G139" s="105">
        <f t="shared" si="4"/>
        <v>0</v>
      </c>
      <c r="H139" s="85">
        <f t="shared" si="5"/>
        <v>0</v>
      </c>
    </row>
    <row r="140" spans="3:8" s="85" customFormat="1" x14ac:dyDescent="0.25">
      <c r="E140" s="85" t="s">
        <v>106</v>
      </c>
      <c r="F140" s="85" t="s">
        <v>117</v>
      </c>
      <c r="G140" s="105">
        <f t="shared" si="4"/>
        <v>0</v>
      </c>
      <c r="H140" s="85">
        <f t="shared" si="5"/>
        <v>0</v>
      </c>
    </row>
    <row r="141" spans="3:8" s="85" customFormat="1" x14ac:dyDescent="0.25">
      <c r="E141" s="85" t="s">
        <v>107</v>
      </c>
      <c r="F141" s="85" t="s">
        <v>118</v>
      </c>
      <c r="G141" s="105">
        <f t="shared" si="4"/>
        <v>0</v>
      </c>
      <c r="H141" s="85">
        <f t="shared" si="5"/>
        <v>0</v>
      </c>
    </row>
    <row r="142" spans="3:8" s="85" customFormat="1" x14ac:dyDescent="0.25">
      <c r="E142" s="85" t="s">
        <v>104</v>
      </c>
      <c r="F142" s="85" t="s">
        <v>119</v>
      </c>
      <c r="G142" s="105">
        <f t="shared" si="4"/>
        <v>0</v>
      </c>
      <c r="H142" s="85">
        <f t="shared" si="5"/>
        <v>0</v>
      </c>
    </row>
    <row r="143" spans="3:8" s="85" customFormat="1" x14ac:dyDescent="0.25">
      <c r="E143" s="85" t="s">
        <v>107</v>
      </c>
      <c r="F143" s="85" t="s">
        <v>120</v>
      </c>
      <c r="G143" s="105">
        <f t="shared" si="4"/>
        <v>0</v>
      </c>
      <c r="H143" s="85">
        <f t="shared" si="5"/>
        <v>0</v>
      </c>
    </row>
    <row r="144" spans="3:8" s="85" customFormat="1" x14ac:dyDescent="0.25">
      <c r="E144" s="85" t="s">
        <v>104</v>
      </c>
      <c r="F144" s="85" t="s">
        <v>121</v>
      </c>
      <c r="G144" s="105">
        <f t="shared" si="4"/>
        <v>0</v>
      </c>
      <c r="H144" s="85">
        <f t="shared" si="5"/>
        <v>0</v>
      </c>
    </row>
    <row r="145" spans="5:8" s="85" customFormat="1" x14ac:dyDescent="0.25">
      <c r="E145" s="91"/>
      <c r="G145" s="105" t="s">
        <v>122</v>
      </c>
      <c r="H145" s="85" t="s">
        <v>122</v>
      </c>
    </row>
    <row r="146" spans="5:8" s="85" customFormat="1" x14ac:dyDescent="0.25">
      <c r="E146" s="91"/>
      <c r="G146" s="105"/>
    </row>
    <row r="147" spans="5:8" s="85" customFormat="1" x14ac:dyDescent="0.25">
      <c r="E147" s="91"/>
      <c r="G147" s="105"/>
    </row>
    <row r="148" spans="5:8" s="85" customFormat="1" x14ac:dyDescent="0.25">
      <c r="E148" s="91"/>
      <c r="G148" s="105"/>
    </row>
    <row r="149" spans="5:8" s="85" customFormat="1" x14ac:dyDescent="0.25">
      <c r="E149" s="91"/>
      <c r="G149" s="105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A7143-844B-4472-8D78-C04FA750614C}">
  <sheetPr>
    <tabColor rgb="FF7030A0"/>
  </sheetPr>
  <dimension ref="A2:S163"/>
  <sheetViews>
    <sheetView showGridLines="0" tabSelected="1" zoomScaleNormal="100" zoomScaleSheetLayoutView="89" workbookViewId="0">
      <selection activeCell="F99" sqref="F99:G99"/>
    </sheetView>
  </sheetViews>
  <sheetFormatPr defaultColWidth="9.140625" defaultRowHeight="15" outlineLevelRow="1" x14ac:dyDescent="0.25"/>
  <cols>
    <col min="1" max="1" width="11.28515625" style="85" customWidth="1"/>
    <col min="2" max="2" width="16.5703125" style="27" customWidth="1"/>
    <col min="3" max="3" width="60.7109375" style="27" customWidth="1"/>
    <col min="4" max="4" width="60.85546875" style="27" customWidth="1"/>
    <col min="5" max="5" width="19.42578125" style="30" customWidth="1"/>
    <col min="6" max="6" width="29.5703125" style="27" customWidth="1"/>
    <col min="7" max="7" width="20.5703125" style="27" customWidth="1"/>
    <col min="8" max="8" width="20.7109375" style="27" bestFit="1" customWidth="1"/>
    <col min="9" max="9" width="12" style="27" bestFit="1" customWidth="1"/>
    <col min="10" max="11" width="9.140625" style="85"/>
    <col min="12" max="12" width="16.140625" style="85" bestFit="1" customWidth="1"/>
    <col min="13" max="13" width="14" style="85" bestFit="1" customWidth="1"/>
    <col min="14" max="14" width="9.140625" style="85"/>
    <col min="15" max="15" width="10" style="85" bestFit="1" customWidth="1"/>
    <col min="16" max="19" width="9.140625" style="85"/>
    <col min="20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85" t="s">
        <v>653</v>
      </c>
      <c r="B3" s="28" t="s">
        <v>3</v>
      </c>
      <c r="D3" s="28" t="s">
        <v>654</v>
      </c>
    </row>
    <row r="4" spans="1:8" x14ac:dyDescent="0.25">
      <c r="B4" s="28" t="s">
        <v>5</v>
      </c>
      <c r="D4" s="28" t="s">
        <v>784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34" t="s">
        <v>11</v>
      </c>
      <c r="H6" s="36" t="s">
        <v>12</v>
      </c>
    </row>
    <row r="7" spans="1:8" x14ac:dyDescent="0.25">
      <c r="A7" s="88"/>
      <c r="B7" s="2" t="s">
        <v>286</v>
      </c>
      <c r="C7" s="38" t="s">
        <v>577</v>
      </c>
      <c r="D7" s="67" t="s">
        <v>785</v>
      </c>
      <c r="E7" s="39">
        <v>15000</v>
      </c>
      <c r="F7" s="39">
        <v>1359831</v>
      </c>
      <c r="G7" s="80">
        <f t="shared" ref="G7:G70" si="0">+F7/$F$111</f>
        <v>2.2489357299412007E-2</v>
      </c>
      <c r="H7" s="40"/>
    </row>
    <row r="8" spans="1:8" x14ac:dyDescent="0.25">
      <c r="A8" s="88"/>
      <c r="B8" s="2" t="s">
        <v>288</v>
      </c>
      <c r="C8" s="38" t="s">
        <v>582</v>
      </c>
      <c r="D8" s="67" t="s">
        <v>785</v>
      </c>
      <c r="E8" s="39">
        <v>20000</v>
      </c>
      <c r="F8" s="39">
        <v>1885810</v>
      </c>
      <c r="G8" s="80">
        <f t="shared" si="0"/>
        <v>3.1188180655393326E-2</v>
      </c>
      <c r="H8" s="40"/>
    </row>
    <row r="9" spans="1:8" x14ac:dyDescent="0.25">
      <c r="A9" s="88"/>
      <c r="B9" s="2" t="s">
        <v>290</v>
      </c>
      <c r="C9" s="38" t="s">
        <v>589</v>
      </c>
      <c r="D9" s="67" t="s">
        <v>785</v>
      </c>
      <c r="E9" s="39">
        <v>25000</v>
      </c>
      <c r="F9" s="39">
        <v>2400507.5</v>
      </c>
      <c r="G9" s="80">
        <f t="shared" si="0"/>
        <v>3.9700426646707032E-2</v>
      </c>
      <c r="H9" s="40"/>
    </row>
    <row r="10" spans="1:8" x14ac:dyDescent="0.25">
      <c r="A10" s="88"/>
      <c r="B10" s="2" t="s">
        <v>650</v>
      </c>
      <c r="C10" s="38" t="s">
        <v>661</v>
      </c>
      <c r="D10" s="67" t="s">
        <v>785</v>
      </c>
      <c r="E10" s="39">
        <v>50000</v>
      </c>
      <c r="F10" s="39">
        <v>4926510</v>
      </c>
      <c r="G10" s="80">
        <f t="shared" si="0"/>
        <v>8.1476333183407537E-2</v>
      </c>
      <c r="H10" s="40"/>
    </row>
    <row r="11" spans="1:8" x14ac:dyDescent="0.25">
      <c r="A11" s="88"/>
      <c r="B11" s="2" t="s">
        <v>681</v>
      </c>
      <c r="C11" s="38" t="s">
        <v>704</v>
      </c>
      <c r="D11" s="67" t="s">
        <v>785</v>
      </c>
      <c r="E11" s="39">
        <v>10000</v>
      </c>
      <c r="F11" s="39">
        <v>991020</v>
      </c>
      <c r="G11" s="80">
        <f t="shared" si="0"/>
        <v>1.6389832906341516E-2</v>
      </c>
      <c r="H11" s="40"/>
    </row>
    <row r="12" spans="1:8" x14ac:dyDescent="0.25">
      <c r="A12" s="88"/>
      <c r="B12" s="2" t="s">
        <v>726</v>
      </c>
      <c r="C12" s="38" t="s">
        <v>753</v>
      </c>
      <c r="D12" s="67" t="s">
        <v>785</v>
      </c>
      <c r="E12" s="39">
        <v>17000</v>
      </c>
      <c r="F12" s="39">
        <v>1703173.9</v>
      </c>
      <c r="G12" s="80">
        <f t="shared" si="0"/>
        <v>2.8167681410508377E-2</v>
      </c>
      <c r="H12" s="40"/>
    </row>
    <row r="13" spans="1:8" x14ac:dyDescent="0.25">
      <c r="A13" s="88"/>
      <c r="B13" s="2" t="s">
        <v>13</v>
      </c>
      <c r="C13" s="38" t="s">
        <v>332</v>
      </c>
      <c r="D13" s="38" t="s">
        <v>327</v>
      </c>
      <c r="E13" s="39">
        <v>1112</v>
      </c>
      <c r="F13" s="39">
        <v>1591049.6</v>
      </c>
      <c r="G13" s="80">
        <f t="shared" si="0"/>
        <v>2.6313330800288092E-2</v>
      </c>
      <c r="H13" s="40"/>
    </row>
    <row r="14" spans="1:8" x14ac:dyDescent="0.25">
      <c r="A14" s="88"/>
      <c r="B14" s="2" t="s">
        <v>15</v>
      </c>
      <c r="C14" s="38" t="s">
        <v>328</v>
      </c>
      <c r="D14" s="38" t="s">
        <v>333</v>
      </c>
      <c r="E14" s="39">
        <v>586</v>
      </c>
      <c r="F14" s="39">
        <v>692534.8</v>
      </c>
      <c r="G14" s="80">
        <f t="shared" si="0"/>
        <v>1.1453381015344434E-2</v>
      </c>
      <c r="H14" s="40"/>
    </row>
    <row r="15" spans="1:8" x14ac:dyDescent="0.25">
      <c r="A15" s="88"/>
      <c r="B15" s="2" t="s">
        <v>16</v>
      </c>
      <c r="C15" s="38" t="s">
        <v>334</v>
      </c>
      <c r="D15" s="38" t="s">
        <v>330</v>
      </c>
      <c r="E15" s="39">
        <v>371</v>
      </c>
      <c r="F15" s="39">
        <v>1489194</v>
      </c>
      <c r="G15" s="80">
        <f t="shared" si="0"/>
        <v>2.4628807516625644E-2</v>
      </c>
      <c r="H15" s="40"/>
    </row>
    <row r="16" spans="1:8" x14ac:dyDescent="0.25">
      <c r="A16" s="88"/>
      <c r="B16" s="2" t="s">
        <v>17</v>
      </c>
      <c r="C16" s="38" t="s">
        <v>335</v>
      </c>
      <c r="D16" s="38" t="s">
        <v>338</v>
      </c>
      <c r="E16" s="39">
        <v>1518</v>
      </c>
      <c r="F16" s="39">
        <v>399932.28</v>
      </c>
      <c r="G16" s="80">
        <f t="shared" si="0"/>
        <v>6.6142189290349226E-3</v>
      </c>
      <c r="H16" s="40"/>
    </row>
    <row r="17" spans="1:8" x14ac:dyDescent="0.25">
      <c r="A17" s="88"/>
      <c r="B17" s="2" t="s">
        <v>18</v>
      </c>
      <c r="C17" s="38" t="s">
        <v>347</v>
      </c>
      <c r="D17" s="38" t="s">
        <v>327</v>
      </c>
      <c r="E17" s="39">
        <v>1529</v>
      </c>
      <c r="F17" s="39">
        <v>459388.05</v>
      </c>
      <c r="G17" s="80">
        <f t="shared" si="0"/>
        <v>7.597519100189765E-3</v>
      </c>
      <c r="H17" s="40"/>
    </row>
    <row r="18" spans="1:8" x14ac:dyDescent="0.25">
      <c r="A18" s="88"/>
      <c r="B18" s="2" t="s">
        <v>19</v>
      </c>
      <c r="C18" s="38" t="s">
        <v>345</v>
      </c>
      <c r="D18" s="38" t="s">
        <v>341</v>
      </c>
      <c r="E18" s="39">
        <v>180</v>
      </c>
      <c r="F18" s="39">
        <v>405162</v>
      </c>
      <c r="G18" s="80">
        <f t="shared" si="0"/>
        <v>6.7007098544924837E-3</v>
      </c>
      <c r="H18" s="40"/>
    </row>
    <row r="19" spans="1:8" x14ac:dyDescent="0.25">
      <c r="A19" s="88"/>
      <c r="B19" s="2" t="s">
        <v>20</v>
      </c>
      <c r="C19" s="38" t="s">
        <v>351</v>
      </c>
      <c r="D19" s="38" t="s">
        <v>337</v>
      </c>
      <c r="E19" s="39">
        <v>587</v>
      </c>
      <c r="F19" s="39">
        <v>609306</v>
      </c>
      <c r="G19" s="80">
        <f t="shared" si="0"/>
        <v>1.0076914218513575E-2</v>
      </c>
      <c r="H19" s="40"/>
    </row>
    <row r="20" spans="1:8" x14ac:dyDescent="0.25">
      <c r="A20" s="88"/>
      <c r="B20" s="2" t="s">
        <v>21</v>
      </c>
      <c r="C20" s="38" t="s">
        <v>348</v>
      </c>
      <c r="D20" s="38" t="s">
        <v>338</v>
      </c>
      <c r="E20" s="39">
        <v>2592</v>
      </c>
      <c r="F20" s="39">
        <v>2000246.4</v>
      </c>
      <c r="G20" s="80">
        <f t="shared" si="0"/>
        <v>3.3080769578324502E-2</v>
      </c>
      <c r="H20" s="40"/>
    </row>
    <row r="21" spans="1:8" x14ac:dyDescent="0.25">
      <c r="A21" s="88"/>
      <c r="B21" s="2" t="s">
        <v>22</v>
      </c>
      <c r="C21" s="38" t="s">
        <v>350</v>
      </c>
      <c r="D21" s="38" t="s">
        <v>342</v>
      </c>
      <c r="E21" s="39">
        <v>189</v>
      </c>
      <c r="F21" s="39">
        <v>341768.7</v>
      </c>
      <c r="G21" s="80">
        <f t="shared" si="0"/>
        <v>5.6522894448321542E-3</v>
      </c>
      <c r="H21" s="40"/>
    </row>
    <row r="22" spans="1:8" x14ac:dyDescent="0.25">
      <c r="A22" s="88"/>
      <c r="B22" s="2" t="s">
        <v>24</v>
      </c>
      <c r="C22" s="38" t="s">
        <v>349</v>
      </c>
      <c r="D22" s="38" t="s">
        <v>338</v>
      </c>
      <c r="E22" s="39">
        <v>1789</v>
      </c>
      <c r="F22" s="39">
        <v>1911457.05</v>
      </c>
      <c r="G22" s="80">
        <f t="shared" si="0"/>
        <v>3.1612340474610479E-2</v>
      </c>
      <c r="H22" s="40"/>
    </row>
    <row r="23" spans="1:8" x14ac:dyDescent="0.25">
      <c r="A23" s="88"/>
      <c r="B23" s="2" t="s">
        <v>25</v>
      </c>
      <c r="C23" s="38" t="s">
        <v>346</v>
      </c>
      <c r="D23" s="38" t="s">
        <v>339</v>
      </c>
      <c r="E23" s="39">
        <v>44</v>
      </c>
      <c r="F23" s="39">
        <v>312796</v>
      </c>
      <c r="G23" s="80">
        <f t="shared" si="0"/>
        <v>5.1731288710338847E-3</v>
      </c>
      <c r="H23" s="40"/>
    </row>
    <row r="24" spans="1:8" x14ac:dyDescent="0.25">
      <c r="A24" s="88"/>
      <c r="B24" s="2" t="s">
        <v>26</v>
      </c>
      <c r="C24" s="38" t="s">
        <v>344</v>
      </c>
      <c r="D24" s="38" t="s">
        <v>357</v>
      </c>
      <c r="E24" s="39">
        <v>652</v>
      </c>
      <c r="F24" s="39">
        <v>289618.40000000002</v>
      </c>
      <c r="G24" s="80">
        <f t="shared" si="0"/>
        <v>4.7898096734697382E-3</v>
      </c>
      <c r="H24" s="40"/>
    </row>
    <row r="25" spans="1:8" x14ac:dyDescent="0.25">
      <c r="A25" s="88"/>
      <c r="B25" s="2" t="s">
        <v>27</v>
      </c>
      <c r="C25" s="38" t="s">
        <v>370</v>
      </c>
      <c r="D25" s="38" t="s">
        <v>356</v>
      </c>
      <c r="E25" s="39">
        <v>2891</v>
      </c>
      <c r="F25" s="39">
        <v>611041.76</v>
      </c>
      <c r="G25" s="80">
        <f t="shared" si="0"/>
        <v>1.0105620820161889E-2</v>
      </c>
      <c r="H25" s="40"/>
    </row>
    <row r="26" spans="1:8" x14ac:dyDescent="0.25">
      <c r="A26" s="88"/>
      <c r="B26" s="2" t="s">
        <v>28</v>
      </c>
      <c r="C26" s="38" t="s">
        <v>358</v>
      </c>
      <c r="D26" s="38" t="s">
        <v>342</v>
      </c>
      <c r="E26" s="39">
        <v>306</v>
      </c>
      <c r="F26" s="39">
        <v>404807.4</v>
      </c>
      <c r="G26" s="80">
        <f t="shared" si="0"/>
        <v>6.6948453565523931E-3</v>
      </c>
      <c r="H26" s="40"/>
    </row>
    <row r="27" spans="1:8" x14ac:dyDescent="0.25">
      <c r="A27" s="88"/>
      <c r="B27" s="2" t="s">
        <v>29</v>
      </c>
      <c r="C27" s="38" t="s">
        <v>354</v>
      </c>
      <c r="D27" s="38" t="s">
        <v>338</v>
      </c>
      <c r="E27" s="39">
        <v>1712</v>
      </c>
      <c r="F27" s="39">
        <v>2162940.7999999998</v>
      </c>
      <c r="G27" s="80">
        <f t="shared" si="0"/>
        <v>3.5771466063559403E-2</v>
      </c>
      <c r="H27" s="40"/>
    </row>
    <row r="28" spans="1:8" x14ac:dyDescent="0.25">
      <c r="A28" s="88"/>
      <c r="B28" s="2" t="s">
        <v>30</v>
      </c>
      <c r="C28" s="38" t="s">
        <v>355</v>
      </c>
      <c r="D28" s="38" t="s">
        <v>359</v>
      </c>
      <c r="E28" s="39">
        <v>306</v>
      </c>
      <c r="F28" s="39">
        <v>947835</v>
      </c>
      <c r="G28" s="80">
        <f t="shared" si="0"/>
        <v>1.5675624379712025E-2</v>
      </c>
      <c r="H28" s="40"/>
    </row>
    <row r="29" spans="1:8" x14ac:dyDescent="0.25">
      <c r="A29" s="88"/>
      <c r="B29" s="2" t="s">
        <v>31</v>
      </c>
      <c r="C29" s="38" t="s">
        <v>360</v>
      </c>
      <c r="D29" s="38" t="s">
        <v>341</v>
      </c>
      <c r="E29" s="39">
        <v>293</v>
      </c>
      <c r="F29" s="39">
        <v>312660.3</v>
      </c>
      <c r="G29" s="80">
        <f t="shared" si="0"/>
        <v>5.1708846173100544E-3</v>
      </c>
      <c r="H29" s="40"/>
    </row>
    <row r="30" spans="1:8" x14ac:dyDescent="0.25">
      <c r="A30" s="88"/>
      <c r="B30" s="2" t="s">
        <v>664</v>
      </c>
      <c r="C30" s="38" t="s">
        <v>684</v>
      </c>
      <c r="D30" s="38" t="s">
        <v>686</v>
      </c>
      <c r="E30" s="39">
        <v>45</v>
      </c>
      <c r="F30" s="39">
        <v>325350</v>
      </c>
      <c r="G30" s="80">
        <f t="shared" si="0"/>
        <v>5.3807512825959237E-3</v>
      </c>
      <c r="H30" s="40"/>
    </row>
    <row r="31" spans="1:8" x14ac:dyDescent="0.25">
      <c r="A31" s="88"/>
      <c r="B31" s="2" t="s">
        <v>32</v>
      </c>
      <c r="C31" s="38" t="s">
        <v>369</v>
      </c>
      <c r="D31" s="38" t="s">
        <v>340</v>
      </c>
      <c r="E31" s="39">
        <v>143</v>
      </c>
      <c r="F31" s="39">
        <v>223494.7</v>
      </c>
      <c r="G31" s="80">
        <f t="shared" si="0"/>
        <v>3.6962329604376554E-3</v>
      </c>
      <c r="H31" s="40"/>
    </row>
    <row r="32" spans="1:8" x14ac:dyDescent="0.25">
      <c r="A32" s="88"/>
      <c r="B32" s="2" t="s">
        <v>668</v>
      </c>
      <c r="C32" s="38" t="s">
        <v>690</v>
      </c>
      <c r="D32" s="38" t="s">
        <v>329</v>
      </c>
      <c r="E32" s="39">
        <v>820</v>
      </c>
      <c r="F32" s="39">
        <v>336159</v>
      </c>
      <c r="G32" s="80">
        <f t="shared" si="0"/>
        <v>5.5595142781809216E-3</v>
      </c>
      <c r="H32" s="40"/>
    </row>
    <row r="33" spans="1:8" x14ac:dyDescent="0.25">
      <c r="A33" s="88"/>
      <c r="B33" s="2" t="s">
        <v>34</v>
      </c>
      <c r="C33" s="38" t="s">
        <v>363</v>
      </c>
      <c r="D33" s="38" t="s">
        <v>367</v>
      </c>
      <c r="E33" s="39">
        <v>184</v>
      </c>
      <c r="F33" s="39">
        <v>334696</v>
      </c>
      <c r="G33" s="80">
        <f t="shared" si="0"/>
        <v>5.5353186761325501E-3</v>
      </c>
      <c r="H33" s="40"/>
    </row>
    <row r="34" spans="1:8" x14ac:dyDescent="0.25">
      <c r="A34" s="88"/>
      <c r="B34" s="2" t="s">
        <v>669</v>
      </c>
      <c r="C34" s="38" t="s">
        <v>692</v>
      </c>
      <c r="D34" s="38" t="s">
        <v>691</v>
      </c>
      <c r="E34" s="39">
        <v>125</v>
      </c>
      <c r="F34" s="39">
        <v>339075</v>
      </c>
      <c r="G34" s="80">
        <f t="shared" si="0"/>
        <v>5.6077400988050179E-3</v>
      </c>
      <c r="H34" s="40"/>
    </row>
    <row r="35" spans="1:8" x14ac:dyDescent="0.25">
      <c r="A35" s="88"/>
      <c r="B35" s="2" t="s">
        <v>665</v>
      </c>
      <c r="C35" s="38" t="s">
        <v>685</v>
      </c>
      <c r="D35" s="38" t="s">
        <v>687</v>
      </c>
      <c r="E35" s="39">
        <v>180</v>
      </c>
      <c r="F35" s="39">
        <v>284490</v>
      </c>
      <c r="G35" s="80">
        <f t="shared" si="0"/>
        <v>4.7049944133570436E-3</v>
      </c>
      <c r="H35" s="40"/>
    </row>
    <row r="36" spans="1:8" x14ac:dyDescent="0.25">
      <c r="A36" s="88"/>
      <c r="B36" s="2" t="s">
        <v>37</v>
      </c>
      <c r="C36" s="38" t="s">
        <v>353</v>
      </c>
      <c r="D36" s="38" t="s">
        <v>362</v>
      </c>
      <c r="E36" s="39">
        <v>1275</v>
      </c>
      <c r="F36" s="39">
        <v>401497.5</v>
      </c>
      <c r="G36" s="80">
        <f t="shared" si="0"/>
        <v>6.6401050809406998E-3</v>
      </c>
      <c r="H36" s="40"/>
    </row>
    <row r="37" spans="1:8" x14ac:dyDescent="0.25">
      <c r="A37" s="88"/>
      <c r="B37" s="2" t="s">
        <v>38</v>
      </c>
      <c r="C37" s="38" t="s">
        <v>366</v>
      </c>
      <c r="D37" s="38" t="s">
        <v>339</v>
      </c>
      <c r="E37" s="39">
        <v>42</v>
      </c>
      <c r="F37" s="39">
        <v>214158</v>
      </c>
      <c r="G37" s="80">
        <f t="shared" si="0"/>
        <v>3.5418193735305909E-3</v>
      </c>
      <c r="H37" s="40"/>
    </row>
    <row r="38" spans="1:8" x14ac:dyDescent="0.25">
      <c r="A38" s="88"/>
      <c r="B38" s="2" t="s">
        <v>39</v>
      </c>
      <c r="C38" s="38" t="s">
        <v>377</v>
      </c>
      <c r="D38" s="38" t="s">
        <v>338</v>
      </c>
      <c r="E38" s="39">
        <v>2900</v>
      </c>
      <c r="F38" s="39">
        <v>832155</v>
      </c>
      <c r="G38" s="80">
        <f t="shared" si="0"/>
        <v>1.3762468368122362E-2</v>
      </c>
      <c r="H38" s="40"/>
    </row>
    <row r="39" spans="1:8" x14ac:dyDescent="0.25">
      <c r="A39" s="88"/>
      <c r="B39" s="2" t="s">
        <v>41</v>
      </c>
      <c r="C39" s="38" t="s">
        <v>387</v>
      </c>
      <c r="D39" s="38" t="s">
        <v>385</v>
      </c>
      <c r="E39" s="39">
        <v>360</v>
      </c>
      <c r="F39" s="39">
        <v>412056</v>
      </c>
      <c r="G39" s="80">
        <f t="shared" si="0"/>
        <v>6.8147252205358715E-3</v>
      </c>
      <c r="H39" s="40"/>
    </row>
    <row r="40" spans="1:8" x14ac:dyDescent="0.25">
      <c r="A40" s="88"/>
      <c r="B40" s="2" t="s">
        <v>706</v>
      </c>
      <c r="C40" s="38" t="s">
        <v>728</v>
      </c>
      <c r="D40" s="38" t="s">
        <v>729</v>
      </c>
      <c r="E40" s="39">
        <v>250</v>
      </c>
      <c r="F40" s="39">
        <v>193750</v>
      </c>
      <c r="G40" s="80">
        <f t="shared" si="0"/>
        <v>3.2043047825509761E-3</v>
      </c>
      <c r="H40" s="40"/>
    </row>
    <row r="41" spans="1:8" x14ac:dyDescent="0.25">
      <c r="A41" s="88"/>
      <c r="B41" s="2" t="s">
        <v>755</v>
      </c>
      <c r="C41" s="38" t="s">
        <v>769</v>
      </c>
      <c r="D41" s="38" t="s">
        <v>731</v>
      </c>
      <c r="E41" s="39">
        <v>1100</v>
      </c>
      <c r="F41" s="39">
        <v>93049</v>
      </c>
      <c r="G41" s="80">
        <f t="shared" si="0"/>
        <v>1.5388766746404429E-3</v>
      </c>
      <c r="H41" s="40"/>
    </row>
    <row r="42" spans="1:8" x14ac:dyDescent="0.25">
      <c r="A42" s="88"/>
      <c r="B42" s="2" t="s">
        <v>756</v>
      </c>
      <c r="C42" s="38" t="s">
        <v>770</v>
      </c>
      <c r="D42" s="38" t="s">
        <v>731</v>
      </c>
      <c r="E42" s="39">
        <v>1100</v>
      </c>
      <c r="F42" s="39">
        <v>52206</v>
      </c>
      <c r="G42" s="80">
        <f t="shared" si="0"/>
        <v>8.634009573050646E-4</v>
      </c>
      <c r="H42" s="40"/>
    </row>
    <row r="43" spans="1:8" x14ac:dyDescent="0.25">
      <c r="A43" s="88"/>
      <c r="B43" s="2" t="s">
        <v>634</v>
      </c>
      <c r="C43" s="38" t="s">
        <v>639</v>
      </c>
      <c r="D43" s="38" t="s">
        <v>638</v>
      </c>
      <c r="E43" s="39">
        <v>185</v>
      </c>
      <c r="F43" s="39">
        <v>826247</v>
      </c>
      <c r="G43" s="80">
        <f t="shared" si="0"/>
        <v>1.3664759812482047E-2</v>
      </c>
      <c r="H43" s="40"/>
    </row>
    <row r="44" spans="1:8" ht="13.5" customHeight="1" x14ac:dyDescent="0.25">
      <c r="A44" s="88"/>
      <c r="B44" s="2" t="s">
        <v>42</v>
      </c>
      <c r="C44" s="38" t="s">
        <v>373</v>
      </c>
      <c r="D44" s="38" t="s">
        <v>375</v>
      </c>
      <c r="E44" s="39">
        <v>870</v>
      </c>
      <c r="F44" s="39">
        <v>446919</v>
      </c>
      <c r="G44" s="80">
        <f t="shared" si="0"/>
        <v>7.3913016212278698E-3</v>
      </c>
      <c r="H44" s="40"/>
    </row>
    <row r="45" spans="1:8" x14ac:dyDescent="0.25">
      <c r="A45" s="88"/>
      <c r="B45" s="2" t="s">
        <v>707</v>
      </c>
      <c r="C45" s="38" t="s">
        <v>730</v>
      </c>
      <c r="D45" s="38" t="s">
        <v>731</v>
      </c>
      <c r="E45" s="39">
        <v>1100</v>
      </c>
      <c r="F45" s="39">
        <v>298705</v>
      </c>
      <c r="G45" s="80">
        <f t="shared" si="0"/>
        <v>4.9400870197258808E-3</v>
      </c>
      <c r="H45" s="40"/>
    </row>
    <row r="46" spans="1:8" x14ac:dyDescent="0.25">
      <c r="A46" s="88"/>
      <c r="B46" s="2" t="s">
        <v>43</v>
      </c>
      <c r="C46" s="38" t="s">
        <v>384</v>
      </c>
      <c r="D46" s="38" t="s">
        <v>380</v>
      </c>
      <c r="E46" s="39">
        <v>2550</v>
      </c>
      <c r="F46" s="39">
        <v>763852.5</v>
      </c>
      <c r="G46" s="80">
        <f t="shared" si="0"/>
        <v>1.2632857904069778E-2</v>
      </c>
      <c r="H46" s="40"/>
    </row>
    <row r="47" spans="1:8" x14ac:dyDescent="0.25">
      <c r="A47" s="88"/>
      <c r="B47" s="2" t="s">
        <v>44</v>
      </c>
      <c r="C47" s="38" t="s">
        <v>771</v>
      </c>
      <c r="D47" s="38" t="s">
        <v>333</v>
      </c>
      <c r="E47" s="39">
        <v>73</v>
      </c>
      <c r="F47" s="39">
        <v>311680.8</v>
      </c>
      <c r="G47" s="80">
        <f t="shared" si="0"/>
        <v>5.1546853061642025E-3</v>
      </c>
      <c r="H47" s="40"/>
    </row>
    <row r="48" spans="1:8" x14ac:dyDescent="0.25">
      <c r="A48" s="88"/>
      <c r="B48" s="2" t="s">
        <v>45</v>
      </c>
      <c r="C48" s="38" t="s">
        <v>386</v>
      </c>
      <c r="D48" s="38" t="s">
        <v>379</v>
      </c>
      <c r="E48" s="39">
        <v>72</v>
      </c>
      <c r="F48" s="39">
        <v>412272</v>
      </c>
      <c r="G48" s="80">
        <f t="shared" si="0"/>
        <v>6.8182975035450634E-3</v>
      </c>
      <c r="H48" s="40"/>
    </row>
    <row r="49" spans="1:8" x14ac:dyDescent="0.25">
      <c r="A49" s="88"/>
      <c r="B49" s="2" t="s">
        <v>643</v>
      </c>
      <c r="C49" s="38" t="s">
        <v>376</v>
      </c>
      <c r="D49" s="38" t="s">
        <v>338</v>
      </c>
      <c r="E49" s="39">
        <v>1819</v>
      </c>
      <c r="F49" s="39">
        <v>697222.7</v>
      </c>
      <c r="G49" s="80">
        <f t="shared" si="0"/>
        <v>1.153091113348699E-2</v>
      </c>
      <c r="H49" s="40"/>
    </row>
    <row r="50" spans="1:8" x14ac:dyDescent="0.25">
      <c r="A50" s="88"/>
      <c r="B50" s="2" t="s">
        <v>46</v>
      </c>
      <c r="C50" s="38" t="s">
        <v>374</v>
      </c>
      <c r="D50" s="38" t="s">
        <v>338</v>
      </c>
      <c r="E50" s="39">
        <v>659</v>
      </c>
      <c r="F50" s="39">
        <v>835809.7</v>
      </c>
      <c r="G50" s="80">
        <f t="shared" si="0"/>
        <v>1.382291106587095E-2</v>
      </c>
      <c r="H50" s="40"/>
    </row>
    <row r="51" spans="1:8" x14ac:dyDescent="0.25">
      <c r="A51" s="88"/>
      <c r="B51" s="2" t="s">
        <v>49</v>
      </c>
      <c r="C51" s="38" t="s">
        <v>371</v>
      </c>
      <c r="D51" s="38" t="s">
        <v>372</v>
      </c>
      <c r="E51" s="39">
        <v>1675</v>
      </c>
      <c r="F51" s="39">
        <v>590286.75</v>
      </c>
      <c r="G51" s="80">
        <f t="shared" si="0"/>
        <v>9.7623672572979218E-3</v>
      </c>
      <c r="H51" s="40"/>
    </row>
    <row r="52" spans="1:8" x14ac:dyDescent="0.25">
      <c r="A52" s="88"/>
      <c r="B52" s="2" t="s">
        <v>708</v>
      </c>
      <c r="C52" s="38" t="s">
        <v>732</v>
      </c>
      <c r="D52" s="38" t="s">
        <v>333</v>
      </c>
      <c r="E52" s="39">
        <v>65</v>
      </c>
      <c r="F52" s="39">
        <v>312000</v>
      </c>
      <c r="G52" s="80">
        <f t="shared" si="0"/>
        <v>5.1599643466111204E-3</v>
      </c>
      <c r="H52" s="40"/>
    </row>
    <row r="53" spans="1:8" x14ac:dyDescent="0.25">
      <c r="A53" s="88"/>
      <c r="B53" s="2" t="s">
        <v>50</v>
      </c>
      <c r="C53" s="38" t="s">
        <v>378</v>
      </c>
      <c r="D53" s="38" t="s">
        <v>388</v>
      </c>
      <c r="E53" s="39">
        <v>1737</v>
      </c>
      <c r="F53" s="39">
        <v>749168.1</v>
      </c>
      <c r="G53" s="80">
        <f t="shared" si="0"/>
        <v>1.2390002197494854E-2</v>
      </c>
      <c r="H53" s="40"/>
    </row>
    <row r="54" spans="1:8" x14ac:dyDescent="0.25">
      <c r="A54" s="88"/>
      <c r="B54" s="2" t="s">
        <v>709</v>
      </c>
      <c r="C54" s="38" t="s">
        <v>733</v>
      </c>
      <c r="D54" s="38" t="s">
        <v>327</v>
      </c>
      <c r="E54" s="39">
        <v>820</v>
      </c>
      <c r="F54" s="39">
        <v>402456</v>
      </c>
      <c r="G54" s="80">
        <f t="shared" si="0"/>
        <v>6.6559570867939909E-3</v>
      </c>
      <c r="H54" s="40"/>
    </row>
    <row r="55" spans="1:8" x14ac:dyDescent="0.25">
      <c r="A55" s="88"/>
      <c r="B55" s="2" t="s">
        <v>51</v>
      </c>
      <c r="C55" s="38" t="s">
        <v>397</v>
      </c>
      <c r="D55" s="38" t="s">
        <v>396</v>
      </c>
      <c r="E55" s="39">
        <v>214</v>
      </c>
      <c r="F55" s="39">
        <v>938432.8</v>
      </c>
      <c r="G55" s="80">
        <f t="shared" si="0"/>
        <v>1.5520127531059117E-2</v>
      </c>
      <c r="H55" s="40"/>
    </row>
    <row r="56" spans="1:8" x14ac:dyDescent="0.25">
      <c r="A56" s="88"/>
      <c r="B56" s="2" t="s">
        <v>52</v>
      </c>
      <c r="C56" s="38" t="s">
        <v>390</v>
      </c>
      <c r="D56" s="38" t="s">
        <v>340</v>
      </c>
      <c r="E56" s="39">
        <v>760</v>
      </c>
      <c r="F56" s="39">
        <v>712120</v>
      </c>
      <c r="G56" s="80">
        <f t="shared" si="0"/>
        <v>1.1777287854194587E-2</v>
      </c>
      <c r="H56" s="40"/>
    </row>
    <row r="57" spans="1:8" x14ac:dyDescent="0.25">
      <c r="A57" s="88"/>
      <c r="B57" s="2" t="s">
        <v>53</v>
      </c>
      <c r="C57" s="38" t="s">
        <v>398</v>
      </c>
      <c r="D57" s="38" t="s">
        <v>40</v>
      </c>
      <c r="E57" s="39">
        <v>86</v>
      </c>
      <c r="F57" s="39">
        <v>452910.4</v>
      </c>
      <c r="G57" s="80">
        <f t="shared" si="0"/>
        <v>7.4903894750300683E-3</v>
      </c>
      <c r="H57" s="40"/>
    </row>
    <row r="58" spans="1:8" x14ac:dyDescent="0.25">
      <c r="A58" s="88"/>
      <c r="B58" s="2" t="s">
        <v>54</v>
      </c>
      <c r="C58" s="38" t="s">
        <v>403</v>
      </c>
      <c r="D58" s="38" t="s">
        <v>342</v>
      </c>
      <c r="E58" s="39">
        <v>231</v>
      </c>
      <c r="F58" s="39">
        <v>532501.19999999995</v>
      </c>
      <c r="G58" s="80">
        <f t="shared" si="0"/>
        <v>8.8066897645116583E-3</v>
      </c>
      <c r="H58" s="40"/>
    </row>
    <row r="59" spans="1:8" outlineLevel="1" x14ac:dyDescent="0.25">
      <c r="A59" s="88"/>
      <c r="B59" s="2" t="s">
        <v>55</v>
      </c>
      <c r="C59" s="38" t="s">
        <v>402</v>
      </c>
      <c r="D59" s="38" t="s">
        <v>399</v>
      </c>
      <c r="E59" s="39">
        <v>20</v>
      </c>
      <c r="F59" s="39">
        <v>308780</v>
      </c>
      <c r="G59" s="80">
        <f t="shared" si="0"/>
        <v>5.1067108684185311E-3</v>
      </c>
      <c r="H59" s="40"/>
    </row>
    <row r="60" spans="1:8" outlineLevel="1" x14ac:dyDescent="0.25">
      <c r="A60" s="88"/>
      <c r="B60" s="2" t="s">
        <v>644</v>
      </c>
      <c r="C60" s="38" t="s">
        <v>655</v>
      </c>
      <c r="D60" s="38" t="s">
        <v>342</v>
      </c>
      <c r="E60" s="39">
        <v>67</v>
      </c>
      <c r="F60" s="39">
        <v>435667.5</v>
      </c>
      <c r="G60" s="80">
        <f t="shared" si="0"/>
        <v>7.2052204069782064E-3</v>
      </c>
      <c r="H60" s="40"/>
    </row>
    <row r="61" spans="1:8" outlineLevel="1" x14ac:dyDescent="0.25">
      <c r="A61" s="88"/>
      <c r="B61" s="2" t="s">
        <v>710</v>
      </c>
      <c r="C61" s="38" t="s">
        <v>734</v>
      </c>
      <c r="D61" s="38" t="s">
        <v>735</v>
      </c>
      <c r="E61" s="39">
        <v>1325</v>
      </c>
      <c r="F61" s="39">
        <v>350807</v>
      </c>
      <c r="G61" s="80">
        <f t="shared" si="0"/>
        <v>5.8017679889154081E-3</v>
      </c>
      <c r="H61" s="40"/>
    </row>
    <row r="62" spans="1:8" outlineLevel="1" x14ac:dyDescent="0.25">
      <c r="A62" s="88"/>
      <c r="B62" s="2" t="s">
        <v>56</v>
      </c>
      <c r="C62" s="38" t="s">
        <v>400</v>
      </c>
      <c r="D62" s="38" t="s">
        <v>329</v>
      </c>
      <c r="E62" s="39">
        <v>1158</v>
      </c>
      <c r="F62" s="39">
        <v>2184914.4</v>
      </c>
      <c r="G62" s="80">
        <f t="shared" si="0"/>
        <v>3.6134873091016755E-2</v>
      </c>
      <c r="H62" s="40"/>
    </row>
    <row r="63" spans="1:8" outlineLevel="1" x14ac:dyDescent="0.25">
      <c r="A63" s="88"/>
      <c r="B63" s="2" t="s">
        <v>58</v>
      </c>
      <c r="C63" s="38" t="s">
        <v>393</v>
      </c>
      <c r="D63" s="38" t="s">
        <v>401</v>
      </c>
      <c r="E63" s="39">
        <v>55</v>
      </c>
      <c r="F63" s="39">
        <v>420007.5</v>
      </c>
      <c r="G63" s="80">
        <f t="shared" si="0"/>
        <v>6.9462298888117637E-3</v>
      </c>
      <c r="H63" s="40"/>
    </row>
    <row r="64" spans="1:8" outlineLevel="1" x14ac:dyDescent="0.25">
      <c r="A64" s="88"/>
      <c r="B64" s="2" t="s">
        <v>666</v>
      </c>
      <c r="C64" s="38" t="s">
        <v>688</v>
      </c>
      <c r="D64" s="38" t="s">
        <v>689</v>
      </c>
      <c r="E64" s="39">
        <v>220</v>
      </c>
      <c r="F64" s="39">
        <v>413952</v>
      </c>
      <c r="G64" s="80">
        <f t="shared" si="0"/>
        <v>6.8460819269498931E-3</v>
      </c>
      <c r="H64" s="40"/>
    </row>
    <row r="65" spans="1:8" outlineLevel="1" x14ac:dyDescent="0.25">
      <c r="A65" s="88"/>
      <c r="B65" s="2" t="s">
        <v>59</v>
      </c>
      <c r="C65" s="38" t="s">
        <v>389</v>
      </c>
      <c r="D65" s="38" t="s">
        <v>394</v>
      </c>
      <c r="E65" s="39">
        <v>241</v>
      </c>
      <c r="F65" s="39">
        <v>596209.9</v>
      </c>
      <c r="G65" s="80">
        <f t="shared" si="0"/>
        <v>9.8603263688993009E-3</v>
      </c>
      <c r="H65" s="40"/>
    </row>
    <row r="66" spans="1:8" outlineLevel="1" x14ac:dyDescent="0.25">
      <c r="A66" s="88"/>
      <c r="B66" s="2" t="s">
        <v>60</v>
      </c>
      <c r="C66" s="38" t="s">
        <v>404</v>
      </c>
      <c r="D66" s="38" t="s">
        <v>338</v>
      </c>
      <c r="E66" s="39">
        <v>4766</v>
      </c>
      <c r="F66" s="39">
        <v>641741.9</v>
      </c>
      <c r="G66" s="80">
        <f t="shared" si="0"/>
        <v>1.0613350396559229E-2</v>
      </c>
      <c r="H66" s="40"/>
    </row>
    <row r="67" spans="1:8" outlineLevel="1" x14ac:dyDescent="0.25">
      <c r="A67" s="88"/>
      <c r="B67" s="2" t="s">
        <v>61</v>
      </c>
      <c r="C67" s="38" t="s">
        <v>414</v>
      </c>
      <c r="D67" s="38" t="s">
        <v>357</v>
      </c>
      <c r="E67" s="39">
        <v>89</v>
      </c>
      <c r="F67" s="39">
        <v>1031154</v>
      </c>
      <c r="G67" s="80">
        <f t="shared" si="0"/>
        <v>1.7053582935466164E-2</v>
      </c>
      <c r="H67" s="40"/>
    </row>
    <row r="68" spans="1:8" outlineLevel="1" x14ac:dyDescent="0.25">
      <c r="A68" s="88"/>
      <c r="B68" s="2" t="s">
        <v>62</v>
      </c>
      <c r="C68" s="38" t="s">
        <v>409</v>
      </c>
      <c r="D68" s="38" t="s">
        <v>339</v>
      </c>
      <c r="E68" s="39">
        <v>126</v>
      </c>
      <c r="F68" s="39">
        <v>440105.4</v>
      </c>
      <c r="G68" s="80">
        <f t="shared" si="0"/>
        <v>7.2786159383045708E-3</v>
      </c>
      <c r="H68" s="40"/>
    </row>
    <row r="69" spans="1:8" outlineLevel="1" x14ac:dyDescent="0.25">
      <c r="A69" s="88"/>
      <c r="B69" s="2" t="s">
        <v>712</v>
      </c>
      <c r="C69" s="38" t="s">
        <v>737</v>
      </c>
      <c r="D69" s="38" t="s">
        <v>738</v>
      </c>
      <c r="E69" s="39">
        <v>860</v>
      </c>
      <c r="F69" s="39">
        <v>414047</v>
      </c>
      <c r="G69" s="80">
        <f t="shared" si="0"/>
        <v>6.8476530699400472E-3</v>
      </c>
      <c r="H69" s="40"/>
    </row>
    <row r="70" spans="1:8" outlineLevel="1" x14ac:dyDescent="0.25">
      <c r="A70" s="88"/>
      <c r="B70" s="2" t="s">
        <v>63</v>
      </c>
      <c r="C70" s="38" t="s">
        <v>408</v>
      </c>
      <c r="D70" s="38" t="s">
        <v>338</v>
      </c>
      <c r="E70" s="39">
        <v>675</v>
      </c>
      <c r="F70" s="39">
        <v>574998.75</v>
      </c>
      <c r="G70" s="80">
        <f t="shared" si="0"/>
        <v>9.5095290043139772E-3</v>
      </c>
      <c r="H70" s="40"/>
    </row>
    <row r="71" spans="1:8" outlineLevel="1" x14ac:dyDescent="0.25">
      <c r="A71" s="88"/>
      <c r="B71" s="2" t="s">
        <v>64</v>
      </c>
      <c r="C71" s="38" t="s">
        <v>405</v>
      </c>
      <c r="D71" s="38" t="s">
        <v>410</v>
      </c>
      <c r="E71" s="39">
        <v>64</v>
      </c>
      <c r="F71" s="39">
        <v>852096</v>
      </c>
      <c r="G71" s="80">
        <f t="shared" ref="G71:G84" si="1">+F71/$F$111</f>
        <v>1.4092259550929324E-2</v>
      </c>
      <c r="H71" s="40"/>
    </row>
    <row r="72" spans="1:8" outlineLevel="1" x14ac:dyDescent="0.25">
      <c r="A72" s="88"/>
      <c r="B72" s="2" t="s">
        <v>65</v>
      </c>
      <c r="C72" s="38" t="s">
        <v>412</v>
      </c>
      <c r="D72" s="38" t="s">
        <v>394</v>
      </c>
      <c r="E72" s="39">
        <v>232</v>
      </c>
      <c r="F72" s="39">
        <v>341852</v>
      </c>
      <c r="G72" s="80">
        <f t="shared" si="1"/>
        <v>5.6536670891593104E-3</v>
      </c>
      <c r="H72" s="40"/>
    </row>
    <row r="73" spans="1:8" outlineLevel="1" x14ac:dyDescent="0.25">
      <c r="A73" s="88"/>
      <c r="B73" s="2" t="s">
        <v>757</v>
      </c>
      <c r="C73" s="38" t="s">
        <v>774</v>
      </c>
      <c r="D73" s="38" t="s">
        <v>419</v>
      </c>
      <c r="E73" s="39">
        <v>625</v>
      </c>
      <c r="F73" s="39">
        <v>215937.5</v>
      </c>
      <c r="G73" s="80">
        <f t="shared" si="1"/>
        <v>3.5712493624882654E-3</v>
      </c>
      <c r="H73" s="40"/>
    </row>
    <row r="74" spans="1:8" x14ac:dyDescent="0.25">
      <c r="B74" s="2" t="s">
        <v>758</v>
      </c>
      <c r="C74" s="38" t="s">
        <v>772</v>
      </c>
      <c r="D74" s="38" t="s">
        <v>731</v>
      </c>
      <c r="E74" s="39">
        <v>1100</v>
      </c>
      <c r="F74" s="39">
        <v>153835</v>
      </c>
      <c r="G74" s="80">
        <f t="shared" si="1"/>
        <v>2.5441766514773131E-3</v>
      </c>
      <c r="H74" s="40"/>
    </row>
    <row r="75" spans="1:8" x14ac:dyDescent="0.25">
      <c r="B75" s="2" t="s">
        <v>759</v>
      </c>
      <c r="C75" s="38" t="s">
        <v>773</v>
      </c>
      <c r="D75" s="38" t="s">
        <v>731</v>
      </c>
      <c r="E75" s="39">
        <v>1100</v>
      </c>
      <c r="F75" s="39">
        <v>253176</v>
      </c>
      <c r="G75" s="80">
        <f t="shared" si="1"/>
        <v>4.1871126071077467E-3</v>
      </c>
      <c r="H75" s="40"/>
    </row>
    <row r="76" spans="1:8" x14ac:dyDescent="0.25">
      <c r="B76" s="2" t="s">
        <v>67</v>
      </c>
      <c r="C76" s="38" t="s">
        <v>407</v>
      </c>
      <c r="D76" s="38" t="s">
        <v>340</v>
      </c>
      <c r="E76" s="39">
        <v>841</v>
      </c>
      <c r="F76" s="39">
        <v>788311.35</v>
      </c>
      <c r="G76" s="80">
        <f t="shared" si="1"/>
        <v>1.3037366859066923E-2</v>
      </c>
      <c r="H76" s="40"/>
    </row>
    <row r="77" spans="1:8" x14ac:dyDescent="0.25">
      <c r="B77" s="2" t="s">
        <v>68</v>
      </c>
      <c r="C77" s="38" t="s">
        <v>413</v>
      </c>
      <c r="D77" s="38" t="s">
        <v>368</v>
      </c>
      <c r="E77" s="39">
        <v>3174</v>
      </c>
      <c r="F77" s="39">
        <v>1266902.1000000001</v>
      </c>
      <c r="G77" s="80">
        <f t="shared" si="1"/>
        <v>2.0952466880278069E-2</v>
      </c>
      <c r="H77" s="40"/>
    </row>
    <row r="78" spans="1:8" x14ac:dyDescent="0.25">
      <c r="A78" s="97" t="s">
        <v>69</v>
      </c>
      <c r="B78" s="2" t="s">
        <v>70</v>
      </c>
      <c r="C78" s="38" t="s">
        <v>415</v>
      </c>
      <c r="D78" s="38" t="s">
        <v>420</v>
      </c>
      <c r="E78" s="39">
        <v>1446</v>
      </c>
      <c r="F78" s="39">
        <v>460334.1</v>
      </c>
      <c r="G78" s="80">
        <f t="shared" si="1"/>
        <v>7.6131652036196089E-3</v>
      </c>
      <c r="H78" s="40"/>
    </row>
    <row r="79" spans="1:8" x14ac:dyDescent="0.25">
      <c r="B79" s="2" t="s">
        <v>71</v>
      </c>
      <c r="C79" s="38" t="s">
        <v>417</v>
      </c>
      <c r="D79" s="38" t="s">
        <v>423</v>
      </c>
      <c r="E79" s="39">
        <v>2734</v>
      </c>
      <c r="F79" s="39">
        <v>675380.02</v>
      </c>
      <c r="G79" s="80">
        <f t="shared" si="1"/>
        <v>1.1169669306453543E-2</v>
      </c>
      <c r="H79" s="40"/>
    </row>
    <row r="80" spans="1:8" x14ac:dyDescent="0.25">
      <c r="B80" s="2" t="s">
        <v>667</v>
      </c>
      <c r="C80" s="38" t="s">
        <v>683</v>
      </c>
      <c r="D80" s="38" t="s">
        <v>524</v>
      </c>
      <c r="E80" s="39">
        <v>150</v>
      </c>
      <c r="F80" s="39">
        <v>264480</v>
      </c>
      <c r="G80" s="80">
        <f t="shared" si="1"/>
        <v>4.3740620845888114E-3</v>
      </c>
      <c r="H80" s="40"/>
    </row>
    <row r="81" spans="1:8" x14ac:dyDescent="0.25">
      <c r="B81" s="2" t="s">
        <v>713</v>
      </c>
      <c r="C81" s="38" t="s">
        <v>739</v>
      </c>
      <c r="D81" s="38" t="s">
        <v>740</v>
      </c>
      <c r="E81" s="39">
        <v>4525</v>
      </c>
      <c r="F81" s="39">
        <v>548475.25</v>
      </c>
      <c r="G81" s="80">
        <f t="shared" si="1"/>
        <v>9.0708741506366052E-3</v>
      </c>
      <c r="H81" s="40"/>
    </row>
    <row r="82" spans="1:8" x14ac:dyDescent="0.25">
      <c r="A82" s="89" t="s">
        <v>73</v>
      </c>
      <c r="B82" s="2" t="s">
        <v>72</v>
      </c>
      <c r="C82" s="38" t="s">
        <v>416</v>
      </c>
      <c r="D82" s="38" t="s">
        <v>367</v>
      </c>
      <c r="E82" s="39">
        <v>347</v>
      </c>
      <c r="F82" s="39">
        <v>203654.3</v>
      </c>
      <c r="G82" s="80">
        <f t="shared" si="1"/>
        <v>3.368105535365529E-3</v>
      </c>
      <c r="H82" s="40"/>
    </row>
    <row r="83" spans="1:8" x14ac:dyDescent="0.25">
      <c r="B83" s="2" t="s">
        <v>75</v>
      </c>
      <c r="C83" s="38" t="s">
        <v>421</v>
      </c>
      <c r="D83" s="38" t="s">
        <v>333</v>
      </c>
      <c r="E83" s="39">
        <v>343</v>
      </c>
      <c r="F83" s="39">
        <v>411291.3</v>
      </c>
      <c r="G83" s="80">
        <f t="shared" si="1"/>
        <v>6.8020783463824943E-3</v>
      </c>
      <c r="H83" s="40"/>
    </row>
    <row r="84" spans="1:8" x14ac:dyDescent="0.25">
      <c r="B84" s="2" t="s">
        <v>714</v>
      </c>
      <c r="C84" s="38" t="s">
        <v>741</v>
      </c>
      <c r="D84" s="38" t="s">
        <v>338</v>
      </c>
      <c r="E84" s="39">
        <v>440</v>
      </c>
      <c r="F84" s="39">
        <v>447018</v>
      </c>
      <c r="G84" s="80">
        <f t="shared" si="1"/>
        <v>7.3929389176070831E-3</v>
      </c>
      <c r="H84" s="40"/>
    </row>
    <row r="85" spans="1:8" hidden="1" x14ac:dyDescent="0.25">
      <c r="B85" s="2"/>
      <c r="C85" s="38"/>
      <c r="D85" s="38"/>
      <c r="E85" s="39"/>
      <c r="F85" s="39"/>
      <c r="G85" s="80"/>
      <c r="H85" s="40"/>
    </row>
    <row r="86" spans="1:8" hidden="1" x14ac:dyDescent="0.25">
      <c r="B86" s="2"/>
      <c r="C86" s="38"/>
      <c r="D86" s="38"/>
      <c r="E86" s="39"/>
      <c r="F86" s="39"/>
      <c r="G86" s="80"/>
      <c r="H86" s="40"/>
    </row>
    <row r="87" spans="1:8" hidden="1" x14ac:dyDescent="0.25">
      <c r="B87" s="2"/>
      <c r="C87" s="38"/>
      <c r="D87" s="38"/>
      <c r="E87" s="39"/>
      <c r="F87" s="39"/>
      <c r="G87" s="80"/>
      <c r="H87" s="40"/>
    </row>
    <row r="88" spans="1:8" hidden="1" x14ac:dyDescent="0.25">
      <c r="B88" s="2"/>
      <c r="C88" s="38"/>
      <c r="D88" s="38"/>
      <c r="E88" s="39"/>
      <c r="F88" s="39"/>
      <c r="G88" s="80"/>
      <c r="H88" s="40"/>
    </row>
    <row r="89" spans="1:8" hidden="1" x14ac:dyDescent="0.25">
      <c r="B89" s="2"/>
      <c r="C89" s="38"/>
      <c r="D89" s="38"/>
      <c r="E89" s="39"/>
      <c r="F89" s="39"/>
      <c r="G89" s="80"/>
      <c r="H89" s="40"/>
    </row>
    <row r="90" spans="1:8" hidden="1" x14ac:dyDescent="0.25">
      <c r="B90" s="2"/>
      <c r="C90" s="38"/>
      <c r="D90" s="38"/>
      <c r="E90" s="39"/>
      <c r="F90" s="39"/>
      <c r="G90" s="80"/>
      <c r="H90" s="40"/>
    </row>
    <row r="91" spans="1:8" hidden="1" x14ac:dyDescent="0.25">
      <c r="B91" s="2"/>
      <c r="C91" s="38"/>
      <c r="D91" s="38"/>
      <c r="E91" s="39"/>
      <c r="F91" s="39"/>
      <c r="G91" s="80"/>
      <c r="H91" s="40"/>
    </row>
    <row r="92" spans="1:8" hidden="1" x14ac:dyDescent="0.25">
      <c r="A92" s="98" t="s">
        <v>77</v>
      </c>
      <c r="B92" s="2"/>
      <c r="C92" s="38"/>
      <c r="D92" s="38"/>
      <c r="E92" s="39"/>
      <c r="F92" s="39"/>
      <c r="G92" s="80"/>
      <c r="H92" s="40"/>
    </row>
    <row r="93" spans="1:8" hidden="1" x14ac:dyDescent="0.25">
      <c r="B93" s="2"/>
      <c r="C93" s="38"/>
      <c r="D93" s="38"/>
      <c r="E93" s="39"/>
      <c r="F93" s="39"/>
      <c r="G93" s="80"/>
      <c r="H93" s="40"/>
    </row>
    <row r="94" spans="1:8" hidden="1" x14ac:dyDescent="0.25">
      <c r="B94" s="2"/>
      <c r="C94" s="38"/>
      <c r="D94" s="38"/>
      <c r="E94" s="39"/>
      <c r="F94" s="39"/>
      <c r="G94" s="80"/>
      <c r="H94" s="40"/>
    </row>
    <row r="95" spans="1:8" hidden="1" x14ac:dyDescent="0.25">
      <c r="B95" s="2"/>
      <c r="C95" s="38"/>
      <c r="D95" s="38"/>
      <c r="E95" s="39"/>
      <c r="F95" s="39"/>
      <c r="G95" s="80"/>
      <c r="H95" s="40"/>
    </row>
    <row r="96" spans="1:8" hidden="1" x14ac:dyDescent="0.25">
      <c r="A96" s="89" t="s">
        <v>324</v>
      </c>
      <c r="B96" s="2"/>
      <c r="C96" s="38"/>
      <c r="D96" s="38"/>
      <c r="E96" s="39"/>
      <c r="F96" s="39"/>
      <c r="G96" s="80"/>
      <c r="H96" s="40"/>
    </row>
    <row r="97" spans="1:8" hidden="1" x14ac:dyDescent="0.25">
      <c r="A97" s="89" t="s">
        <v>80</v>
      </c>
      <c r="B97" s="2"/>
      <c r="C97" s="38"/>
      <c r="D97" s="38"/>
      <c r="E97" s="39"/>
      <c r="F97" s="39"/>
      <c r="G97" s="80"/>
      <c r="H97" s="40"/>
    </row>
    <row r="98" spans="1:8" x14ac:dyDescent="0.25">
      <c r="B98" s="2"/>
      <c r="C98" s="38"/>
      <c r="D98" s="38"/>
      <c r="E98" s="39"/>
      <c r="F98" s="39"/>
      <c r="G98" s="80"/>
      <c r="H98" s="40"/>
    </row>
    <row r="99" spans="1:8" x14ac:dyDescent="0.25">
      <c r="B99" s="45"/>
      <c r="C99" s="45" t="s">
        <v>78</v>
      </c>
      <c r="D99" s="45"/>
      <c r="E99" s="46"/>
      <c r="F99" s="100">
        <f>SUM(F7:F98)</f>
        <v>56228439.359999999</v>
      </c>
      <c r="G99" s="101">
        <f>+F99/$F$111</f>
        <v>0.92992545629226098</v>
      </c>
      <c r="H99" s="48"/>
    </row>
    <row r="101" spans="1:8" x14ac:dyDescent="0.25">
      <c r="B101" s="49"/>
      <c r="C101" s="49" t="s">
        <v>81</v>
      </c>
      <c r="D101" s="49"/>
      <c r="E101" s="49"/>
      <c r="F101" s="49" t="s">
        <v>10</v>
      </c>
      <c r="G101" s="49" t="s">
        <v>11</v>
      </c>
      <c r="H101" s="49" t="s">
        <v>12</v>
      </c>
    </row>
    <row r="102" spans="1:8" x14ac:dyDescent="0.25">
      <c r="B102" s="50"/>
      <c r="C102" s="45" t="s">
        <v>82</v>
      </c>
      <c r="D102" s="38"/>
      <c r="E102" s="51"/>
      <c r="F102" s="52" t="s">
        <v>83</v>
      </c>
      <c r="G102" s="51">
        <v>0</v>
      </c>
      <c r="H102" s="38"/>
    </row>
    <row r="103" spans="1:8" x14ac:dyDescent="0.25">
      <c r="B103" s="50" t="s">
        <v>84</v>
      </c>
      <c r="C103" s="45" t="s">
        <v>85</v>
      </c>
      <c r="D103" s="45"/>
      <c r="E103" s="46"/>
      <c r="F103" s="39">
        <v>4034798.25</v>
      </c>
      <c r="G103" s="81">
        <f>+F103/$F$111</f>
        <v>6.6728894601823532E-2</v>
      </c>
      <c r="H103" s="38"/>
    </row>
    <row r="104" spans="1:8" x14ac:dyDescent="0.25">
      <c r="B104" s="50"/>
      <c r="C104" s="45" t="s">
        <v>86</v>
      </c>
      <c r="D104" s="38"/>
      <c r="E104" s="51"/>
      <c r="F104" s="46" t="s">
        <v>83</v>
      </c>
      <c r="G104" s="51">
        <v>0</v>
      </c>
      <c r="H104" s="38"/>
    </row>
    <row r="105" spans="1:8" x14ac:dyDescent="0.25">
      <c r="B105" s="50"/>
      <c r="C105" s="45" t="s">
        <v>87</v>
      </c>
      <c r="D105" s="38"/>
      <c r="E105" s="51"/>
      <c r="F105" s="46" t="s">
        <v>83</v>
      </c>
      <c r="G105" s="51">
        <v>0</v>
      </c>
      <c r="H105" s="38"/>
    </row>
    <row r="106" spans="1:8" x14ac:dyDescent="0.25">
      <c r="B106" s="50"/>
      <c r="C106" s="45" t="s">
        <v>88</v>
      </c>
      <c r="D106" s="38"/>
      <c r="E106" s="51"/>
      <c r="F106" s="46" t="s">
        <v>83</v>
      </c>
      <c r="G106" s="51">
        <v>0</v>
      </c>
      <c r="H106" s="38"/>
    </row>
    <row r="107" spans="1:8" x14ac:dyDescent="0.25">
      <c r="B107" s="38" t="s">
        <v>73</v>
      </c>
      <c r="C107" s="38" t="s">
        <v>89</v>
      </c>
      <c r="D107" s="38"/>
      <c r="E107" s="51"/>
      <c r="F107" s="39">
        <v>202296.46</v>
      </c>
      <c r="G107" s="81">
        <f>+F107/$F$111</f>
        <v>3.3456491059155212E-3</v>
      </c>
      <c r="H107" s="38"/>
    </row>
    <row r="108" spans="1:8" x14ac:dyDescent="0.25">
      <c r="B108" s="50"/>
      <c r="C108" s="38"/>
      <c r="D108" s="38"/>
      <c r="E108" s="51"/>
      <c r="F108" s="52"/>
      <c r="G108" s="81"/>
      <c r="H108" s="38"/>
    </row>
    <row r="109" spans="1:8" x14ac:dyDescent="0.25">
      <c r="B109" s="50"/>
      <c r="C109" s="38" t="s">
        <v>90</v>
      </c>
      <c r="D109" s="38"/>
      <c r="E109" s="51"/>
      <c r="F109" s="53">
        <f>SUM(F102:F108)</f>
        <v>4237094.71</v>
      </c>
      <c r="G109" s="81">
        <f>+F109/$F$111</f>
        <v>7.0074543707739051E-2</v>
      </c>
      <c r="H109" s="38"/>
    </row>
    <row r="110" spans="1:8" x14ac:dyDescent="0.25">
      <c r="B110" s="50"/>
      <c r="C110" s="38"/>
      <c r="D110" s="38"/>
      <c r="E110" s="51"/>
      <c r="F110" s="53"/>
      <c r="G110" s="82"/>
      <c r="H110" s="38"/>
    </row>
    <row r="111" spans="1:8" x14ac:dyDescent="0.25">
      <c r="B111" s="54"/>
      <c r="C111" s="55" t="s">
        <v>91</v>
      </c>
      <c r="D111" s="56"/>
      <c r="E111" s="57"/>
      <c r="F111" s="57">
        <f>+F109+F99</f>
        <v>60465534.07</v>
      </c>
      <c r="G111" s="83">
        <v>1</v>
      </c>
      <c r="H111" s="38"/>
    </row>
    <row r="112" spans="1:8" x14ac:dyDescent="0.25">
      <c r="F112" s="99">
        <v>0</v>
      </c>
    </row>
    <row r="113" spans="2:8" x14ac:dyDescent="0.25">
      <c r="C113" s="45" t="s">
        <v>92</v>
      </c>
      <c r="D113" s="16">
        <v>13.116086574340516</v>
      </c>
      <c r="F113" s="30"/>
    </row>
    <row r="114" spans="2:8" x14ac:dyDescent="0.25">
      <c r="C114" s="45" t="s">
        <v>93</v>
      </c>
      <c r="D114" s="16">
        <v>7.0161767008396136</v>
      </c>
    </row>
    <row r="115" spans="2:8" x14ac:dyDescent="0.25">
      <c r="C115" s="45" t="s">
        <v>94</v>
      </c>
      <c r="D115" s="16">
        <v>6.7010301179508254</v>
      </c>
    </row>
    <row r="116" spans="2:8" s="85" customFormat="1" x14ac:dyDescent="0.25">
      <c r="C116" s="88" t="s">
        <v>95</v>
      </c>
      <c r="D116" s="92">
        <v>9.8148</v>
      </c>
      <c r="E116" s="91"/>
    </row>
    <row r="117" spans="2:8" s="85" customFormat="1" x14ac:dyDescent="0.25">
      <c r="C117" s="88" t="s">
        <v>96</v>
      </c>
      <c r="D117" s="92">
        <v>10.107100000000001</v>
      </c>
      <c r="E117" s="91"/>
    </row>
    <row r="118" spans="2:8" s="85" customFormat="1" x14ac:dyDescent="0.25">
      <c r="C118" s="88" t="s">
        <v>97</v>
      </c>
      <c r="D118" s="91"/>
      <c r="E118" s="91"/>
    </row>
    <row r="119" spans="2:8" s="85" customFormat="1" x14ac:dyDescent="0.25">
      <c r="C119" s="88" t="s">
        <v>98</v>
      </c>
      <c r="D119" s="93">
        <v>0</v>
      </c>
      <c r="E119" s="91"/>
    </row>
    <row r="120" spans="2:8" s="85" customFormat="1" x14ac:dyDescent="0.25">
      <c r="C120" s="88" t="s">
        <v>99</v>
      </c>
      <c r="D120" s="93">
        <v>0</v>
      </c>
      <c r="E120" s="91"/>
      <c r="F120" s="86"/>
      <c r="G120" s="87"/>
    </row>
    <row r="121" spans="2:8" s="85" customFormat="1" x14ac:dyDescent="0.25">
      <c r="B121" s="87"/>
      <c r="C121" s="88"/>
      <c r="E121" s="91"/>
    </row>
    <row r="122" spans="2:8" s="85" customFormat="1" x14ac:dyDescent="0.25">
      <c r="E122" s="91"/>
      <c r="F122" s="91"/>
    </row>
    <row r="123" spans="2:8" s="85" customFormat="1" x14ac:dyDescent="0.25">
      <c r="C123" s="94" t="s">
        <v>100</v>
      </c>
      <c r="D123" s="94"/>
      <c r="E123" s="94"/>
      <c r="F123" s="94"/>
      <c r="G123" s="94"/>
      <c r="H123" s="94"/>
    </row>
    <row r="124" spans="2:8" s="85" customFormat="1" x14ac:dyDescent="0.25">
      <c r="C124" s="94" t="s">
        <v>101</v>
      </c>
      <c r="D124" s="94"/>
      <c r="E124" s="94"/>
      <c r="F124" s="94" t="s">
        <v>10</v>
      </c>
      <c r="G124" s="94" t="s">
        <v>11</v>
      </c>
      <c r="H124" s="94" t="s">
        <v>12</v>
      </c>
    </row>
    <row r="125" spans="2:8" s="85" customFormat="1" x14ac:dyDescent="0.25">
      <c r="C125" s="88" t="s">
        <v>102</v>
      </c>
      <c r="E125" s="91"/>
      <c r="F125" s="95">
        <f>SUMIF(Table1345676816171822[[Industry ]],A96,Table1345676816171822[Market Value])</f>
        <v>0</v>
      </c>
      <c r="G125" s="96">
        <f>+F125/$F$111</f>
        <v>0</v>
      </c>
    </row>
    <row r="126" spans="2:8" s="85" customFormat="1" x14ac:dyDescent="0.25">
      <c r="C126" s="85" t="s">
        <v>103</v>
      </c>
      <c r="E126" s="91"/>
      <c r="F126" s="95">
        <f>SUMIF(Table1345676816171822[[Industry ]],A97,Table1345676816171822[Market Value])</f>
        <v>0</v>
      </c>
      <c r="G126" s="96">
        <f>+F126/$F$111</f>
        <v>0</v>
      </c>
    </row>
    <row r="127" spans="2:8" s="85" customFormat="1" x14ac:dyDescent="0.25">
      <c r="C127" s="85" t="s">
        <v>104</v>
      </c>
      <c r="E127" s="91"/>
      <c r="F127" s="95">
        <f>SUMIF($E$139:$E$146,C127,H139:H146)</f>
        <v>0</v>
      </c>
      <c r="G127" s="96">
        <f>+F127/$F$111</f>
        <v>0</v>
      </c>
    </row>
    <row r="128" spans="2:8" s="85" customFormat="1" x14ac:dyDescent="0.25">
      <c r="C128" s="85" t="s">
        <v>105</v>
      </c>
      <c r="E128" s="91"/>
      <c r="F128" s="95">
        <f t="shared" ref="F128:F136" si="2">SUMIF($E$139:$E$146,C128,H140:H147)</f>
        <v>0</v>
      </c>
      <c r="G128" s="96">
        <f t="shared" ref="G128:G136" si="3">+F128/$F$111</f>
        <v>0</v>
      </c>
    </row>
    <row r="129" spans="3:8" s="85" customFormat="1" x14ac:dyDescent="0.25">
      <c r="C129" s="85" t="s">
        <v>106</v>
      </c>
      <c r="E129" s="91"/>
      <c r="F129" s="95">
        <f t="shared" si="2"/>
        <v>0</v>
      </c>
      <c r="G129" s="96">
        <f t="shared" si="3"/>
        <v>0</v>
      </c>
    </row>
    <row r="130" spans="3:8" s="85" customFormat="1" x14ac:dyDescent="0.25">
      <c r="C130" s="85" t="s">
        <v>107</v>
      </c>
      <c r="E130" s="91"/>
      <c r="F130" s="95">
        <f t="shared" si="2"/>
        <v>0</v>
      </c>
      <c r="G130" s="96">
        <f t="shared" si="3"/>
        <v>0</v>
      </c>
    </row>
    <row r="131" spans="3:8" s="85" customFormat="1" x14ac:dyDescent="0.25">
      <c r="C131" s="85" t="s">
        <v>108</v>
      </c>
      <c r="E131" s="91"/>
      <c r="F131" s="95">
        <f t="shared" si="2"/>
        <v>0</v>
      </c>
      <c r="G131" s="96">
        <f t="shared" si="3"/>
        <v>0</v>
      </c>
    </row>
    <row r="132" spans="3:8" s="85" customFormat="1" x14ac:dyDescent="0.25">
      <c r="C132" s="85" t="s">
        <v>109</v>
      </c>
      <c r="E132" s="91"/>
      <c r="F132" s="95">
        <f t="shared" si="2"/>
        <v>0</v>
      </c>
      <c r="G132" s="96">
        <f t="shared" si="3"/>
        <v>0</v>
      </c>
    </row>
    <row r="133" spans="3:8" s="85" customFormat="1" x14ac:dyDescent="0.25">
      <c r="C133" s="85" t="s">
        <v>110</v>
      </c>
      <c r="E133" s="91"/>
      <c r="F133" s="95">
        <f t="shared" si="2"/>
        <v>0</v>
      </c>
      <c r="G133" s="96">
        <f t="shared" si="3"/>
        <v>0</v>
      </c>
    </row>
    <row r="134" spans="3:8" s="85" customFormat="1" x14ac:dyDescent="0.25">
      <c r="C134" s="85" t="s">
        <v>111</v>
      </c>
      <c r="E134" s="91"/>
      <c r="F134" s="95">
        <f>SUMIF($E$139:$E$146,C134,H146:H153)</f>
        <v>0</v>
      </c>
      <c r="G134" s="96">
        <f t="shared" si="3"/>
        <v>0</v>
      </c>
    </row>
    <row r="135" spans="3:8" s="85" customFormat="1" x14ac:dyDescent="0.25">
      <c r="C135" s="85" t="s">
        <v>112</v>
      </c>
      <c r="E135" s="91"/>
      <c r="F135" s="95">
        <f t="shared" si="2"/>
        <v>0</v>
      </c>
      <c r="G135" s="96">
        <f t="shared" si="3"/>
        <v>0</v>
      </c>
    </row>
    <row r="136" spans="3:8" s="85" customFormat="1" x14ac:dyDescent="0.25">
      <c r="C136" s="85" t="s">
        <v>113</v>
      </c>
      <c r="E136" s="91"/>
      <c r="F136" s="95">
        <f t="shared" si="2"/>
        <v>0</v>
      </c>
      <c r="G136" s="96">
        <f t="shared" si="3"/>
        <v>0</v>
      </c>
    </row>
    <row r="137" spans="3:8" s="85" customFormat="1" x14ac:dyDescent="0.25">
      <c r="E137" s="91"/>
    </row>
    <row r="138" spans="3:8" s="85" customFormat="1" x14ac:dyDescent="0.25">
      <c r="E138" s="91"/>
    </row>
    <row r="139" spans="3:8" s="85" customFormat="1" x14ac:dyDescent="0.25">
      <c r="E139" s="85" t="s">
        <v>104</v>
      </c>
      <c r="F139" s="85" t="s">
        <v>114</v>
      </c>
      <c r="G139" s="85">
        <f t="shared" ref="G139:G146" si="4">SUMIF($H$7:$H$57,F139,$E$7:$E$57)</f>
        <v>0</v>
      </c>
      <c r="H139" s="85">
        <f t="shared" ref="H139:H146" si="5">SUMIF($H$7:$H$57,F139,$F$7:$F$57)</f>
        <v>0</v>
      </c>
    </row>
    <row r="140" spans="3:8" s="85" customFormat="1" x14ac:dyDescent="0.25">
      <c r="E140" s="85" t="s">
        <v>104</v>
      </c>
      <c r="F140" s="85" t="s">
        <v>115</v>
      </c>
      <c r="G140" s="85">
        <f t="shared" si="4"/>
        <v>0</v>
      </c>
      <c r="H140" s="85">
        <f t="shared" si="5"/>
        <v>0</v>
      </c>
    </row>
    <row r="141" spans="3:8" s="85" customFormat="1" x14ac:dyDescent="0.25">
      <c r="E141" s="85" t="s">
        <v>104</v>
      </c>
      <c r="F141" s="85" t="s">
        <v>116</v>
      </c>
      <c r="G141" s="85">
        <f t="shared" si="4"/>
        <v>0</v>
      </c>
      <c r="H141" s="85">
        <f t="shared" si="5"/>
        <v>0</v>
      </c>
    </row>
    <row r="142" spans="3:8" s="85" customFormat="1" x14ac:dyDescent="0.25">
      <c r="E142" s="85" t="s">
        <v>106</v>
      </c>
      <c r="F142" s="85" t="s">
        <v>117</v>
      </c>
      <c r="G142" s="85">
        <f t="shared" si="4"/>
        <v>0</v>
      </c>
      <c r="H142" s="85">
        <f t="shared" si="5"/>
        <v>0</v>
      </c>
    </row>
    <row r="143" spans="3:8" s="85" customFormat="1" x14ac:dyDescent="0.25">
      <c r="E143" s="85" t="s">
        <v>107</v>
      </c>
      <c r="F143" s="85" t="s">
        <v>118</v>
      </c>
      <c r="G143" s="85">
        <f t="shared" si="4"/>
        <v>0</v>
      </c>
      <c r="H143" s="85">
        <f t="shared" si="5"/>
        <v>0</v>
      </c>
    </row>
    <row r="144" spans="3:8" s="85" customFormat="1" x14ac:dyDescent="0.25">
      <c r="E144" s="85" t="s">
        <v>104</v>
      </c>
      <c r="F144" s="85" t="s">
        <v>119</v>
      </c>
      <c r="G144" s="85">
        <f t="shared" si="4"/>
        <v>0</v>
      </c>
      <c r="H144" s="85">
        <f t="shared" si="5"/>
        <v>0</v>
      </c>
    </row>
    <row r="145" spans="5:8" s="85" customFormat="1" x14ac:dyDescent="0.25">
      <c r="E145" s="85" t="s">
        <v>107</v>
      </c>
      <c r="F145" s="85" t="s">
        <v>120</v>
      </c>
      <c r="G145" s="85">
        <f t="shared" si="4"/>
        <v>0</v>
      </c>
      <c r="H145" s="85">
        <f t="shared" si="5"/>
        <v>0</v>
      </c>
    </row>
    <row r="146" spans="5:8" s="85" customFormat="1" x14ac:dyDescent="0.25">
      <c r="E146" s="85" t="s">
        <v>104</v>
      </c>
      <c r="F146" s="85" t="s">
        <v>121</v>
      </c>
      <c r="G146" s="85">
        <f t="shared" si="4"/>
        <v>0</v>
      </c>
      <c r="H146" s="85">
        <f t="shared" si="5"/>
        <v>0</v>
      </c>
    </row>
    <row r="147" spans="5:8" s="85" customFormat="1" x14ac:dyDescent="0.25">
      <c r="E147" s="91"/>
      <c r="G147" s="85" t="s">
        <v>122</v>
      </c>
      <c r="H147" s="85" t="s">
        <v>122</v>
      </c>
    </row>
    <row r="148" spans="5:8" s="85" customFormat="1" x14ac:dyDescent="0.25">
      <c r="E148" s="91"/>
    </row>
    <row r="149" spans="5:8" s="85" customFormat="1" x14ac:dyDescent="0.25">
      <c r="E149" s="91"/>
    </row>
    <row r="150" spans="5:8" s="85" customFormat="1" x14ac:dyDescent="0.25">
      <c r="E150" s="91"/>
    </row>
    <row r="151" spans="5:8" s="85" customFormat="1" x14ac:dyDescent="0.25">
      <c r="E151" s="91"/>
    </row>
    <row r="152" spans="5:8" s="85" customFormat="1" x14ac:dyDescent="0.25">
      <c r="E152" s="91"/>
    </row>
    <row r="153" spans="5:8" s="85" customFormat="1" x14ac:dyDescent="0.25">
      <c r="E153" s="91"/>
    </row>
    <row r="154" spans="5:8" s="85" customFormat="1" x14ac:dyDescent="0.25">
      <c r="E154" s="91"/>
    </row>
    <row r="155" spans="5:8" s="85" customFormat="1" x14ac:dyDescent="0.25">
      <c r="E155" s="91"/>
    </row>
    <row r="156" spans="5:8" s="85" customFormat="1" x14ac:dyDescent="0.25">
      <c r="E156" s="91"/>
    </row>
    <row r="157" spans="5:8" s="85" customFormat="1" x14ac:dyDescent="0.25">
      <c r="E157" s="91"/>
    </row>
    <row r="158" spans="5:8" s="85" customFormat="1" x14ac:dyDescent="0.25">
      <c r="E158" s="91"/>
    </row>
    <row r="159" spans="5:8" s="85" customFormat="1" x14ac:dyDescent="0.25">
      <c r="E159" s="91"/>
    </row>
    <row r="160" spans="5:8" s="85" customFormat="1" x14ac:dyDescent="0.25">
      <c r="E160" s="91"/>
    </row>
    <row r="161" spans="5:5" s="85" customFormat="1" x14ac:dyDescent="0.25">
      <c r="E161" s="91"/>
    </row>
    <row r="162" spans="5:5" s="85" customFormat="1" x14ac:dyDescent="0.25">
      <c r="E162" s="91"/>
    </row>
    <row r="163" spans="5:5" s="85" customFormat="1" x14ac:dyDescent="0.25">
      <c r="E163" s="91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6ECD-9610-4DB0-B284-4EF9A7B8D6F1}">
  <sheetPr>
    <tabColor rgb="FF7030A0"/>
  </sheetPr>
  <dimension ref="A2:P147"/>
  <sheetViews>
    <sheetView showGridLines="0" zoomScale="80" zoomScaleNormal="80" zoomScaleSheetLayoutView="89" workbookViewId="0">
      <selection activeCell="D96" sqref="D96"/>
    </sheetView>
  </sheetViews>
  <sheetFormatPr defaultColWidth="9.140625" defaultRowHeight="15" outlineLevelRow="1" x14ac:dyDescent="0.25"/>
  <cols>
    <col min="1" max="1" width="11.28515625" style="85" customWidth="1"/>
    <col min="2" max="2" width="16.5703125" style="27" customWidth="1"/>
    <col min="3" max="3" width="52.7109375" style="27" customWidth="1"/>
    <col min="4" max="4" width="62" style="27" customWidth="1"/>
    <col min="5" max="5" width="19.42578125" style="30" customWidth="1"/>
    <col min="6" max="6" width="29.5703125" style="27" customWidth="1"/>
    <col min="7" max="7" width="20.5703125" style="31" customWidth="1"/>
    <col min="8" max="8" width="20.7109375" style="27" bestFit="1" customWidth="1"/>
    <col min="9" max="9" width="12" style="27" bestFit="1" customWidth="1"/>
    <col min="10" max="10" width="9.140625" style="27"/>
    <col min="11" max="11" width="9.140625" style="85"/>
    <col min="12" max="12" width="16.140625" style="85" bestFit="1" customWidth="1"/>
    <col min="13" max="13" width="14" style="85" bestFit="1" customWidth="1"/>
    <col min="14" max="14" width="9.140625" style="85"/>
    <col min="15" max="15" width="10" style="85" bestFit="1" customWidth="1"/>
    <col min="16" max="16" width="9.140625" style="85"/>
    <col min="17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102" t="s">
        <v>123</v>
      </c>
      <c r="B3" s="28" t="s">
        <v>3</v>
      </c>
      <c r="D3" s="28" t="s">
        <v>124</v>
      </c>
    </row>
    <row r="4" spans="1:8" x14ac:dyDescent="0.25">
      <c r="B4" s="28" t="s">
        <v>5</v>
      </c>
      <c r="D4" s="28" t="s">
        <v>784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1" t="s">
        <v>11</v>
      </c>
      <c r="H6" s="36" t="s">
        <v>12</v>
      </c>
    </row>
    <row r="7" spans="1:8" x14ac:dyDescent="0.25">
      <c r="A7" s="88"/>
      <c r="B7" s="2" t="s">
        <v>13</v>
      </c>
      <c r="C7" s="38" t="s">
        <v>332</v>
      </c>
      <c r="D7" s="38" t="s">
        <v>327</v>
      </c>
      <c r="E7" s="39">
        <v>14364</v>
      </c>
      <c r="F7" s="39">
        <v>20552011.199999999</v>
      </c>
      <c r="G7" s="3">
        <f t="shared" ref="G7:G70" si="0">+F7/$F$106</f>
        <v>3.7983155888608428E-2</v>
      </c>
      <c r="H7" s="40"/>
    </row>
    <row r="8" spans="1:8" x14ac:dyDescent="0.25">
      <c r="A8" s="88"/>
      <c r="B8" s="2" t="s">
        <v>15</v>
      </c>
      <c r="C8" s="38" t="s">
        <v>328</v>
      </c>
      <c r="D8" s="38" t="s">
        <v>333</v>
      </c>
      <c r="E8" s="39">
        <v>8400</v>
      </c>
      <c r="F8" s="39">
        <v>9927120</v>
      </c>
      <c r="G8" s="3">
        <f t="shared" si="0"/>
        <v>1.8346785762987639E-2</v>
      </c>
      <c r="H8" s="40"/>
    </row>
    <row r="9" spans="1:8" x14ac:dyDescent="0.25">
      <c r="A9" s="88"/>
      <c r="B9" s="2" t="s">
        <v>16</v>
      </c>
      <c r="C9" s="38" t="s">
        <v>334</v>
      </c>
      <c r="D9" s="38" t="s">
        <v>330</v>
      </c>
      <c r="E9" s="39">
        <v>4583</v>
      </c>
      <c r="F9" s="39">
        <v>18396162</v>
      </c>
      <c r="G9" s="3">
        <f t="shared" si="0"/>
        <v>3.3998827764267402E-2</v>
      </c>
      <c r="H9" s="40"/>
    </row>
    <row r="10" spans="1:8" x14ac:dyDescent="0.25">
      <c r="A10" s="88"/>
      <c r="B10" s="2" t="s">
        <v>17</v>
      </c>
      <c r="C10" s="38" t="s">
        <v>335</v>
      </c>
      <c r="D10" s="38" t="s">
        <v>338</v>
      </c>
      <c r="E10" s="39">
        <v>25250</v>
      </c>
      <c r="F10" s="39">
        <v>6652365</v>
      </c>
      <c r="G10" s="3">
        <f t="shared" si="0"/>
        <v>1.2294554258656817E-2</v>
      </c>
      <c r="H10" s="40"/>
    </row>
    <row r="11" spans="1:8" x14ac:dyDescent="0.25">
      <c r="A11" s="88"/>
      <c r="B11" s="2" t="s">
        <v>18</v>
      </c>
      <c r="C11" s="38" t="s">
        <v>347</v>
      </c>
      <c r="D11" s="38" t="s">
        <v>327</v>
      </c>
      <c r="E11" s="39">
        <v>10330</v>
      </c>
      <c r="F11" s="39">
        <v>3103648.5</v>
      </c>
      <c r="G11" s="3">
        <f t="shared" si="0"/>
        <v>5.7360013894380184E-3</v>
      </c>
      <c r="H11" s="40"/>
    </row>
    <row r="12" spans="1:8" x14ac:dyDescent="0.25">
      <c r="A12" s="88"/>
      <c r="B12" s="2" t="s">
        <v>19</v>
      </c>
      <c r="C12" s="38" t="s">
        <v>345</v>
      </c>
      <c r="D12" s="38" t="s">
        <v>341</v>
      </c>
      <c r="E12" s="39">
        <v>2254</v>
      </c>
      <c r="F12" s="39">
        <v>5073528.5999999996</v>
      </c>
      <c r="G12" s="3">
        <f t="shared" si="0"/>
        <v>9.3766311162341749E-3</v>
      </c>
      <c r="H12" s="40"/>
    </row>
    <row r="13" spans="1:8" x14ac:dyDescent="0.25">
      <c r="A13" s="88"/>
      <c r="B13" s="2" t="s">
        <v>20</v>
      </c>
      <c r="C13" s="38" t="s">
        <v>351</v>
      </c>
      <c r="D13" s="38" t="s">
        <v>337</v>
      </c>
      <c r="E13" s="39">
        <v>6375</v>
      </c>
      <c r="F13" s="39">
        <v>6617250</v>
      </c>
      <c r="G13" s="3">
        <f t="shared" si="0"/>
        <v>1.2229656545919659E-2</v>
      </c>
      <c r="H13" s="40"/>
    </row>
    <row r="14" spans="1:8" x14ac:dyDescent="0.25">
      <c r="A14" s="88"/>
      <c r="B14" s="2" t="s">
        <v>21</v>
      </c>
      <c r="C14" s="38" t="s">
        <v>348</v>
      </c>
      <c r="D14" s="38" t="s">
        <v>338</v>
      </c>
      <c r="E14" s="39">
        <v>30766</v>
      </c>
      <c r="F14" s="39">
        <v>23742122.199999999</v>
      </c>
      <c r="G14" s="3">
        <f t="shared" si="0"/>
        <v>4.387895276395095E-2</v>
      </c>
      <c r="H14" s="40"/>
    </row>
    <row r="15" spans="1:8" x14ac:dyDescent="0.25">
      <c r="A15" s="88"/>
      <c r="B15" s="2" t="s">
        <v>22</v>
      </c>
      <c r="C15" s="38" t="s">
        <v>350</v>
      </c>
      <c r="D15" s="38" t="s">
        <v>342</v>
      </c>
      <c r="E15" s="39">
        <v>2398</v>
      </c>
      <c r="F15" s="39">
        <v>4336303.4000000004</v>
      </c>
      <c r="G15" s="3">
        <f t="shared" si="0"/>
        <v>8.0141299272210777E-3</v>
      </c>
      <c r="H15" s="40"/>
    </row>
    <row r="16" spans="1:8" x14ac:dyDescent="0.25">
      <c r="A16" s="88"/>
      <c r="B16" s="2" t="s">
        <v>24</v>
      </c>
      <c r="C16" s="38" t="s">
        <v>349</v>
      </c>
      <c r="D16" s="38" t="s">
        <v>338</v>
      </c>
      <c r="E16" s="39">
        <v>21393</v>
      </c>
      <c r="F16" s="39">
        <v>22857350.850000001</v>
      </c>
      <c r="G16" s="3">
        <f t="shared" si="0"/>
        <v>4.2243764470903292E-2</v>
      </c>
      <c r="H16" s="40"/>
    </row>
    <row r="17" spans="1:8" x14ac:dyDescent="0.25">
      <c r="A17" s="88"/>
      <c r="B17" s="2" t="s">
        <v>25</v>
      </c>
      <c r="C17" s="38" t="s">
        <v>346</v>
      </c>
      <c r="D17" s="38" t="s">
        <v>339</v>
      </c>
      <c r="E17" s="39">
        <v>685</v>
      </c>
      <c r="F17" s="39">
        <v>4869665</v>
      </c>
      <c r="G17" s="3">
        <f t="shared" si="0"/>
        <v>8.9998610364858296E-3</v>
      </c>
      <c r="H17" s="40"/>
    </row>
    <row r="18" spans="1:8" x14ac:dyDescent="0.25">
      <c r="A18" s="88"/>
      <c r="B18" s="2" t="s">
        <v>27</v>
      </c>
      <c r="C18" s="38" t="s">
        <v>370</v>
      </c>
      <c r="D18" s="38" t="s">
        <v>356</v>
      </c>
      <c r="E18" s="39">
        <v>45630</v>
      </c>
      <c r="F18" s="39">
        <v>9644356.8000000007</v>
      </c>
      <c r="G18" s="3">
        <f t="shared" si="0"/>
        <v>1.7824197554921574E-2</v>
      </c>
      <c r="H18" s="40"/>
    </row>
    <row r="19" spans="1:8" x14ac:dyDescent="0.25">
      <c r="A19" s="88"/>
      <c r="B19" s="2" t="s">
        <v>29</v>
      </c>
      <c r="C19" s="38" t="s">
        <v>354</v>
      </c>
      <c r="D19" s="38" t="s">
        <v>338</v>
      </c>
      <c r="E19" s="39">
        <v>22892</v>
      </c>
      <c r="F19" s="39">
        <v>28921752.800000001</v>
      </c>
      <c r="G19" s="3">
        <f t="shared" si="0"/>
        <v>5.3451676066340277E-2</v>
      </c>
      <c r="H19" s="40"/>
    </row>
    <row r="20" spans="1:8" x14ac:dyDescent="0.25">
      <c r="A20" s="88"/>
      <c r="B20" s="2" t="s">
        <v>30</v>
      </c>
      <c r="C20" s="38" t="s">
        <v>355</v>
      </c>
      <c r="D20" s="38" t="s">
        <v>359</v>
      </c>
      <c r="E20" s="39">
        <v>3100</v>
      </c>
      <c r="F20" s="39">
        <v>9602250</v>
      </c>
      <c r="G20" s="3">
        <f t="shared" si="0"/>
        <v>1.7746377961850773E-2</v>
      </c>
      <c r="H20" s="40"/>
    </row>
    <row r="21" spans="1:8" x14ac:dyDescent="0.25">
      <c r="A21" s="88"/>
      <c r="B21" s="2" t="s">
        <v>664</v>
      </c>
      <c r="C21" s="38" t="s">
        <v>684</v>
      </c>
      <c r="D21" s="38" t="s">
        <v>686</v>
      </c>
      <c r="E21" s="39">
        <v>725</v>
      </c>
      <c r="F21" s="39">
        <v>5241750</v>
      </c>
      <c r="G21" s="3">
        <f t="shared" si="0"/>
        <v>9.6875291396840632E-3</v>
      </c>
      <c r="H21" s="40"/>
    </row>
    <row r="22" spans="1:8" x14ac:dyDescent="0.25">
      <c r="A22" s="88"/>
      <c r="B22" s="2" t="s">
        <v>32</v>
      </c>
      <c r="C22" s="38" t="s">
        <v>369</v>
      </c>
      <c r="D22" s="38" t="s">
        <v>340</v>
      </c>
      <c r="E22" s="39">
        <v>1621</v>
      </c>
      <c r="F22" s="39">
        <v>2533460.9</v>
      </c>
      <c r="G22" s="3">
        <f t="shared" si="0"/>
        <v>4.6822103864167909E-3</v>
      </c>
      <c r="H22" s="40"/>
    </row>
    <row r="23" spans="1:8" x14ac:dyDescent="0.25">
      <c r="A23" s="88"/>
      <c r="B23" s="2" t="s">
        <v>668</v>
      </c>
      <c r="C23" s="38" t="s">
        <v>690</v>
      </c>
      <c r="D23" s="38" t="s">
        <v>329</v>
      </c>
      <c r="E23" s="39">
        <v>8300</v>
      </c>
      <c r="F23" s="39">
        <v>3402585</v>
      </c>
      <c r="G23" s="3">
        <f t="shared" si="0"/>
        <v>6.2884802475798923E-3</v>
      </c>
      <c r="H23" s="40"/>
    </row>
    <row r="24" spans="1:8" x14ac:dyDescent="0.25">
      <c r="A24" s="88"/>
      <c r="B24" s="2" t="s">
        <v>34</v>
      </c>
      <c r="C24" s="38" t="s">
        <v>363</v>
      </c>
      <c r="D24" s="38" t="s">
        <v>367</v>
      </c>
      <c r="E24" s="39">
        <v>1610</v>
      </c>
      <c r="F24" s="39">
        <v>2928590</v>
      </c>
      <c r="G24" s="3">
        <f t="shared" si="0"/>
        <v>5.4124673941312257E-3</v>
      </c>
      <c r="H24" s="40"/>
    </row>
    <row r="25" spans="1:8" x14ac:dyDescent="0.25">
      <c r="A25" s="88"/>
      <c r="B25" s="2" t="s">
        <v>669</v>
      </c>
      <c r="C25" s="38" t="s">
        <v>692</v>
      </c>
      <c r="D25" s="38" t="s">
        <v>691</v>
      </c>
      <c r="E25" s="39">
        <v>2070</v>
      </c>
      <c r="F25" s="39">
        <v>5615082</v>
      </c>
      <c r="G25" s="3">
        <f t="shared" si="0"/>
        <v>1.0377501883286205E-2</v>
      </c>
      <c r="H25" s="40"/>
    </row>
    <row r="26" spans="1:8" x14ac:dyDescent="0.25">
      <c r="A26" s="88"/>
      <c r="B26" s="2" t="s">
        <v>665</v>
      </c>
      <c r="C26" s="38" t="s">
        <v>685</v>
      </c>
      <c r="D26" s="38" t="s">
        <v>687</v>
      </c>
      <c r="E26" s="39">
        <v>2375</v>
      </c>
      <c r="F26" s="39">
        <v>3753687.5</v>
      </c>
      <c r="G26" s="3">
        <f t="shared" si="0"/>
        <v>6.9373695879272803E-3</v>
      </c>
      <c r="H26" s="40"/>
    </row>
    <row r="27" spans="1:8" x14ac:dyDescent="0.25">
      <c r="A27" s="88"/>
      <c r="B27" s="2" t="s">
        <v>37</v>
      </c>
      <c r="C27" s="38" t="s">
        <v>353</v>
      </c>
      <c r="D27" s="38" t="s">
        <v>362</v>
      </c>
      <c r="E27" s="39">
        <v>17793</v>
      </c>
      <c r="F27" s="39">
        <v>5603015.7000000002</v>
      </c>
      <c r="G27" s="3">
        <f t="shared" si="0"/>
        <v>1.0355201576545486E-2</v>
      </c>
      <c r="H27" s="40"/>
    </row>
    <row r="28" spans="1:8" x14ac:dyDescent="0.25">
      <c r="A28" s="88"/>
      <c r="B28" s="2" t="s">
        <v>38</v>
      </c>
      <c r="C28" s="38" t="s">
        <v>366</v>
      </c>
      <c r="D28" s="38" t="s">
        <v>339</v>
      </c>
      <c r="E28" s="39">
        <v>1450</v>
      </c>
      <c r="F28" s="39">
        <v>7393550</v>
      </c>
      <c r="G28" s="3">
        <f t="shared" si="0"/>
        <v>1.3664373743637355E-2</v>
      </c>
      <c r="H28" s="40"/>
    </row>
    <row r="29" spans="1:8" x14ac:dyDescent="0.25">
      <c r="A29" s="88"/>
      <c r="B29" s="2" t="s">
        <v>39</v>
      </c>
      <c r="C29" s="38" t="s">
        <v>377</v>
      </c>
      <c r="D29" s="38" t="s">
        <v>338</v>
      </c>
      <c r="E29" s="39">
        <v>35500</v>
      </c>
      <c r="F29" s="39">
        <v>10186725</v>
      </c>
      <c r="G29" s="3">
        <f t="shared" si="0"/>
        <v>1.8826574192864622E-2</v>
      </c>
      <c r="H29" s="40"/>
    </row>
    <row r="30" spans="1:8" x14ac:dyDescent="0.25">
      <c r="A30" s="88"/>
      <c r="B30" s="2" t="s">
        <v>41</v>
      </c>
      <c r="C30" s="38" t="s">
        <v>387</v>
      </c>
      <c r="D30" s="38" t="s">
        <v>385</v>
      </c>
      <c r="E30" s="39">
        <v>2250</v>
      </c>
      <c r="F30" s="39">
        <v>2575350</v>
      </c>
      <c r="G30" s="3">
        <f t="shared" si="0"/>
        <v>4.7596276376945393E-3</v>
      </c>
      <c r="H30" s="40"/>
    </row>
    <row r="31" spans="1:8" x14ac:dyDescent="0.25">
      <c r="A31" s="88"/>
      <c r="B31" s="2" t="s">
        <v>706</v>
      </c>
      <c r="C31" s="38" t="s">
        <v>728</v>
      </c>
      <c r="D31" s="38" t="s">
        <v>729</v>
      </c>
      <c r="E31" s="39">
        <v>3100</v>
      </c>
      <c r="F31" s="39">
        <v>2402500</v>
      </c>
      <c r="G31" s="3">
        <f t="shared" si="0"/>
        <v>4.4401752769763847E-3</v>
      </c>
      <c r="H31" s="40"/>
    </row>
    <row r="32" spans="1:8" x14ac:dyDescent="0.25">
      <c r="A32" s="88"/>
      <c r="B32" s="2" t="s">
        <v>755</v>
      </c>
      <c r="C32" s="38" t="s">
        <v>769</v>
      </c>
      <c r="D32" s="38" t="s">
        <v>731</v>
      </c>
      <c r="E32" s="39">
        <v>10100</v>
      </c>
      <c r="F32" s="39">
        <v>854359</v>
      </c>
      <c r="G32" s="3">
        <f t="shared" si="0"/>
        <v>1.5789817729291433E-3</v>
      </c>
      <c r="H32" s="40"/>
    </row>
    <row r="33" spans="1:8" x14ac:dyDescent="0.25">
      <c r="A33" s="88"/>
      <c r="B33" s="2" t="s">
        <v>756</v>
      </c>
      <c r="C33" s="38" t="s">
        <v>770</v>
      </c>
      <c r="D33" s="38" t="s">
        <v>731</v>
      </c>
      <c r="E33" s="39">
        <v>10100</v>
      </c>
      <c r="F33" s="39">
        <v>479346</v>
      </c>
      <c r="G33" s="3">
        <f t="shared" si="0"/>
        <v>8.8590229274402579E-4</v>
      </c>
      <c r="H33" s="40"/>
    </row>
    <row r="34" spans="1:8" x14ac:dyDescent="0.25">
      <c r="A34" s="88"/>
      <c r="B34" s="2" t="s">
        <v>634</v>
      </c>
      <c r="C34" s="38" t="s">
        <v>639</v>
      </c>
      <c r="D34" s="38" t="s">
        <v>638</v>
      </c>
      <c r="E34" s="39">
        <v>1525</v>
      </c>
      <c r="F34" s="39">
        <v>6810955</v>
      </c>
      <c r="G34" s="3">
        <f t="shared" si="0"/>
        <v>1.258765203063421E-2</v>
      </c>
      <c r="H34" s="40"/>
    </row>
    <row r="35" spans="1:8" x14ac:dyDescent="0.25">
      <c r="A35" s="88"/>
      <c r="B35" s="2" t="s">
        <v>42</v>
      </c>
      <c r="C35" s="38" t="s">
        <v>373</v>
      </c>
      <c r="D35" s="38" t="s">
        <v>375</v>
      </c>
      <c r="E35" s="39">
        <v>6900</v>
      </c>
      <c r="F35" s="39">
        <v>3544530</v>
      </c>
      <c r="G35" s="3">
        <f t="shared" si="0"/>
        <v>6.5508155981274102E-3</v>
      </c>
      <c r="H35" s="40"/>
    </row>
    <row r="36" spans="1:8" x14ac:dyDescent="0.25">
      <c r="A36" s="88"/>
      <c r="B36" s="2" t="s">
        <v>707</v>
      </c>
      <c r="C36" s="38" t="s">
        <v>730</v>
      </c>
      <c r="D36" s="38" t="s">
        <v>731</v>
      </c>
      <c r="E36" s="39">
        <v>10100</v>
      </c>
      <c r="F36" s="39">
        <v>2742655</v>
      </c>
      <c r="G36" s="3">
        <f t="shared" si="0"/>
        <v>5.0688320184289967E-3</v>
      </c>
      <c r="H36" s="40"/>
    </row>
    <row r="37" spans="1:8" x14ac:dyDescent="0.25">
      <c r="A37" s="88"/>
      <c r="B37" s="2" t="s">
        <v>43</v>
      </c>
      <c r="C37" s="38" t="s">
        <v>384</v>
      </c>
      <c r="D37" s="38" t="s">
        <v>380</v>
      </c>
      <c r="E37" s="39">
        <v>29700</v>
      </c>
      <c r="F37" s="39">
        <v>8896635</v>
      </c>
      <c r="G37" s="3">
        <f t="shared" si="0"/>
        <v>1.6442297096891902E-2</v>
      </c>
      <c r="H37" s="40"/>
    </row>
    <row r="38" spans="1:8" x14ac:dyDescent="0.25">
      <c r="A38" s="88"/>
      <c r="B38" s="2" t="s">
        <v>44</v>
      </c>
      <c r="C38" s="38" t="s">
        <v>771</v>
      </c>
      <c r="D38" s="38" t="s">
        <v>333</v>
      </c>
      <c r="E38" s="39">
        <v>600</v>
      </c>
      <c r="F38" s="39">
        <v>2561760</v>
      </c>
      <c r="G38" s="3">
        <f t="shared" si="0"/>
        <v>4.7345113080320593E-3</v>
      </c>
      <c r="H38" s="40"/>
    </row>
    <row r="39" spans="1:8" x14ac:dyDescent="0.25">
      <c r="A39" s="88"/>
      <c r="B39" s="2" t="s">
        <v>45</v>
      </c>
      <c r="C39" s="38" t="s">
        <v>386</v>
      </c>
      <c r="D39" s="38" t="s">
        <v>379</v>
      </c>
      <c r="E39" s="39">
        <v>692</v>
      </c>
      <c r="F39" s="39">
        <v>3962392</v>
      </c>
      <c r="G39" s="3">
        <f t="shared" si="0"/>
        <v>7.3230863667384013E-3</v>
      </c>
      <c r="H39" s="40"/>
    </row>
    <row r="40" spans="1:8" x14ac:dyDescent="0.25">
      <c r="A40" s="88"/>
      <c r="B40" s="2" t="s">
        <v>643</v>
      </c>
      <c r="C40" s="38" t="s">
        <v>376</v>
      </c>
      <c r="D40" s="38" t="s">
        <v>338</v>
      </c>
      <c r="E40" s="39">
        <v>20120</v>
      </c>
      <c r="F40" s="39">
        <v>7711996</v>
      </c>
      <c r="G40" s="3">
        <f t="shared" si="0"/>
        <v>1.4252909042805731E-2</v>
      </c>
      <c r="H40" s="40"/>
    </row>
    <row r="41" spans="1:8" x14ac:dyDescent="0.25">
      <c r="A41" s="88"/>
      <c r="B41" s="2" t="s">
        <v>46</v>
      </c>
      <c r="C41" s="38" t="s">
        <v>374</v>
      </c>
      <c r="D41" s="38" t="s">
        <v>338</v>
      </c>
      <c r="E41" s="39">
        <v>9345</v>
      </c>
      <c r="F41" s="39">
        <v>11852263.5</v>
      </c>
      <c r="G41" s="3">
        <f t="shared" si="0"/>
        <v>2.1904735637423348E-2</v>
      </c>
      <c r="H41" s="40"/>
    </row>
    <row r="42" spans="1:8" x14ac:dyDescent="0.25">
      <c r="A42" s="88"/>
      <c r="B42" s="2" t="s">
        <v>47</v>
      </c>
      <c r="C42" s="38" t="s">
        <v>381</v>
      </c>
      <c r="D42" s="38" t="s">
        <v>382</v>
      </c>
      <c r="E42" s="39">
        <v>2600</v>
      </c>
      <c r="F42" s="39">
        <v>3792360</v>
      </c>
      <c r="G42" s="3">
        <f t="shared" si="0"/>
        <v>7.0088420867405457E-3</v>
      </c>
      <c r="H42" s="40"/>
    </row>
    <row r="43" spans="1:8" x14ac:dyDescent="0.25">
      <c r="A43" s="88"/>
      <c r="B43" s="2" t="s">
        <v>49</v>
      </c>
      <c r="C43" s="38" t="s">
        <v>371</v>
      </c>
      <c r="D43" s="38" t="s">
        <v>372</v>
      </c>
      <c r="E43" s="39">
        <v>29350</v>
      </c>
      <c r="F43" s="39">
        <v>10343233.5</v>
      </c>
      <c r="G43" s="3">
        <f t="shared" si="0"/>
        <v>1.9115825045033889E-2</v>
      </c>
      <c r="H43" s="40"/>
    </row>
    <row r="44" spans="1:8" x14ac:dyDescent="0.25">
      <c r="A44" s="88"/>
      <c r="B44" s="2" t="s">
        <v>708</v>
      </c>
      <c r="C44" s="38" t="s">
        <v>732</v>
      </c>
      <c r="D44" s="38" t="s">
        <v>333</v>
      </c>
      <c r="E44" s="39">
        <v>725</v>
      </c>
      <c r="F44" s="39">
        <v>3480000</v>
      </c>
      <c r="G44" s="3">
        <f t="shared" si="0"/>
        <v>6.4315546155578841E-3</v>
      </c>
      <c r="H44" s="40"/>
    </row>
    <row r="45" spans="1:8" x14ac:dyDescent="0.25">
      <c r="A45" s="88"/>
      <c r="B45" s="2" t="s">
        <v>50</v>
      </c>
      <c r="C45" s="38" t="s">
        <v>378</v>
      </c>
      <c r="D45" s="38" t="s">
        <v>388</v>
      </c>
      <c r="E45" s="39">
        <v>29270</v>
      </c>
      <c r="F45" s="39">
        <v>12624151</v>
      </c>
      <c r="G45" s="3">
        <f t="shared" si="0"/>
        <v>2.3331297882629221E-2</v>
      </c>
      <c r="H45" s="40"/>
    </row>
    <row r="46" spans="1:8" x14ac:dyDescent="0.25">
      <c r="A46" s="88"/>
      <c r="B46" s="2" t="s">
        <v>709</v>
      </c>
      <c r="C46" s="38" t="s">
        <v>733</v>
      </c>
      <c r="D46" s="38" t="s">
        <v>327</v>
      </c>
      <c r="E46" s="39">
        <v>6500</v>
      </c>
      <c r="F46" s="39">
        <v>3190200</v>
      </c>
      <c r="G46" s="3">
        <f t="shared" si="0"/>
        <v>5.8959613605036676E-3</v>
      </c>
      <c r="H46" s="40"/>
    </row>
    <row r="47" spans="1:8" x14ac:dyDescent="0.25">
      <c r="A47" s="88"/>
      <c r="B47" s="2" t="s">
        <v>51</v>
      </c>
      <c r="C47" s="38" t="s">
        <v>397</v>
      </c>
      <c r="D47" s="38" t="s">
        <v>396</v>
      </c>
      <c r="E47" s="39">
        <v>1375</v>
      </c>
      <c r="F47" s="39">
        <v>6029650</v>
      </c>
      <c r="G47" s="3">
        <f t="shared" si="0"/>
        <v>1.1143684852786953E-2</v>
      </c>
      <c r="H47" s="40"/>
    </row>
    <row r="48" spans="1:8" x14ac:dyDescent="0.25">
      <c r="A48" s="88"/>
      <c r="B48" s="2" t="s">
        <v>52</v>
      </c>
      <c r="C48" s="38" t="s">
        <v>390</v>
      </c>
      <c r="D48" s="38" t="s">
        <v>340</v>
      </c>
      <c r="E48" s="39">
        <v>9160</v>
      </c>
      <c r="F48" s="39">
        <v>8582920</v>
      </c>
      <c r="G48" s="3">
        <f t="shared" si="0"/>
        <v>1.5862505385334506E-2</v>
      </c>
      <c r="H48" s="40"/>
    </row>
    <row r="49" spans="1:8" x14ac:dyDescent="0.25">
      <c r="A49" s="88"/>
      <c r="B49" s="2" t="s">
        <v>53</v>
      </c>
      <c r="C49" s="38" t="s">
        <v>398</v>
      </c>
      <c r="D49" s="38" t="s">
        <v>40</v>
      </c>
      <c r="E49" s="39">
        <v>1110</v>
      </c>
      <c r="F49" s="39">
        <v>5845704</v>
      </c>
      <c r="G49" s="3">
        <f t="shared" si="0"/>
        <v>1.0803725443214134E-2</v>
      </c>
      <c r="H49" s="40"/>
    </row>
    <row r="50" spans="1:8" x14ac:dyDescent="0.25">
      <c r="A50" s="88"/>
      <c r="B50" s="2" t="s">
        <v>54</v>
      </c>
      <c r="C50" s="38" t="s">
        <v>403</v>
      </c>
      <c r="D50" s="38" t="s">
        <v>342</v>
      </c>
      <c r="E50" s="39">
        <v>2150</v>
      </c>
      <c r="F50" s="39">
        <v>4956180</v>
      </c>
      <c r="G50" s="3">
        <f t="shared" si="0"/>
        <v>9.159753550153929E-3</v>
      </c>
      <c r="H50" s="40"/>
    </row>
    <row r="51" spans="1:8" x14ac:dyDescent="0.25">
      <c r="A51" s="88"/>
      <c r="B51" s="2" t="s">
        <v>55</v>
      </c>
      <c r="C51" s="38" t="s">
        <v>402</v>
      </c>
      <c r="D51" s="38" t="s">
        <v>399</v>
      </c>
      <c r="E51" s="39">
        <v>480</v>
      </c>
      <c r="F51" s="39">
        <v>7410720</v>
      </c>
      <c r="G51" s="3">
        <f t="shared" si="0"/>
        <v>1.3696106442703197E-2</v>
      </c>
      <c r="H51" s="40"/>
    </row>
    <row r="52" spans="1:8" x14ac:dyDescent="0.25">
      <c r="A52" s="88"/>
      <c r="B52" s="2" t="s">
        <v>644</v>
      </c>
      <c r="C52" s="38" t="s">
        <v>655</v>
      </c>
      <c r="D52" s="38" t="s">
        <v>342</v>
      </c>
      <c r="E52" s="39">
        <v>875</v>
      </c>
      <c r="F52" s="39">
        <v>5689687.5</v>
      </c>
      <c r="G52" s="3">
        <f t="shared" si="0"/>
        <v>1.0515383879800862E-2</v>
      </c>
      <c r="H52" s="40"/>
    </row>
    <row r="53" spans="1:8" x14ac:dyDescent="0.25">
      <c r="A53" s="88"/>
      <c r="B53" s="2" t="s">
        <v>710</v>
      </c>
      <c r="C53" s="38" t="s">
        <v>734</v>
      </c>
      <c r="D53" s="38" t="s">
        <v>735</v>
      </c>
      <c r="E53" s="39">
        <v>15550</v>
      </c>
      <c r="F53" s="39">
        <v>4117018</v>
      </c>
      <c r="G53" s="3">
        <f t="shared" si="0"/>
        <v>7.6088580805272676E-3</v>
      </c>
      <c r="H53" s="40"/>
    </row>
    <row r="54" spans="1:8" x14ac:dyDescent="0.25">
      <c r="A54" s="88"/>
      <c r="B54" s="2" t="s">
        <v>56</v>
      </c>
      <c r="C54" s="38" t="s">
        <v>400</v>
      </c>
      <c r="D54" s="38" t="s">
        <v>329</v>
      </c>
      <c r="E54" s="39">
        <v>11844</v>
      </c>
      <c r="F54" s="39">
        <v>22347259.199999999</v>
      </c>
      <c r="G54" s="3">
        <f t="shared" si="0"/>
        <v>4.1301039670352986E-2</v>
      </c>
      <c r="H54" s="40"/>
    </row>
    <row r="55" spans="1:8" x14ac:dyDescent="0.25">
      <c r="A55" s="88"/>
      <c r="B55" s="2" t="s">
        <v>711</v>
      </c>
      <c r="C55" s="38" t="s">
        <v>736</v>
      </c>
      <c r="D55" s="38" t="s">
        <v>340</v>
      </c>
      <c r="E55" s="39">
        <v>1350</v>
      </c>
      <c r="F55" s="39">
        <v>4622670</v>
      </c>
      <c r="G55" s="3">
        <f t="shared" si="0"/>
        <v>8.5433777513508526E-3</v>
      </c>
      <c r="H55" s="40"/>
    </row>
    <row r="56" spans="1:8" x14ac:dyDescent="0.25">
      <c r="A56" s="88"/>
      <c r="B56" s="2" t="s">
        <v>58</v>
      </c>
      <c r="C56" s="38" t="s">
        <v>393</v>
      </c>
      <c r="D56" s="38" t="s">
        <v>401</v>
      </c>
      <c r="E56" s="39">
        <v>685</v>
      </c>
      <c r="F56" s="39">
        <v>5231002.5</v>
      </c>
      <c r="G56" s="3">
        <f t="shared" si="0"/>
        <v>9.6676661703648942E-3</v>
      </c>
      <c r="H56" s="40"/>
    </row>
    <row r="57" spans="1:8" x14ac:dyDescent="0.25">
      <c r="A57" s="88"/>
      <c r="B57" s="2" t="s">
        <v>666</v>
      </c>
      <c r="C57" s="38" t="s">
        <v>688</v>
      </c>
      <c r="D57" s="38" t="s">
        <v>689</v>
      </c>
      <c r="E57" s="39">
        <v>5500</v>
      </c>
      <c r="F57" s="39">
        <v>10348800</v>
      </c>
      <c r="G57" s="3">
        <f t="shared" si="0"/>
        <v>1.9126112760196965E-2</v>
      </c>
      <c r="H57" s="40"/>
    </row>
    <row r="58" spans="1:8" x14ac:dyDescent="0.25">
      <c r="A58" s="88"/>
      <c r="B58" s="2" t="s">
        <v>59</v>
      </c>
      <c r="C58" s="38" t="s">
        <v>389</v>
      </c>
      <c r="D58" s="38" t="s">
        <v>394</v>
      </c>
      <c r="E58" s="39">
        <v>2980</v>
      </c>
      <c r="F58" s="39">
        <v>7372222</v>
      </c>
      <c r="G58" s="3">
        <f t="shared" si="0"/>
        <v>1.3624956445694648E-2</v>
      </c>
      <c r="H58" s="40"/>
    </row>
    <row r="59" spans="1:8" x14ac:dyDescent="0.25">
      <c r="A59" s="88"/>
      <c r="B59" s="2" t="s">
        <v>60</v>
      </c>
      <c r="C59" s="38" t="s">
        <v>404</v>
      </c>
      <c r="D59" s="38" t="s">
        <v>338</v>
      </c>
      <c r="E59" s="39">
        <v>68070</v>
      </c>
      <c r="F59" s="39">
        <v>9165625.5</v>
      </c>
      <c r="G59" s="3">
        <f t="shared" si="0"/>
        <v>1.6939431318678172E-2</v>
      </c>
      <c r="H59" s="40"/>
    </row>
    <row r="60" spans="1:8" x14ac:dyDescent="0.25">
      <c r="A60" s="88"/>
      <c r="B60" s="2" t="s">
        <v>61</v>
      </c>
      <c r="C60" s="38" t="s">
        <v>414</v>
      </c>
      <c r="D60" s="38" t="s">
        <v>357</v>
      </c>
      <c r="E60" s="39">
        <v>875</v>
      </c>
      <c r="F60" s="39">
        <v>10137750</v>
      </c>
      <c r="G60" s="3">
        <f t="shared" si="0"/>
        <v>1.8736061150537914E-2</v>
      </c>
      <c r="H60" s="40"/>
    </row>
    <row r="61" spans="1:8" x14ac:dyDescent="0.25">
      <c r="A61" s="88"/>
      <c r="B61" s="2" t="s">
        <v>62</v>
      </c>
      <c r="C61" s="38" t="s">
        <v>409</v>
      </c>
      <c r="D61" s="38" t="s">
        <v>339</v>
      </c>
      <c r="E61" s="39">
        <v>1210</v>
      </c>
      <c r="F61" s="39">
        <v>4226409</v>
      </c>
      <c r="G61" s="3">
        <f t="shared" si="0"/>
        <v>7.8110288250532707E-3</v>
      </c>
      <c r="H61" s="40"/>
    </row>
    <row r="62" spans="1:8" x14ac:dyDescent="0.25">
      <c r="A62" s="88"/>
      <c r="B62" s="2" t="s">
        <v>712</v>
      </c>
      <c r="C62" s="38" t="s">
        <v>737</v>
      </c>
      <c r="D62" s="38" t="s">
        <v>738</v>
      </c>
      <c r="E62" s="39">
        <v>8750</v>
      </c>
      <c r="F62" s="39">
        <v>4212687.5</v>
      </c>
      <c r="G62" s="3">
        <f t="shared" si="0"/>
        <v>7.785669463944829E-3</v>
      </c>
      <c r="H62" s="40"/>
    </row>
    <row r="63" spans="1:8" x14ac:dyDescent="0.25">
      <c r="A63" s="88"/>
      <c r="B63" s="2" t="s">
        <v>63</v>
      </c>
      <c r="C63" s="38" t="s">
        <v>408</v>
      </c>
      <c r="D63" s="38" t="s">
        <v>338</v>
      </c>
      <c r="E63" s="39">
        <v>10450</v>
      </c>
      <c r="F63" s="39">
        <v>8901832.5</v>
      </c>
      <c r="G63" s="3">
        <f t="shared" si="0"/>
        <v>1.6451902845487983E-2</v>
      </c>
      <c r="H63" s="40"/>
    </row>
    <row r="64" spans="1:8" x14ac:dyDescent="0.25">
      <c r="A64" s="88"/>
      <c r="B64" s="2" t="s">
        <v>64</v>
      </c>
      <c r="C64" s="38" t="s">
        <v>405</v>
      </c>
      <c r="D64" s="38" t="s">
        <v>410</v>
      </c>
      <c r="E64" s="39">
        <v>372</v>
      </c>
      <c r="F64" s="39">
        <v>4952808</v>
      </c>
      <c r="G64" s="3">
        <f t="shared" si="0"/>
        <v>9.1535215955091988E-3</v>
      </c>
      <c r="H64" s="40"/>
    </row>
    <row r="65" spans="1:8" x14ac:dyDescent="0.25">
      <c r="A65" s="88"/>
      <c r="B65" s="2" t="s">
        <v>65</v>
      </c>
      <c r="C65" s="38" t="s">
        <v>412</v>
      </c>
      <c r="D65" s="38" t="s">
        <v>394</v>
      </c>
      <c r="E65" s="39">
        <v>1620</v>
      </c>
      <c r="F65" s="39">
        <v>2387070</v>
      </c>
      <c r="G65" s="3">
        <f t="shared" si="0"/>
        <v>4.4116583552183215E-3</v>
      </c>
      <c r="H65" s="40"/>
    </row>
    <row r="66" spans="1:8" x14ac:dyDescent="0.25">
      <c r="A66" s="88"/>
      <c r="B66" s="2" t="s">
        <v>757</v>
      </c>
      <c r="C66" s="38" t="s">
        <v>774</v>
      </c>
      <c r="D66" s="38" t="s">
        <v>419</v>
      </c>
      <c r="E66" s="39">
        <v>11250</v>
      </c>
      <c r="F66" s="39">
        <v>3886875</v>
      </c>
      <c r="G66" s="3">
        <f t="shared" si="0"/>
        <v>7.1835197834329177E-3</v>
      </c>
      <c r="H66" s="40"/>
    </row>
    <row r="67" spans="1:8" x14ac:dyDescent="0.25">
      <c r="A67" s="88"/>
      <c r="B67" s="2" t="s">
        <v>66</v>
      </c>
      <c r="C67" s="38" t="s">
        <v>406</v>
      </c>
      <c r="D67" s="38" t="s">
        <v>342</v>
      </c>
      <c r="E67" s="39">
        <v>1280</v>
      </c>
      <c r="F67" s="39">
        <v>5356928</v>
      </c>
      <c r="G67" s="3">
        <f t="shared" si="0"/>
        <v>9.900395115980249E-3</v>
      </c>
      <c r="H67" s="40"/>
    </row>
    <row r="68" spans="1:8" x14ac:dyDescent="0.25">
      <c r="A68" s="88"/>
      <c r="B68" s="2" t="s">
        <v>758</v>
      </c>
      <c r="C68" s="38" t="s">
        <v>772</v>
      </c>
      <c r="D68" s="38" t="s">
        <v>731</v>
      </c>
      <c r="E68" s="39">
        <v>10100</v>
      </c>
      <c r="F68" s="39">
        <v>1412485</v>
      </c>
      <c r="G68" s="3">
        <f t="shared" si="0"/>
        <v>2.6104811555046777E-3</v>
      </c>
      <c r="H68" s="40"/>
    </row>
    <row r="69" spans="1:8" x14ac:dyDescent="0.25">
      <c r="A69" s="88"/>
      <c r="B69" s="2" t="s">
        <v>759</v>
      </c>
      <c r="C69" s="38" t="s">
        <v>773</v>
      </c>
      <c r="D69" s="38" t="s">
        <v>731</v>
      </c>
      <c r="E69" s="39">
        <v>10100</v>
      </c>
      <c r="F69" s="39">
        <v>2324616</v>
      </c>
      <c r="G69" s="3">
        <f t="shared" si="0"/>
        <v>4.2962341276435939E-3</v>
      </c>
      <c r="H69" s="40"/>
    </row>
    <row r="70" spans="1:8" x14ac:dyDescent="0.25">
      <c r="A70" s="88"/>
      <c r="B70" s="2" t="s">
        <v>67</v>
      </c>
      <c r="C70" s="38" t="s">
        <v>407</v>
      </c>
      <c r="D70" s="38" t="s">
        <v>340</v>
      </c>
      <c r="E70" s="39">
        <v>10400</v>
      </c>
      <c r="F70" s="39">
        <v>9748440</v>
      </c>
      <c r="G70" s="3">
        <f t="shared" si="0"/>
        <v>1.8016558700140548E-2</v>
      </c>
      <c r="H70" s="40"/>
    </row>
    <row r="71" spans="1:8" x14ac:dyDescent="0.25">
      <c r="A71" s="88"/>
      <c r="B71" s="2" t="s">
        <v>68</v>
      </c>
      <c r="C71" s="38" t="s">
        <v>413</v>
      </c>
      <c r="D71" s="38" t="s">
        <v>368</v>
      </c>
      <c r="E71" s="39">
        <v>33150</v>
      </c>
      <c r="F71" s="39">
        <v>13231822.5</v>
      </c>
      <c r="G71" s="3">
        <f t="shared" ref="G71:G78" si="1">+F71/$F$106</f>
        <v>2.445436467589588E-2</v>
      </c>
      <c r="H71" s="40"/>
    </row>
    <row r="72" spans="1:8" x14ac:dyDescent="0.25">
      <c r="A72" s="88"/>
      <c r="B72" s="2" t="s">
        <v>70</v>
      </c>
      <c r="C72" s="38" t="s">
        <v>415</v>
      </c>
      <c r="D72" s="38" t="s">
        <v>420</v>
      </c>
      <c r="E72" s="39">
        <v>25924</v>
      </c>
      <c r="F72" s="39">
        <v>8252905.4000000004</v>
      </c>
      <c r="G72" s="3">
        <f t="shared" si="1"/>
        <v>1.5252589602624309E-2</v>
      </c>
      <c r="H72" s="40"/>
    </row>
    <row r="73" spans="1:8" x14ac:dyDescent="0.25">
      <c r="A73" s="88"/>
      <c r="B73" s="2" t="s">
        <v>71</v>
      </c>
      <c r="C73" s="38" t="s">
        <v>417</v>
      </c>
      <c r="D73" s="38" t="s">
        <v>423</v>
      </c>
      <c r="E73" s="39">
        <v>24650</v>
      </c>
      <c r="F73" s="39">
        <v>6089289.5</v>
      </c>
      <c r="G73" s="3">
        <f t="shared" si="1"/>
        <v>1.1253907468158955E-2</v>
      </c>
      <c r="H73" s="40"/>
    </row>
    <row r="74" spans="1:8" x14ac:dyDescent="0.25">
      <c r="A74" s="88"/>
      <c r="B74" s="2" t="s">
        <v>667</v>
      </c>
      <c r="C74" s="38" t="s">
        <v>683</v>
      </c>
      <c r="D74" s="38" t="s">
        <v>524</v>
      </c>
      <c r="E74" s="39">
        <v>1500</v>
      </c>
      <c r="F74" s="39">
        <v>2644800</v>
      </c>
      <c r="G74" s="3">
        <f t="shared" si="1"/>
        <v>4.8879815078239925E-3</v>
      </c>
      <c r="H74" s="40"/>
    </row>
    <row r="75" spans="1:8" x14ac:dyDescent="0.25">
      <c r="A75" s="88"/>
      <c r="B75" s="2" t="s">
        <v>713</v>
      </c>
      <c r="C75" s="38" t="s">
        <v>739</v>
      </c>
      <c r="D75" s="38" t="s">
        <v>740</v>
      </c>
      <c r="E75" s="39">
        <v>54000</v>
      </c>
      <c r="F75" s="39">
        <v>6545340</v>
      </c>
      <c r="G75" s="3">
        <f t="shared" si="1"/>
        <v>1.2096756232010243E-2</v>
      </c>
      <c r="H75" s="63"/>
    </row>
    <row r="76" spans="1:8" outlineLevel="1" x14ac:dyDescent="0.25">
      <c r="A76" s="88"/>
      <c r="B76" s="2" t="s">
        <v>72</v>
      </c>
      <c r="C76" s="38" t="s">
        <v>416</v>
      </c>
      <c r="D76" s="38" t="s">
        <v>367</v>
      </c>
      <c r="E76" s="39">
        <v>4245</v>
      </c>
      <c r="F76" s="39">
        <v>2491390.5</v>
      </c>
      <c r="G76" s="3">
        <f t="shared" si="1"/>
        <v>4.6044580659287543E-3</v>
      </c>
      <c r="H76" s="63"/>
    </row>
    <row r="77" spans="1:8" outlineLevel="1" x14ac:dyDescent="0.25">
      <c r="A77" s="88"/>
      <c r="B77" s="2" t="s">
        <v>75</v>
      </c>
      <c r="C77" s="38" t="s">
        <v>421</v>
      </c>
      <c r="D77" s="38" t="s">
        <v>333</v>
      </c>
      <c r="E77" s="39">
        <v>2525</v>
      </c>
      <c r="F77" s="39">
        <v>3027727.5</v>
      </c>
      <c r="G77" s="3">
        <f t="shared" si="1"/>
        <v>5.5956881543898088E-3</v>
      </c>
      <c r="H77" s="63"/>
    </row>
    <row r="78" spans="1:8" outlineLevel="1" x14ac:dyDescent="0.25">
      <c r="A78" s="88"/>
      <c r="B78" s="2" t="s">
        <v>714</v>
      </c>
      <c r="C78" s="38" t="s">
        <v>741</v>
      </c>
      <c r="D78" s="38" t="s">
        <v>338</v>
      </c>
      <c r="E78" s="39">
        <v>5000</v>
      </c>
      <c r="F78" s="39">
        <v>5079750</v>
      </c>
      <c r="G78" s="3">
        <f t="shared" si="1"/>
        <v>9.3881291834425756E-3</v>
      </c>
      <c r="H78" s="63"/>
    </row>
    <row r="79" spans="1:8" outlineLevel="1" x14ac:dyDescent="0.25">
      <c r="A79" s="88"/>
      <c r="B79" s="2"/>
      <c r="C79" s="38"/>
      <c r="D79" s="38"/>
      <c r="E79" s="39"/>
      <c r="F79" s="39"/>
      <c r="G79" s="3"/>
      <c r="H79" s="63"/>
    </row>
    <row r="80" spans="1:8" hidden="1" outlineLevel="1" x14ac:dyDescent="0.25">
      <c r="A80" s="88"/>
      <c r="B80" s="2"/>
      <c r="C80" s="38"/>
      <c r="D80" s="38"/>
      <c r="E80" s="39"/>
      <c r="F80" s="39"/>
      <c r="G80" s="3"/>
      <c r="H80" s="63"/>
    </row>
    <row r="81" spans="1:8" hidden="1" outlineLevel="1" x14ac:dyDescent="0.25">
      <c r="A81" s="88"/>
      <c r="B81" s="2"/>
      <c r="C81" s="38"/>
      <c r="D81" s="38"/>
      <c r="E81" s="39"/>
      <c r="F81" s="39"/>
      <c r="G81" s="3"/>
      <c r="H81" s="63"/>
    </row>
    <row r="82" spans="1:8" hidden="1" outlineLevel="1" x14ac:dyDescent="0.25">
      <c r="A82" s="88"/>
      <c r="B82" s="2"/>
      <c r="C82" s="38"/>
      <c r="D82" s="38"/>
      <c r="E82" s="39"/>
      <c r="F82" s="39"/>
      <c r="G82" s="3"/>
      <c r="H82" s="63"/>
    </row>
    <row r="83" spans="1:8" hidden="1" outlineLevel="1" x14ac:dyDescent="0.25">
      <c r="A83" s="88"/>
      <c r="B83" s="2"/>
      <c r="C83" s="38"/>
      <c r="D83" s="38"/>
      <c r="E83" s="39"/>
      <c r="F83" s="39"/>
      <c r="G83" s="3"/>
      <c r="H83" s="63"/>
    </row>
    <row r="84" spans="1:8" hidden="1" outlineLevel="1" x14ac:dyDescent="0.25">
      <c r="A84" s="88"/>
      <c r="B84" s="2"/>
      <c r="C84" s="38"/>
      <c r="D84" s="38"/>
      <c r="E84" s="39"/>
      <c r="F84" s="39"/>
      <c r="G84" s="3"/>
      <c r="H84" s="63"/>
    </row>
    <row r="85" spans="1:8" hidden="1" outlineLevel="1" x14ac:dyDescent="0.25">
      <c r="A85" s="88"/>
      <c r="B85" s="2"/>
      <c r="C85" s="38"/>
      <c r="D85" s="38"/>
      <c r="E85" s="39"/>
      <c r="F85" s="39"/>
      <c r="G85" s="3"/>
      <c r="H85" s="64"/>
    </row>
    <row r="86" spans="1:8" hidden="1" outlineLevel="1" x14ac:dyDescent="0.25">
      <c r="A86" s="88"/>
      <c r="B86" s="2"/>
      <c r="C86" s="38"/>
      <c r="D86" s="38"/>
      <c r="E86" s="39"/>
      <c r="F86" s="39"/>
      <c r="G86" s="3"/>
      <c r="H86" s="63"/>
    </row>
    <row r="87" spans="1:8" hidden="1" outlineLevel="1" x14ac:dyDescent="0.25">
      <c r="A87" s="88"/>
      <c r="B87" s="2"/>
      <c r="C87" s="38"/>
      <c r="D87" s="38"/>
      <c r="E87" s="39"/>
      <c r="F87" s="39"/>
      <c r="G87" s="3"/>
      <c r="H87" s="63"/>
    </row>
    <row r="88" spans="1:8" hidden="1" outlineLevel="1" x14ac:dyDescent="0.25">
      <c r="A88" s="88"/>
      <c r="B88" s="2"/>
      <c r="C88" s="38"/>
      <c r="D88" s="38"/>
      <c r="E88" s="39"/>
      <c r="F88" s="39"/>
      <c r="G88" s="3"/>
      <c r="H88" s="63"/>
    </row>
    <row r="89" spans="1:8" hidden="1" x14ac:dyDescent="0.25">
      <c r="A89" s="98" t="s">
        <v>69</v>
      </c>
      <c r="B89" s="2"/>
      <c r="C89" s="38"/>
      <c r="D89" s="38"/>
      <c r="E89" s="39"/>
      <c r="F89" s="39"/>
      <c r="G89" s="3"/>
      <c r="H89" s="63"/>
    </row>
    <row r="90" spans="1:8" hidden="1" x14ac:dyDescent="0.25">
      <c r="B90" s="2"/>
      <c r="C90" s="38"/>
      <c r="D90" s="38"/>
      <c r="E90" s="39"/>
      <c r="F90" s="39"/>
      <c r="G90" s="3"/>
      <c r="H90" s="63"/>
    </row>
    <row r="91" spans="1:8" hidden="1" x14ac:dyDescent="0.25">
      <c r="B91" s="2"/>
      <c r="C91" s="38"/>
      <c r="D91" s="38"/>
      <c r="E91" s="39"/>
      <c r="F91" s="39"/>
      <c r="G91" s="3"/>
      <c r="H91" s="63"/>
    </row>
    <row r="92" spans="1:8" x14ac:dyDescent="0.25">
      <c r="B92" s="65"/>
      <c r="C92" s="38"/>
      <c r="D92" s="38"/>
      <c r="E92" s="39"/>
      <c r="F92" s="39"/>
      <c r="G92" s="3"/>
      <c r="H92" s="63"/>
    </row>
    <row r="93" spans="1:8" x14ac:dyDescent="0.25">
      <c r="B93" s="65"/>
      <c r="C93" s="38"/>
      <c r="D93" s="38"/>
      <c r="E93" s="39"/>
      <c r="F93" s="39"/>
      <c r="G93" s="3"/>
      <c r="H93" s="63"/>
    </row>
    <row r="94" spans="1:8" x14ac:dyDescent="0.25">
      <c r="B94" s="45"/>
      <c r="C94" s="45" t="s">
        <v>78</v>
      </c>
      <c r="D94" s="45"/>
      <c r="E94" s="46"/>
      <c r="F94" s="47">
        <f>SUM(F7:F91)</f>
        <v>515409403.55000001</v>
      </c>
      <c r="G94" s="7">
        <f>+F94/$F$106</f>
        <v>0.95255279548963756</v>
      </c>
      <c r="H94" s="48"/>
    </row>
    <row r="95" spans="1:8" x14ac:dyDescent="0.25">
      <c r="A95" s="89" t="s">
        <v>73</v>
      </c>
    </row>
    <row r="96" spans="1:8" x14ac:dyDescent="0.25">
      <c r="B96" s="49"/>
      <c r="C96" s="49" t="s">
        <v>81</v>
      </c>
      <c r="D96" s="49"/>
      <c r="E96" s="49"/>
      <c r="F96" s="49" t="s">
        <v>10</v>
      </c>
      <c r="G96" s="6" t="s">
        <v>11</v>
      </c>
      <c r="H96" s="49" t="s">
        <v>12</v>
      </c>
    </row>
    <row r="97" spans="1:8" x14ac:dyDescent="0.25">
      <c r="B97" s="50"/>
      <c r="C97" s="45" t="s">
        <v>82</v>
      </c>
      <c r="D97" s="38"/>
      <c r="E97" s="51"/>
      <c r="F97" s="52" t="s">
        <v>83</v>
      </c>
      <c r="G97" s="7">
        <v>0</v>
      </c>
      <c r="H97" s="38"/>
    </row>
    <row r="98" spans="1:8" x14ac:dyDescent="0.25">
      <c r="B98" s="50" t="s">
        <v>84</v>
      </c>
      <c r="C98" s="45" t="s">
        <v>85</v>
      </c>
      <c r="D98" s="45"/>
      <c r="E98" s="46"/>
      <c r="F98" s="39">
        <v>26864658.359999999</v>
      </c>
      <c r="G98" s="7">
        <f>+F98/$F$106</f>
        <v>4.9649861342138994E-2</v>
      </c>
      <c r="H98" s="38"/>
    </row>
    <row r="99" spans="1:8" x14ac:dyDescent="0.25">
      <c r="B99" s="50"/>
      <c r="C99" s="45" t="s">
        <v>86</v>
      </c>
      <c r="D99" s="38"/>
      <c r="E99" s="51"/>
      <c r="F99" s="46" t="s">
        <v>83</v>
      </c>
      <c r="G99" s="7">
        <v>0</v>
      </c>
      <c r="H99" s="38"/>
    </row>
    <row r="100" spans="1:8" x14ac:dyDescent="0.25">
      <c r="B100" s="50"/>
      <c r="C100" s="45" t="s">
        <v>87</v>
      </c>
      <c r="D100" s="38"/>
      <c r="E100" s="51"/>
      <c r="F100" s="46" t="s">
        <v>83</v>
      </c>
      <c r="G100" s="7">
        <v>0</v>
      </c>
      <c r="H100" s="38"/>
    </row>
    <row r="101" spans="1:8" x14ac:dyDescent="0.25">
      <c r="B101" s="50"/>
      <c r="C101" s="45" t="s">
        <v>88</v>
      </c>
      <c r="D101" s="38"/>
      <c r="E101" s="51"/>
      <c r="F101" s="46" t="s">
        <v>83</v>
      </c>
      <c r="G101" s="7">
        <v>0</v>
      </c>
      <c r="H101" s="38"/>
    </row>
    <row r="102" spans="1:8" x14ac:dyDescent="0.25">
      <c r="B102" s="38" t="s">
        <v>73</v>
      </c>
      <c r="C102" s="38" t="s">
        <v>89</v>
      </c>
      <c r="D102" s="38"/>
      <c r="E102" s="51"/>
      <c r="F102" s="39">
        <v>-1191818.5</v>
      </c>
      <c r="G102" s="7">
        <f>+F102/$F$106</f>
        <v>-2.2026568317765156E-3</v>
      </c>
      <c r="H102" s="38"/>
    </row>
    <row r="103" spans="1:8" x14ac:dyDescent="0.25">
      <c r="B103" s="50"/>
      <c r="C103" s="38"/>
      <c r="D103" s="38"/>
      <c r="E103" s="51"/>
      <c r="F103" s="52"/>
      <c r="G103" s="7"/>
      <c r="H103" s="38"/>
    </row>
    <row r="104" spans="1:8" x14ac:dyDescent="0.25">
      <c r="B104" s="50"/>
      <c r="C104" s="38" t="s">
        <v>90</v>
      </c>
      <c r="D104" s="38"/>
      <c r="E104" s="51"/>
      <c r="F104" s="53">
        <f>SUM(F97:F103)</f>
        <v>25672839.859999999</v>
      </c>
      <c r="G104" s="7">
        <f>+F104/$F$106</f>
        <v>4.7447204510362481E-2</v>
      </c>
      <c r="H104" s="38"/>
    </row>
    <row r="105" spans="1:8" x14ac:dyDescent="0.25">
      <c r="B105" s="50"/>
      <c r="C105" s="38"/>
      <c r="D105" s="38"/>
      <c r="E105" s="51"/>
      <c r="F105" s="53"/>
      <c r="G105" s="7"/>
      <c r="H105" s="38"/>
    </row>
    <row r="106" spans="1:8" x14ac:dyDescent="0.25">
      <c r="A106" s="98" t="s">
        <v>77</v>
      </c>
      <c r="B106" s="54"/>
      <c r="C106" s="55" t="s">
        <v>91</v>
      </c>
      <c r="D106" s="56"/>
      <c r="E106" s="57"/>
      <c r="F106" s="57">
        <f>+F104+F94</f>
        <v>541082243.40999997</v>
      </c>
      <c r="G106" s="8">
        <v>1</v>
      </c>
      <c r="H106" s="38"/>
    </row>
    <row r="107" spans="1:8" x14ac:dyDescent="0.25">
      <c r="F107" s="58"/>
    </row>
    <row r="108" spans="1:8" s="85" customFormat="1" x14ac:dyDescent="0.25">
      <c r="C108" s="88" t="s">
        <v>92</v>
      </c>
      <c r="D108" s="104"/>
      <c r="E108" s="91"/>
      <c r="F108" s="91">
        <v>0</v>
      </c>
      <c r="G108" s="105"/>
    </row>
    <row r="109" spans="1:8" s="85" customFormat="1" x14ac:dyDescent="0.25">
      <c r="C109" s="88" t="s">
        <v>93</v>
      </c>
      <c r="D109" s="93"/>
      <c r="E109" s="91"/>
      <c r="G109" s="105"/>
    </row>
    <row r="110" spans="1:8" s="85" customFormat="1" x14ac:dyDescent="0.25">
      <c r="C110" s="88" t="s">
        <v>94</v>
      </c>
      <c r="D110" s="93"/>
      <c r="E110" s="91"/>
      <c r="G110" s="105"/>
    </row>
    <row r="111" spans="1:8" s="85" customFormat="1" x14ac:dyDescent="0.25">
      <c r="C111" s="88" t="s">
        <v>95</v>
      </c>
      <c r="D111" s="92"/>
      <c r="E111" s="91"/>
      <c r="G111" s="105"/>
    </row>
    <row r="112" spans="1:8" s="85" customFormat="1" x14ac:dyDescent="0.25">
      <c r="C112" s="88" t="s">
        <v>96</v>
      </c>
      <c r="D112" s="92"/>
      <c r="E112" s="91"/>
      <c r="G112" s="105"/>
    </row>
    <row r="113" spans="1:8" s="85" customFormat="1" x14ac:dyDescent="0.25">
      <c r="A113" s="85" t="s">
        <v>79</v>
      </c>
      <c r="C113" s="88" t="s">
        <v>97</v>
      </c>
      <c r="D113" s="91"/>
      <c r="E113" s="91"/>
      <c r="G113" s="105"/>
    </row>
    <row r="114" spans="1:8" s="85" customFormat="1" x14ac:dyDescent="0.25">
      <c r="A114" s="85" t="s">
        <v>80</v>
      </c>
      <c r="C114" s="88" t="s">
        <v>98</v>
      </c>
      <c r="D114" s="93">
        <v>0</v>
      </c>
      <c r="E114" s="91"/>
      <c r="G114" s="105"/>
    </row>
    <row r="115" spans="1:8" s="85" customFormat="1" x14ac:dyDescent="0.25">
      <c r="C115" s="88" t="s">
        <v>99</v>
      </c>
      <c r="D115" s="93">
        <v>0</v>
      </c>
      <c r="E115" s="91"/>
      <c r="F115" s="86"/>
      <c r="G115" s="106"/>
    </row>
    <row r="116" spans="1:8" s="85" customFormat="1" x14ac:dyDescent="0.25">
      <c r="B116" s="87"/>
      <c r="C116" s="88"/>
      <c r="E116" s="91"/>
      <c r="G116" s="105"/>
    </row>
    <row r="117" spans="1:8" s="85" customFormat="1" x14ac:dyDescent="0.25">
      <c r="E117" s="91"/>
      <c r="F117" s="91"/>
      <c r="G117" s="105"/>
    </row>
    <row r="118" spans="1:8" s="85" customFormat="1" x14ac:dyDescent="0.25">
      <c r="C118" s="94" t="s">
        <v>100</v>
      </c>
      <c r="D118" s="94"/>
      <c r="E118" s="94"/>
      <c r="F118" s="94"/>
      <c r="G118" s="107"/>
      <c r="H118" s="94"/>
    </row>
    <row r="119" spans="1:8" s="85" customFormat="1" x14ac:dyDescent="0.25">
      <c r="C119" s="94" t="s">
        <v>101</v>
      </c>
      <c r="D119" s="94"/>
      <c r="E119" s="94"/>
      <c r="F119" s="94" t="s">
        <v>10</v>
      </c>
      <c r="G119" s="107" t="s">
        <v>11</v>
      </c>
      <c r="H119" s="94" t="s">
        <v>12</v>
      </c>
    </row>
    <row r="120" spans="1:8" s="85" customFormat="1" x14ac:dyDescent="0.25">
      <c r="C120" s="88" t="s">
        <v>102</v>
      </c>
      <c r="E120" s="91"/>
      <c r="F120" s="95">
        <f>SUMIF(Table134567685614[[Industry ]],A113,Table134567685614[Market Value])</f>
        <v>0</v>
      </c>
      <c r="G120" s="108">
        <f>+F120/$F$106</f>
        <v>0</v>
      </c>
    </row>
    <row r="121" spans="1:8" s="85" customFormat="1" x14ac:dyDescent="0.25">
      <c r="C121" s="85" t="s">
        <v>103</v>
      </c>
      <c r="E121" s="91"/>
      <c r="F121" s="95">
        <f>SUMIF(Table134567685614[[Industry ]],A114,Table134567685614[Market Value])</f>
        <v>0</v>
      </c>
      <c r="G121" s="108">
        <f>+F121/$F$106</f>
        <v>0</v>
      </c>
    </row>
    <row r="122" spans="1:8" s="85" customFormat="1" x14ac:dyDescent="0.25">
      <c r="C122" s="85" t="s">
        <v>104</v>
      </c>
      <c r="E122" s="91"/>
      <c r="F122" s="95">
        <f>SUMIF($E$134:$E$141,C122,H134:H141)</f>
        <v>0</v>
      </c>
      <c r="G122" s="108">
        <f>+F122/$F$106</f>
        <v>0</v>
      </c>
    </row>
    <row r="123" spans="1:8" s="85" customFormat="1" x14ac:dyDescent="0.25">
      <c r="C123" s="85" t="s">
        <v>105</v>
      </c>
      <c r="E123" s="91"/>
      <c r="F123" s="95">
        <f t="shared" ref="F123:F131" si="2">SUMIF($E$134:$E$141,C123,H135:H142)</f>
        <v>0</v>
      </c>
      <c r="G123" s="108">
        <f t="shared" ref="G123:G131" si="3">+F123/$F$106</f>
        <v>0</v>
      </c>
    </row>
    <row r="124" spans="1:8" s="85" customFormat="1" x14ac:dyDescent="0.25">
      <c r="C124" s="85" t="s">
        <v>106</v>
      </c>
      <c r="E124" s="91"/>
      <c r="F124" s="95">
        <f t="shared" si="2"/>
        <v>0</v>
      </c>
      <c r="G124" s="108">
        <f t="shared" si="3"/>
        <v>0</v>
      </c>
    </row>
    <row r="125" spans="1:8" s="85" customFormat="1" x14ac:dyDescent="0.25">
      <c r="C125" s="85" t="s">
        <v>107</v>
      </c>
      <c r="E125" s="91"/>
      <c r="F125" s="95">
        <f t="shared" si="2"/>
        <v>0</v>
      </c>
      <c r="G125" s="108">
        <f t="shared" si="3"/>
        <v>0</v>
      </c>
    </row>
    <row r="126" spans="1:8" s="85" customFormat="1" x14ac:dyDescent="0.25">
      <c r="C126" s="85" t="s">
        <v>108</v>
      </c>
      <c r="E126" s="91"/>
      <c r="F126" s="95">
        <f t="shared" si="2"/>
        <v>0</v>
      </c>
      <c r="G126" s="108">
        <f t="shared" si="3"/>
        <v>0</v>
      </c>
    </row>
    <row r="127" spans="1:8" s="85" customFormat="1" x14ac:dyDescent="0.25">
      <c r="C127" s="85" t="s">
        <v>109</v>
      </c>
      <c r="E127" s="91"/>
      <c r="F127" s="95">
        <f t="shared" si="2"/>
        <v>0</v>
      </c>
      <c r="G127" s="108">
        <f t="shared" si="3"/>
        <v>0</v>
      </c>
    </row>
    <row r="128" spans="1:8" s="85" customFormat="1" x14ac:dyDescent="0.25">
      <c r="C128" s="85" t="s">
        <v>110</v>
      </c>
      <c r="E128" s="91"/>
      <c r="F128" s="95">
        <f t="shared" si="2"/>
        <v>0</v>
      </c>
      <c r="G128" s="108">
        <f t="shared" si="3"/>
        <v>0</v>
      </c>
    </row>
    <row r="129" spans="3:8" s="85" customFormat="1" x14ac:dyDescent="0.25">
      <c r="C129" s="85" t="s">
        <v>111</v>
      </c>
      <c r="E129" s="91"/>
      <c r="F129" s="95">
        <f>SUMIF($E$134:$E$141,C129,H141:H148)</f>
        <v>0</v>
      </c>
      <c r="G129" s="108">
        <f t="shared" si="3"/>
        <v>0</v>
      </c>
    </row>
    <row r="130" spans="3:8" s="85" customFormat="1" x14ac:dyDescent="0.25">
      <c r="C130" s="85" t="s">
        <v>112</v>
      </c>
      <c r="E130" s="91"/>
      <c r="F130" s="95">
        <f t="shared" si="2"/>
        <v>0</v>
      </c>
      <c r="G130" s="108">
        <f t="shared" si="3"/>
        <v>0</v>
      </c>
    </row>
    <row r="131" spans="3:8" s="85" customFormat="1" x14ac:dyDescent="0.25">
      <c r="C131" s="85" t="s">
        <v>113</v>
      </c>
      <c r="E131" s="91"/>
      <c r="F131" s="95">
        <f t="shared" si="2"/>
        <v>0</v>
      </c>
      <c r="G131" s="108">
        <f t="shared" si="3"/>
        <v>0</v>
      </c>
    </row>
    <row r="132" spans="3:8" s="85" customFormat="1" x14ac:dyDescent="0.25">
      <c r="E132" s="91"/>
      <c r="G132" s="105"/>
    </row>
    <row r="133" spans="3:8" s="85" customFormat="1" x14ac:dyDescent="0.25">
      <c r="E133" s="91"/>
      <c r="G133" s="105"/>
    </row>
    <row r="134" spans="3:8" s="85" customFormat="1" x14ac:dyDescent="0.25">
      <c r="E134" s="85" t="s">
        <v>104</v>
      </c>
      <c r="F134" s="85" t="s">
        <v>114</v>
      </c>
      <c r="G134" s="105">
        <f t="shared" ref="G134:G141" si="4">SUMIF($H$7:$H$74,F134,$E$7:$E$74)</f>
        <v>0</v>
      </c>
      <c r="H134" s="85">
        <f t="shared" ref="H134:H141" si="5">SUMIF($H$7:$H$74,F134,$F$7:$F$74)</f>
        <v>0</v>
      </c>
    </row>
    <row r="135" spans="3:8" s="85" customFormat="1" x14ac:dyDescent="0.25">
      <c r="E135" s="85" t="s">
        <v>104</v>
      </c>
      <c r="F135" s="85" t="s">
        <v>115</v>
      </c>
      <c r="G135" s="105">
        <f t="shared" si="4"/>
        <v>0</v>
      </c>
      <c r="H135" s="85">
        <f t="shared" si="5"/>
        <v>0</v>
      </c>
    </row>
    <row r="136" spans="3:8" s="85" customFormat="1" x14ac:dyDescent="0.25">
      <c r="E136" s="85" t="s">
        <v>104</v>
      </c>
      <c r="F136" s="85" t="s">
        <v>116</v>
      </c>
      <c r="G136" s="105">
        <f t="shared" si="4"/>
        <v>0</v>
      </c>
      <c r="H136" s="85">
        <f t="shared" si="5"/>
        <v>0</v>
      </c>
    </row>
    <row r="137" spans="3:8" s="85" customFormat="1" x14ac:dyDescent="0.25">
      <c r="E137" s="85" t="s">
        <v>106</v>
      </c>
      <c r="F137" s="85" t="s">
        <v>117</v>
      </c>
      <c r="G137" s="105">
        <f t="shared" si="4"/>
        <v>0</v>
      </c>
      <c r="H137" s="85">
        <f t="shared" si="5"/>
        <v>0</v>
      </c>
    </row>
    <row r="138" spans="3:8" s="85" customFormat="1" x14ac:dyDescent="0.25">
      <c r="E138" s="85" t="s">
        <v>107</v>
      </c>
      <c r="F138" s="85" t="s">
        <v>118</v>
      </c>
      <c r="G138" s="105">
        <f t="shared" si="4"/>
        <v>0</v>
      </c>
      <c r="H138" s="85">
        <f t="shared" si="5"/>
        <v>0</v>
      </c>
    </row>
    <row r="139" spans="3:8" s="85" customFormat="1" x14ac:dyDescent="0.25">
      <c r="E139" s="85" t="s">
        <v>104</v>
      </c>
      <c r="F139" s="85" t="s">
        <v>119</v>
      </c>
      <c r="G139" s="105">
        <f t="shared" si="4"/>
        <v>0</v>
      </c>
      <c r="H139" s="85">
        <f t="shared" si="5"/>
        <v>0</v>
      </c>
    </row>
    <row r="140" spans="3:8" s="85" customFormat="1" x14ac:dyDescent="0.25">
      <c r="E140" s="85" t="s">
        <v>107</v>
      </c>
      <c r="F140" s="85" t="s">
        <v>120</v>
      </c>
      <c r="G140" s="105">
        <f t="shared" si="4"/>
        <v>0</v>
      </c>
      <c r="H140" s="85">
        <f t="shared" si="5"/>
        <v>0</v>
      </c>
    </row>
    <row r="141" spans="3:8" s="85" customFormat="1" x14ac:dyDescent="0.25">
      <c r="E141" s="85" t="s">
        <v>104</v>
      </c>
      <c r="F141" s="85" t="s">
        <v>121</v>
      </c>
      <c r="G141" s="105">
        <f t="shared" si="4"/>
        <v>0</v>
      </c>
      <c r="H141" s="85">
        <f t="shared" si="5"/>
        <v>0</v>
      </c>
    </row>
    <row r="142" spans="3:8" s="85" customFormat="1" x14ac:dyDescent="0.25">
      <c r="E142" s="91"/>
      <c r="G142" s="105" t="s">
        <v>122</v>
      </c>
      <c r="H142" s="85" t="s">
        <v>122</v>
      </c>
    </row>
    <row r="143" spans="3:8" s="85" customFormat="1" x14ac:dyDescent="0.25">
      <c r="E143" s="91"/>
      <c r="G143" s="105"/>
    </row>
    <row r="144" spans="3:8" s="85" customFormat="1" x14ac:dyDescent="0.25">
      <c r="E144" s="91"/>
      <c r="G144" s="105"/>
    </row>
    <row r="145" spans="5:7" s="85" customFormat="1" x14ac:dyDescent="0.25">
      <c r="E145" s="91"/>
      <c r="G145" s="105"/>
    </row>
    <row r="146" spans="5:7" s="85" customFormat="1" x14ac:dyDescent="0.25">
      <c r="E146" s="91"/>
      <c r="G146" s="105"/>
    </row>
    <row r="147" spans="5:7" s="85" customFormat="1" x14ac:dyDescent="0.25">
      <c r="E147" s="91"/>
      <c r="G147" s="105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75AE7-BBFD-496D-A099-C55A83045906}">
  <sheetPr>
    <tabColor rgb="FF7030A0"/>
  </sheetPr>
  <dimension ref="A2:Q198"/>
  <sheetViews>
    <sheetView showGridLines="0" zoomScale="80" zoomScaleNormal="80" zoomScaleSheetLayoutView="89" workbookViewId="0">
      <selection activeCell="D153" sqref="C153:D153"/>
    </sheetView>
  </sheetViews>
  <sheetFormatPr defaultColWidth="9.140625" defaultRowHeight="15" x14ac:dyDescent="0.25"/>
  <cols>
    <col min="1" max="1" width="11.28515625" style="85" customWidth="1"/>
    <col min="2" max="2" width="16.5703125" style="27" customWidth="1"/>
    <col min="3" max="3" width="52.7109375" style="27" customWidth="1"/>
    <col min="4" max="4" width="62" style="27" customWidth="1"/>
    <col min="5" max="5" width="19.42578125" style="30" customWidth="1"/>
    <col min="6" max="6" width="29.5703125" style="27" customWidth="1"/>
    <col min="7" max="7" width="20.5703125" style="31" customWidth="1"/>
    <col min="8" max="8" width="23.28515625" style="27" bestFit="1" customWidth="1"/>
    <col min="9" max="9" width="12" style="27" bestFit="1" customWidth="1"/>
    <col min="10" max="10" width="12.85546875" style="85" bestFit="1" customWidth="1"/>
    <col min="11" max="11" width="13.7109375" style="85" bestFit="1" customWidth="1"/>
    <col min="12" max="12" width="18" style="85" bestFit="1" customWidth="1"/>
    <col min="13" max="13" width="14" style="85" bestFit="1" customWidth="1"/>
    <col min="14" max="14" width="9.140625" style="85"/>
    <col min="15" max="15" width="10" style="85" bestFit="1" customWidth="1"/>
    <col min="16" max="17" width="9.140625" style="85"/>
    <col min="18" max="16384" width="9.140625" style="27"/>
  </cols>
  <sheetData>
    <row r="2" spans="1:12" x14ac:dyDescent="0.25">
      <c r="B2" s="28" t="s">
        <v>0</v>
      </c>
      <c r="D2" s="29" t="s">
        <v>1</v>
      </c>
    </row>
    <row r="3" spans="1:12" x14ac:dyDescent="0.25">
      <c r="A3" s="102" t="s">
        <v>125</v>
      </c>
      <c r="B3" s="28" t="s">
        <v>3</v>
      </c>
      <c r="D3" s="28" t="s">
        <v>126</v>
      </c>
    </row>
    <row r="4" spans="1:12" x14ac:dyDescent="0.25">
      <c r="B4" s="28" t="s">
        <v>5</v>
      </c>
      <c r="D4" s="28" t="s">
        <v>784</v>
      </c>
    </row>
    <row r="6" spans="1:12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1" t="s">
        <v>11</v>
      </c>
      <c r="H6" s="36" t="s">
        <v>12</v>
      </c>
    </row>
    <row r="7" spans="1:12" x14ac:dyDescent="0.25">
      <c r="A7" s="88"/>
      <c r="B7" s="2" t="s">
        <v>127</v>
      </c>
      <c r="C7" s="38" t="s">
        <v>475</v>
      </c>
      <c r="D7" s="38" t="s">
        <v>340</v>
      </c>
      <c r="E7" s="39">
        <v>480</v>
      </c>
      <c r="F7" s="39">
        <v>48045648</v>
      </c>
      <c r="G7" s="3">
        <f t="shared" ref="G7:G70" si="0">+F7/$F$149</f>
        <v>2.7542546314581187E-3</v>
      </c>
      <c r="H7" s="40" t="s">
        <v>114</v>
      </c>
      <c r="K7" s="110" t="s">
        <v>116</v>
      </c>
      <c r="L7" s="111">
        <f t="shared" ref="L7:L13" si="1">SUMIF($H$7:$H$136,K7,$F$7:$F$136)</f>
        <v>3802006623</v>
      </c>
    </row>
    <row r="8" spans="1:12" x14ac:dyDescent="0.25">
      <c r="A8" s="88"/>
      <c r="B8" s="2" t="s">
        <v>670</v>
      </c>
      <c r="C8" s="38" t="s">
        <v>694</v>
      </c>
      <c r="D8" s="38" t="s">
        <v>340</v>
      </c>
      <c r="E8" s="39">
        <v>1600</v>
      </c>
      <c r="F8" s="39">
        <v>157511520</v>
      </c>
      <c r="G8" s="3">
        <f t="shared" si="0"/>
        <v>9.0294720027089253E-3</v>
      </c>
      <c r="H8" s="40" t="s">
        <v>114</v>
      </c>
      <c r="K8" s="110" t="s">
        <v>129</v>
      </c>
      <c r="L8" s="111">
        <f t="shared" si="1"/>
        <v>294170550</v>
      </c>
    </row>
    <row r="9" spans="1:12" x14ac:dyDescent="0.25">
      <c r="A9" s="88"/>
      <c r="B9" s="2" t="s">
        <v>128</v>
      </c>
      <c r="C9" s="38" t="s">
        <v>472</v>
      </c>
      <c r="D9" s="38" t="s">
        <v>340</v>
      </c>
      <c r="E9" s="39">
        <v>2500</v>
      </c>
      <c r="F9" s="39">
        <v>244283750</v>
      </c>
      <c r="G9" s="3">
        <f t="shared" si="0"/>
        <v>1.4003758463772976E-2</v>
      </c>
      <c r="H9" s="40" t="s">
        <v>114</v>
      </c>
      <c r="K9" s="110" t="s">
        <v>114</v>
      </c>
      <c r="L9" s="111">
        <f t="shared" si="1"/>
        <v>10557391649.700001</v>
      </c>
    </row>
    <row r="10" spans="1:12" x14ac:dyDescent="0.25">
      <c r="A10" s="88"/>
      <c r="B10" s="2" t="s">
        <v>130</v>
      </c>
      <c r="C10" s="38" t="s">
        <v>474</v>
      </c>
      <c r="D10" s="38" t="s">
        <v>340</v>
      </c>
      <c r="E10" s="39">
        <v>65</v>
      </c>
      <c r="F10" s="39">
        <v>66478035</v>
      </c>
      <c r="G10" s="3">
        <f t="shared" si="0"/>
        <v>3.8109057409109128E-3</v>
      </c>
      <c r="H10" s="40" t="s">
        <v>114</v>
      </c>
      <c r="K10" s="110" t="s">
        <v>121</v>
      </c>
      <c r="L10" s="111">
        <f t="shared" si="1"/>
        <v>847406790</v>
      </c>
    </row>
    <row r="11" spans="1:12" x14ac:dyDescent="0.25">
      <c r="A11" s="88"/>
      <c r="B11" s="2" t="s">
        <v>131</v>
      </c>
      <c r="C11" s="38" t="s">
        <v>473</v>
      </c>
      <c r="D11" s="38" t="s">
        <v>340</v>
      </c>
      <c r="E11" s="39">
        <v>200</v>
      </c>
      <c r="F11" s="39">
        <v>204380600</v>
      </c>
      <c r="G11" s="3">
        <f t="shared" si="0"/>
        <v>1.1716278946434216E-2</v>
      </c>
      <c r="H11" s="40" t="s">
        <v>114</v>
      </c>
      <c r="K11" s="112" t="s">
        <v>117</v>
      </c>
      <c r="L11" s="111">
        <f t="shared" si="1"/>
        <v>827852178.5</v>
      </c>
    </row>
    <row r="12" spans="1:12" x14ac:dyDescent="0.25">
      <c r="A12" s="88"/>
      <c r="B12" s="2" t="s">
        <v>132</v>
      </c>
      <c r="C12" s="38" t="s">
        <v>476</v>
      </c>
      <c r="D12" s="38" t="s">
        <v>340</v>
      </c>
      <c r="E12" s="39">
        <v>2500</v>
      </c>
      <c r="F12" s="39">
        <v>241852750</v>
      </c>
      <c r="G12" s="3">
        <f t="shared" si="0"/>
        <v>1.3864399473150669E-2</v>
      </c>
      <c r="H12" s="40" t="s">
        <v>114</v>
      </c>
      <c r="K12" s="112" t="s">
        <v>119</v>
      </c>
      <c r="L12" s="111">
        <f t="shared" si="1"/>
        <v>0</v>
      </c>
    </row>
    <row r="13" spans="1:12" x14ac:dyDescent="0.25">
      <c r="A13" s="88"/>
      <c r="B13" s="2" t="s">
        <v>671</v>
      </c>
      <c r="C13" s="38" t="s">
        <v>693</v>
      </c>
      <c r="D13" s="38" t="s">
        <v>340</v>
      </c>
      <c r="E13" s="39">
        <v>2500</v>
      </c>
      <c r="F13" s="39">
        <v>240910000</v>
      </c>
      <c r="G13" s="3">
        <f t="shared" si="0"/>
        <v>1.3810355586515877E-2</v>
      </c>
      <c r="H13" s="40" t="s">
        <v>114</v>
      </c>
      <c r="K13" s="85" t="s">
        <v>135</v>
      </c>
      <c r="L13" s="111">
        <f t="shared" si="1"/>
        <v>0</v>
      </c>
    </row>
    <row r="14" spans="1:12" x14ac:dyDescent="0.25">
      <c r="A14" s="88"/>
      <c r="B14" s="2" t="s">
        <v>133</v>
      </c>
      <c r="C14" s="38" t="s">
        <v>478</v>
      </c>
      <c r="D14" s="38" t="s">
        <v>340</v>
      </c>
      <c r="E14" s="39">
        <v>1500</v>
      </c>
      <c r="F14" s="39">
        <v>146327250</v>
      </c>
      <c r="G14" s="3">
        <f t="shared" si="0"/>
        <v>8.3883249117803552E-3</v>
      </c>
      <c r="H14" s="40" t="s">
        <v>114</v>
      </c>
      <c r="K14" s="112"/>
      <c r="L14" s="85">
        <f>SUM(L7:L13)</f>
        <v>16328827791.200001</v>
      </c>
    </row>
    <row r="15" spans="1:12" x14ac:dyDescent="0.25">
      <c r="A15" s="88"/>
      <c r="B15" s="2" t="s">
        <v>134</v>
      </c>
      <c r="C15" s="38" t="s">
        <v>480</v>
      </c>
      <c r="D15" s="38" t="s">
        <v>340</v>
      </c>
      <c r="E15" s="39">
        <v>1000</v>
      </c>
      <c r="F15" s="39">
        <v>100045500</v>
      </c>
      <c r="G15" s="3">
        <f t="shared" si="0"/>
        <v>5.7351871231197298E-3</v>
      </c>
      <c r="H15" s="40" t="s">
        <v>114</v>
      </c>
      <c r="K15" s="112"/>
    </row>
    <row r="16" spans="1:12" x14ac:dyDescent="0.25">
      <c r="A16" s="88"/>
      <c r="B16" s="2" t="s">
        <v>136</v>
      </c>
      <c r="C16" s="38" t="s">
        <v>479</v>
      </c>
      <c r="D16" s="38" t="s">
        <v>338</v>
      </c>
      <c r="E16" s="39">
        <v>22</v>
      </c>
      <c r="F16" s="39">
        <v>22342474</v>
      </c>
      <c r="G16" s="3">
        <f t="shared" si="0"/>
        <v>1.2807999278671941E-3</v>
      </c>
      <c r="H16" s="40" t="s">
        <v>116</v>
      </c>
      <c r="K16" s="112"/>
      <c r="L16" s="109">
        <f>F137</f>
        <v>16342282421.799999</v>
      </c>
    </row>
    <row r="17" spans="1:12" x14ac:dyDescent="0.25">
      <c r="A17" s="88"/>
      <c r="B17" s="2" t="s">
        <v>672</v>
      </c>
      <c r="C17" s="38" t="s">
        <v>695</v>
      </c>
      <c r="D17" s="38" t="s">
        <v>338</v>
      </c>
      <c r="E17" s="39">
        <v>400</v>
      </c>
      <c r="F17" s="39">
        <v>399342800</v>
      </c>
      <c r="G17" s="3">
        <f t="shared" si="0"/>
        <v>2.2892640691191284E-2</v>
      </c>
      <c r="H17" s="40" t="s">
        <v>114</v>
      </c>
      <c r="K17" s="112"/>
      <c r="L17" s="85">
        <f>L14-L16</f>
        <v>-13454630.599998474</v>
      </c>
    </row>
    <row r="18" spans="1:12" x14ac:dyDescent="0.25">
      <c r="A18" s="88"/>
      <c r="B18" s="2" t="s">
        <v>137</v>
      </c>
      <c r="C18" s="38" t="s">
        <v>477</v>
      </c>
      <c r="D18" s="38" t="s">
        <v>338</v>
      </c>
      <c r="E18" s="39">
        <v>100</v>
      </c>
      <c r="F18" s="39">
        <v>96796000</v>
      </c>
      <c r="G18" s="3">
        <f t="shared" si="0"/>
        <v>5.548906975021339E-3</v>
      </c>
      <c r="H18" s="40" t="s">
        <v>114</v>
      </c>
      <c r="K18" s="112"/>
    </row>
    <row r="19" spans="1:12" x14ac:dyDescent="0.25">
      <c r="A19" s="88"/>
      <c r="B19" s="2" t="s">
        <v>138</v>
      </c>
      <c r="C19" s="38" t="s">
        <v>481</v>
      </c>
      <c r="D19" s="38" t="s">
        <v>338</v>
      </c>
      <c r="E19" s="39">
        <v>1980</v>
      </c>
      <c r="F19" s="39">
        <v>199427580</v>
      </c>
      <c r="G19" s="3">
        <f t="shared" si="0"/>
        <v>1.1432343171966054E-2</v>
      </c>
      <c r="H19" s="40" t="s">
        <v>114</v>
      </c>
      <c r="K19" s="112"/>
    </row>
    <row r="20" spans="1:12" x14ac:dyDescent="0.25">
      <c r="A20" s="88"/>
      <c r="B20" s="2" t="s">
        <v>139</v>
      </c>
      <c r="C20" s="38" t="s">
        <v>482</v>
      </c>
      <c r="D20" s="38" t="s">
        <v>338</v>
      </c>
      <c r="E20" s="39">
        <v>450</v>
      </c>
      <c r="F20" s="39">
        <v>44819100</v>
      </c>
      <c r="G20" s="3">
        <f t="shared" si="0"/>
        <v>2.56929022484585E-3</v>
      </c>
      <c r="H20" s="40" t="s">
        <v>114</v>
      </c>
      <c r="K20" s="112"/>
    </row>
    <row r="21" spans="1:12" x14ac:dyDescent="0.25">
      <c r="A21" s="88"/>
      <c r="B21" s="2" t="s">
        <v>140</v>
      </c>
      <c r="C21" s="38" t="s">
        <v>485</v>
      </c>
      <c r="D21" s="38" t="s">
        <v>340</v>
      </c>
      <c r="E21" s="39">
        <v>50</v>
      </c>
      <c r="F21" s="39">
        <v>51240550</v>
      </c>
      <c r="G21" s="3">
        <f t="shared" si="0"/>
        <v>2.9374049061834133E-3</v>
      </c>
      <c r="H21" s="40" t="s">
        <v>114</v>
      </c>
      <c r="K21" s="112"/>
    </row>
    <row r="22" spans="1:12" x14ac:dyDescent="0.25">
      <c r="A22" s="88"/>
      <c r="B22" s="2" t="s">
        <v>141</v>
      </c>
      <c r="C22" s="38" t="s">
        <v>484</v>
      </c>
      <c r="D22" s="38" t="s">
        <v>340</v>
      </c>
      <c r="E22" s="39">
        <v>6</v>
      </c>
      <c r="F22" s="39">
        <v>5944128</v>
      </c>
      <c r="G22" s="3">
        <f t="shared" si="0"/>
        <v>3.4075182155894504E-4</v>
      </c>
      <c r="H22" s="40" t="s">
        <v>114</v>
      </c>
      <c r="K22" s="112"/>
    </row>
    <row r="23" spans="1:12" x14ac:dyDescent="0.25">
      <c r="A23" s="88"/>
      <c r="B23" s="2" t="s">
        <v>142</v>
      </c>
      <c r="C23" s="38" t="s">
        <v>487</v>
      </c>
      <c r="D23" s="38" t="s">
        <v>340</v>
      </c>
      <c r="E23" s="39">
        <v>91</v>
      </c>
      <c r="F23" s="39">
        <v>89822915</v>
      </c>
      <c r="G23" s="3">
        <f t="shared" si="0"/>
        <v>5.1491693826216873E-3</v>
      </c>
      <c r="H23" s="40" t="s">
        <v>114</v>
      </c>
      <c r="K23" s="112"/>
    </row>
    <row r="24" spans="1:12" x14ac:dyDescent="0.25">
      <c r="A24" s="88"/>
      <c r="B24" s="2" t="s">
        <v>143</v>
      </c>
      <c r="C24" s="38" t="s">
        <v>483</v>
      </c>
      <c r="D24" s="38" t="s">
        <v>340</v>
      </c>
      <c r="E24" s="39">
        <v>78</v>
      </c>
      <c r="F24" s="39">
        <v>74027226</v>
      </c>
      <c r="G24" s="3">
        <f t="shared" si="0"/>
        <v>4.2436690637307432E-3</v>
      </c>
      <c r="H24" s="40" t="s">
        <v>114</v>
      </c>
      <c r="K24" s="112"/>
    </row>
    <row r="25" spans="1:12" x14ac:dyDescent="0.25">
      <c r="A25" s="88"/>
      <c r="B25" s="2" t="s">
        <v>144</v>
      </c>
      <c r="C25" s="38" t="s">
        <v>486</v>
      </c>
      <c r="D25" s="38" t="s">
        <v>340</v>
      </c>
      <c r="E25" s="39">
        <v>20</v>
      </c>
      <c r="F25" s="39">
        <v>19486080</v>
      </c>
      <c r="G25" s="3">
        <f t="shared" si="0"/>
        <v>1.1170548909854108E-3</v>
      </c>
      <c r="H25" s="40" t="s">
        <v>114</v>
      </c>
      <c r="K25" s="112"/>
    </row>
    <row r="26" spans="1:12" x14ac:dyDescent="0.25">
      <c r="A26" s="88"/>
      <c r="B26" s="2" t="s">
        <v>673</v>
      </c>
      <c r="C26" s="38" t="s">
        <v>696</v>
      </c>
      <c r="D26" s="38" t="s">
        <v>340</v>
      </c>
      <c r="E26" s="39">
        <v>150</v>
      </c>
      <c r="F26" s="39">
        <v>149937300</v>
      </c>
      <c r="G26" s="3">
        <f t="shared" si="0"/>
        <v>8.5952738727413016E-3</v>
      </c>
      <c r="H26" s="40" t="s">
        <v>114</v>
      </c>
      <c r="K26" s="112"/>
    </row>
    <row r="27" spans="1:12" x14ac:dyDescent="0.25">
      <c r="A27" s="88"/>
      <c r="B27" s="2" t="s">
        <v>145</v>
      </c>
      <c r="C27" s="38" t="s">
        <v>493</v>
      </c>
      <c r="D27" s="38" t="s">
        <v>340</v>
      </c>
      <c r="E27" s="39">
        <v>500</v>
      </c>
      <c r="F27" s="39">
        <v>49957650</v>
      </c>
      <c r="G27" s="3">
        <f t="shared" si="0"/>
        <v>2.8638616527612176E-3</v>
      </c>
      <c r="H27" s="40" t="s">
        <v>114</v>
      </c>
      <c r="K27" s="112"/>
    </row>
    <row r="28" spans="1:12" x14ac:dyDescent="0.25">
      <c r="A28" s="88"/>
      <c r="B28" s="2" t="s">
        <v>146</v>
      </c>
      <c r="C28" s="38" t="s">
        <v>490</v>
      </c>
      <c r="D28" s="38" t="s">
        <v>340</v>
      </c>
      <c r="E28" s="39">
        <v>450</v>
      </c>
      <c r="F28" s="39">
        <v>45028980</v>
      </c>
      <c r="G28" s="3">
        <f t="shared" si="0"/>
        <v>2.5813217612307986E-3</v>
      </c>
      <c r="H28" s="40" t="s">
        <v>114</v>
      </c>
      <c r="K28" s="112"/>
    </row>
    <row r="29" spans="1:12" x14ac:dyDescent="0.25">
      <c r="A29" s="88"/>
      <c r="B29" s="2" t="s">
        <v>635</v>
      </c>
      <c r="C29" s="38" t="s">
        <v>642</v>
      </c>
      <c r="D29" s="38" t="s">
        <v>340</v>
      </c>
      <c r="E29" s="39">
        <v>2500</v>
      </c>
      <c r="F29" s="39">
        <v>250225000</v>
      </c>
      <c r="G29" s="3">
        <f t="shared" si="0"/>
        <v>1.4344345301714065E-2</v>
      </c>
      <c r="H29" s="40" t="s">
        <v>114</v>
      </c>
      <c r="K29" s="112"/>
    </row>
    <row r="30" spans="1:12" x14ac:dyDescent="0.25">
      <c r="A30" s="88"/>
      <c r="B30" s="2" t="s">
        <v>147</v>
      </c>
      <c r="C30" s="38" t="s">
        <v>489</v>
      </c>
      <c r="D30" s="38" t="s">
        <v>340</v>
      </c>
      <c r="E30" s="39">
        <v>980</v>
      </c>
      <c r="F30" s="39">
        <v>96511772</v>
      </c>
      <c r="G30" s="3">
        <f t="shared" si="0"/>
        <v>5.5326133809503403E-3</v>
      </c>
      <c r="H30" s="40" t="s">
        <v>114</v>
      </c>
      <c r="K30" s="112"/>
    </row>
    <row r="31" spans="1:12" x14ac:dyDescent="0.25">
      <c r="A31" s="88"/>
      <c r="B31" s="2" t="s">
        <v>148</v>
      </c>
      <c r="C31" s="38" t="s">
        <v>488</v>
      </c>
      <c r="D31" s="38" t="s">
        <v>340</v>
      </c>
      <c r="E31" s="39">
        <v>500</v>
      </c>
      <c r="F31" s="39">
        <v>49090400</v>
      </c>
      <c r="G31" s="3">
        <f t="shared" si="0"/>
        <v>2.8141458631202481E-3</v>
      </c>
      <c r="H31" s="40" t="s">
        <v>114</v>
      </c>
      <c r="K31" s="112"/>
    </row>
    <row r="32" spans="1:12" x14ac:dyDescent="0.25">
      <c r="A32" s="88"/>
      <c r="B32" s="2" t="s">
        <v>149</v>
      </c>
      <c r="C32" s="38" t="s">
        <v>491</v>
      </c>
      <c r="D32" s="38" t="s">
        <v>340</v>
      </c>
      <c r="E32" s="39">
        <v>1500</v>
      </c>
      <c r="F32" s="39">
        <v>144412650</v>
      </c>
      <c r="G32" s="3">
        <f t="shared" si="0"/>
        <v>8.278568958080039E-3</v>
      </c>
      <c r="H32" s="40" t="s">
        <v>114</v>
      </c>
      <c r="K32" s="112"/>
    </row>
    <row r="33" spans="1:11" x14ac:dyDescent="0.25">
      <c r="A33" s="88"/>
      <c r="B33" s="2" t="s">
        <v>150</v>
      </c>
      <c r="C33" s="38" t="s">
        <v>492</v>
      </c>
      <c r="D33" s="38" t="s">
        <v>340</v>
      </c>
      <c r="E33" s="39">
        <v>2500</v>
      </c>
      <c r="F33" s="39">
        <v>243720250</v>
      </c>
      <c r="G33" s="3">
        <f t="shared" si="0"/>
        <v>1.3971455382236295E-2</v>
      </c>
      <c r="H33" s="40" t="s">
        <v>114</v>
      </c>
      <c r="K33" s="112"/>
    </row>
    <row r="34" spans="1:11" x14ac:dyDescent="0.25">
      <c r="A34" s="88"/>
      <c r="B34" s="2" t="s">
        <v>151</v>
      </c>
      <c r="C34" s="38" t="s">
        <v>498</v>
      </c>
      <c r="D34" s="38" t="s">
        <v>338</v>
      </c>
      <c r="E34" s="39">
        <v>9</v>
      </c>
      <c r="F34" s="39">
        <v>8834193</v>
      </c>
      <c r="G34" s="3">
        <f t="shared" si="0"/>
        <v>5.0642707504839756E-4</v>
      </c>
      <c r="H34" s="40" t="s">
        <v>116</v>
      </c>
      <c r="K34" s="112"/>
    </row>
    <row r="35" spans="1:11" x14ac:dyDescent="0.25">
      <c r="A35" s="88"/>
      <c r="B35" s="2" t="s">
        <v>317</v>
      </c>
      <c r="C35" s="38" t="s">
        <v>611</v>
      </c>
      <c r="D35" s="38" t="s">
        <v>338</v>
      </c>
      <c r="E35" s="39">
        <v>1</v>
      </c>
      <c r="F35" s="39">
        <v>10082990</v>
      </c>
      <c r="G35" s="3">
        <f t="shared" si="0"/>
        <v>5.7801534712250931E-4</v>
      </c>
      <c r="H35" s="40" t="s">
        <v>228</v>
      </c>
      <c r="K35" s="112"/>
    </row>
    <row r="36" spans="1:11" x14ac:dyDescent="0.25">
      <c r="A36" s="88"/>
      <c r="B36" s="2" t="s">
        <v>152</v>
      </c>
      <c r="C36" s="38" t="s">
        <v>500</v>
      </c>
      <c r="D36" s="38" t="s">
        <v>327</v>
      </c>
      <c r="E36" s="39">
        <v>1</v>
      </c>
      <c r="F36" s="39">
        <v>964412</v>
      </c>
      <c r="G36" s="3">
        <f t="shared" si="0"/>
        <v>5.5285677854397697E-5</v>
      </c>
      <c r="H36" s="40" t="s">
        <v>114</v>
      </c>
      <c r="K36" s="112"/>
    </row>
    <row r="37" spans="1:11" x14ac:dyDescent="0.25">
      <c r="A37" s="88"/>
      <c r="B37" s="2" t="s">
        <v>153</v>
      </c>
      <c r="C37" s="38" t="s">
        <v>495</v>
      </c>
      <c r="D37" s="38" t="s">
        <v>327</v>
      </c>
      <c r="E37" s="39">
        <v>5</v>
      </c>
      <c r="F37" s="39">
        <v>4953510</v>
      </c>
      <c r="G37" s="3">
        <f t="shared" si="0"/>
        <v>2.8396386410428067E-4</v>
      </c>
      <c r="H37" s="40" t="s">
        <v>114</v>
      </c>
      <c r="K37" s="112"/>
    </row>
    <row r="38" spans="1:11" x14ac:dyDescent="0.25">
      <c r="A38" s="88"/>
      <c r="B38" s="2" t="s">
        <v>760</v>
      </c>
      <c r="C38" s="38" t="s">
        <v>775</v>
      </c>
      <c r="D38" s="38" t="s">
        <v>395</v>
      </c>
      <c r="E38" s="39">
        <v>1000</v>
      </c>
      <c r="F38" s="39">
        <v>97390100</v>
      </c>
      <c r="G38" s="3">
        <f t="shared" si="0"/>
        <v>5.5829642256707479E-3</v>
      </c>
      <c r="H38" s="40" t="s">
        <v>114</v>
      </c>
      <c r="K38" s="112"/>
    </row>
    <row r="39" spans="1:11" x14ac:dyDescent="0.25">
      <c r="A39" s="88"/>
      <c r="B39" s="2" t="s">
        <v>319</v>
      </c>
      <c r="C39" s="38" t="s">
        <v>610</v>
      </c>
      <c r="D39" s="38" t="s">
        <v>420</v>
      </c>
      <c r="E39" s="39">
        <v>14770</v>
      </c>
      <c r="F39" s="39">
        <v>1376268.6</v>
      </c>
      <c r="G39" s="11">
        <f t="shared" si="0"/>
        <v>7.8895681991434079E-5</v>
      </c>
      <c r="H39" s="40"/>
      <c r="K39" s="112"/>
    </row>
    <row r="40" spans="1:11" x14ac:dyDescent="0.25">
      <c r="A40" s="88"/>
      <c r="B40" s="2" t="s">
        <v>761</v>
      </c>
      <c r="C40" s="38" t="s">
        <v>778</v>
      </c>
      <c r="D40" s="38" t="s">
        <v>426</v>
      </c>
      <c r="E40" s="39">
        <v>2470</v>
      </c>
      <c r="F40" s="39">
        <v>242326760</v>
      </c>
      <c r="G40" s="3">
        <f t="shared" si="0"/>
        <v>1.389157246991944E-2</v>
      </c>
      <c r="H40" s="40" t="s">
        <v>114</v>
      </c>
      <c r="K40" s="112"/>
    </row>
    <row r="41" spans="1:11" x14ac:dyDescent="0.25">
      <c r="A41" s="88"/>
      <c r="B41" s="2" t="s">
        <v>154</v>
      </c>
      <c r="C41" s="38" t="s">
        <v>499</v>
      </c>
      <c r="D41" s="38" t="s">
        <v>426</v>
      </c>
      <c r="E41" s="39">
        <v>500</v>
      </c>
      <c r="F41" s="39">
        <v>49455750</v>
      </c>
      <c r="G41" s="3">
        <f t="shared" si="0"/>
        <v>2.8350898397651926E-3</v>
      </c>
      <c r="H41" s="40" t="s">
        <v>114</v>
      </c>
      <c r="K41" s="112"/>
    </row>
    <row r="42" spans="1:11" x14ac:dyDescent="0.25">
      <c r="A42" s="88"/>
      <c r="B42" s="2" t="s">
        <v>155</v>
      </c>
      <c r="C42" s="38" t="s">
        <v>496</v>
      </c>
      <c r="D42" s="38" t="s">
        <v>426</v>
      </c>
      <c r="E42" s="39">
        <v>6000</v>
      </c>
      <c r="F42" s="39">
        <v>585326400</v>
      </c>
      <c r="G42" s="3">
        <f t="shared" si="0"/>
        <v>3.3554297115832576E-2</v>
      </c>
      <c r="H42" s="40" t="s">
        <v>114</v>
      </c>
      <c r="K42" s="112"/>
    </row>
    <row r="43" spans="1:11" x14ac:dyDescent="0.25">
      <c r="A43" s="88"/>
      <c r="B43" s="2" t="s">
        <v>618</v>
      </c>
      <c r="C43" s="38" t="s">
        <v>629</v>
      </c>
      <c r="D43" s="38" t="s">
        <v>426</v>
      </c>
      <c r="E43" s="39">
        <v>2450</v>
      </c>
      <c r="F43" s="39">
        <v>236583760</v>
      </c>
      <c r="G43" s="3">
        <f t="shared" si="0"/>
        <v>1.3562350469448887E-2</v>
      </c>
      <c r="H43" s="40" t="s">
        <v>114</v>
      </c>
      <c r="K43" s="112"/>
    </row>
    <row r="44" spans="1:11" x14ac:dyDescent="0.25">
      <c r="A44" s="88"/>
      <c r="B44" s="2" t="s">
        <v>156</v>
      </c>
      <c r="C44" s="38" t="s">
        <v>501</v>
      </c>
      <c r="D44" s="38" t="s">
        <v>327</v>
      </c>
      <c r="E44" s="39">
        <v>414</v>
      </c>
      <c r="F44" s="39">
        <v>409100310</v>
      </c>
      <c r="G44" s="3">
        <f t="shared" si="0"/>
        <v>2.3451997640836317E-2</v>
      </c>
      <c r="H44" s="40" t="s">
        <v>121</v>
      </c>
      <c r="K44" s="112"/>
    </row>
    <row r="45" spans="1:11" x14ac:dyDescent="0.25">
      <c r="A45" s="88"/>
      <c r="B45" s="2" t="s">
        <v>619</v>
      </c>
      <c r="C45" s="38" t="s">
        <v>628</v>
      </c>
      <c r="D45" s="38" t="s">
        <v>497</v>
      </c>
      <c r="E45" s="39">
        <v>250</v>
      </c>
      <c r="F45" s="39">
        <v>251180250</v>
      </c>
      <c r="G45" s="3">
        <f t="shared" si="0"/>
        <v>1.4399105760698827E-2</v>
      </c>
      <c r="H45" s="40" t="s">
        <v>116</v>
      </c>
      <c r="K45" s="112"/>
    </row>
    <row r="46" spans="1:11" x14ac:dyDescent="0.25">
      <c r="A46" s="88"/>
      <c r="B46" s="2" t="s">
        <v>157</v>
      </c>
      <c r="C46" s="38" t="s">
        <v>494</v>
      </c>
      <c r="D46" s="38" t="s">
        <v>497</v>
      </c>
      <c r="E46" s="39">
        <v>96</v>
      </c>
      <c r="F46" s="39">
        <v>93074880</v>
      </c>
      <c r="G46" s="3">
        <f t="shared" si="0"/>
        <v>5.3355908387874929E-3</v>
      </c>
      <c r="H46" s="40" t="s">
        <v>116</v>
      </c>
      <c r="K46" s="112"/>
    </row>
    <row r="47" spans="1:11" x14ac:dyDescent="0.25">
      <c r="A47" s="88"/>
      <c r="B47" s="2" t="s">
        <v>158</v>
      </c>
      <c r="C47" s="38" t="s">
        <v>503</v>
      </c>
      <c r="D47" s="38" t="s">
        <v>497</v>
      </c>
      <c r="E47" s="39">
        <v>50</v>
      </c>
      <c r="F47" s="39">
        <v>49988600</v>
      </c>
      <c r="G47" s="3">
        <f t="shared" si="0"/>
        <v>2.8656358858997451E-3</v>
      </c>
      <c r="H47" s="40" t="s">
        <v>116</v>
      </c>
      <c r="K47" s="112"/>
    </row>
    <row r="48" spans="1:11" x14ac:dyDescent="0.25">
      <c r="A48" s="88"/>
      <c r="B48" s="2" t="s">
        <v>159</v>
      </c>
      <c r="C48" s="38" t="s">
        <v>502</v>
      </c>
      <c r="D48" s="38" t="s">
        <v>497</v>
      </c>
      <c r="E48" s="39">
        <v>50</v>
      </c>
      <c r="F48" s="39">
        <v>49734200</v>
      </c>
      <c r="G48" s="3">
        <f t="shared" si="0"/>
        <v>2.8510522054331407E-3</v>
      </c>
      <c r="H48" s="40" t="s">
        <v>116</v>
      </c>
      <c r="K48" s="112"/>
    </row>
    <row r="49" spans="1:11" x14ac:dyDescent="0.25">
      <c r="A49" s="88"/>
      <c r="B49" s="2" t="s">
        <v>160</v>
      </c>
      <c r="C49" s="38" t="s">
        <v>505</v>
      </c>
      <c r="D49" s="38" t="s">
        <v>497</v>
      </c>
      <c r="E49" s="39">
        <v>2000</v>
      </c>
      <c r="F49" s="39">
        <v>199535400</v>
      </c>
      <c r="G49" s="3">
        <f t="shared" si="0"/>
        <v>1.1438524038427961E-2</v>
      </c>
      <c r="H49" s="40" t="s">
        <v>116</v>
      </c>
      <c r="K49" s="112"/>
    </row>
    <row r="50" spans="1:11" x14ac:dyDescent="0.25">
      <c r="A50" s="88"/>
      <c r="B50" s="2" t="s">
        <v>715</v>
      </c>
      <c r="C50" s="38" t="s">
        <v>742</v>
      </c>
      <c r="D50" s="38" t="s">
        <v>497</v>
      </c>
      <c r="E50" s="39">
        <v>2500</v>
      </c>
      <c r="F50" s="39">
        <v>248060250</v>
      </c>
      <c r="G50" s="3">
        <f t="shared" si="0"/>
        <v>1.4220249302146134E-2</v>
      </c>
      <c r="H50" s="40" t="s">
        <v>116</v>
      </c>
      <c r="K50" s="112"/>
    </row>
    <row r="51" spans="1:11" x14ac:dyDescent="0.25">
      <c r="A51" s="88"/>
      <c r="B51" s="2" t="s">
        <v>645</v>
      </c>
      <c r="C51" s="38" t="s">
        <v>660</v>
      </c>
      <c r="D51" s="38" t="s">
        <v>340</v>
      </c>
      <c r="E51" s="39">
        <v>3405</v>
      </c>
      <c r="F51" s="39">
        <v>344611537.5</v>
      </c>
      <c r="G51" s="3">
        <f t="shared" si="0"/>
        <v>1.9755127940272097E-2</v>
      </c>
      <c r="H51" s="40" t="s">
        <v>117</v>
      </c>
      <c r="K51" s="112"/>
    </row>
    <row r="52" spans="1:11" x14ac:dyDescent="0.25">
      <c r="A52" s="88"/>
      <c r="B52" s="2" t="s">
        <v>161</v>
      </c>
      <c r="C52" s="38" t="s">
        <v>507</v>
      </c>
      <c r="D52" s="38" t="s">
        <v>340</v>
      </c>
      <c r="E52" s="39">
        <v>500</v>
      </c>
      <c r="F52" s="39">
        <v>50612400</v>
      </c>
      <c r="G52" s="3">
        <f t="shared" si="0"/>
        <v>2.9013957124526843E-3</v>
      </c>
      <c r="H52" s="40" t="s">
        <v>117</v>
      </c>
      <c r="K52" s="112"/>
    </row>
    <row r="53" spans="1:11" x14ac:dyDescent="0.25">
      <c r="A53" s="88"/>
      <c r="B53" s="2" t="s">
        <v>162</v>
      </c>
      <c r="C53" s="38" t="s">
        <v>506</v>
      </c>
      <c r="D53" s="38" t="s">
        <v>340</v>
      </c>
      <c r="E53" s="39">
        <v>5</v>
      </c>
      <c r="F53" s="39">
        <v>5023710</v>
      </c>
      <c r="G53" s="3">
        <f t="shared" si="0"/>
        <v>2.8798813442171631E-4</v>
      </c>
      <c r="H53" s="40" t="s">
        <v>117</v>
      </c>
      <c r="K53" s="112"/>
    </row>
    <row r="54" spans="1:11" x14ac:dyDescent="0.25">
      <c r="A54" s="88"/>
      <c r="B54" s="2" t="s">
        <v>163</v>
      </c>
      <c r="C54" s="38" t="s">
        <v>513</v>
      </c>
      <c r="D54" s="38" t="s">
        <v>364</v>
      </c>
      <c r="E54" s="39">
        <v>100</v>
      </c>
      <c r="F54" s="39">
        <v>100060400</v>
      </c>
      <c r="G54" s="3">
        <f t="shared" si="0"/>
        <v>5.7360412773608954E-3</v>
      </c>
      <c r="H54" s="40" t="s">
        <v>121</v>
      </c>
      <c r="K54" s="112"/>
    </row>
    <row r="55" spans="1:11" x14ac:dyDescent="0.25">
      <c r="A55" s="88"/>
      <c r="B55" s="2" t="s">
        <v>164</v>
      </c>
      <c r="C55" s="38" t="s">
        <v>514</v>
      </c>
      <c r="D55" s="38" t="s">
        <v>340</v>
      </c>
      <c r="E55" s="39">
        <v>20600</v>
      </c>
      <c r="F55" s="39">
        <v>19558093.199999999</v>
      </c>
      <c r="G55" s="3">
        <f t="shared" si="0"/>
        <v>1.1211831044216436E-3</v>
      </c>
      <c r="H55" s="40" t="s">
        <v>114</v>
      </c>
      <c r="K55" s="112"/>
    </row>
    <row r="56" spans="1:11" x14ac:dyDescent="0.25">
      <c r="A56" s="88"/>
      <c r="B56" s="2" t="s">
        <v>165</v>
      </c>
      <c r="C56" s="38" t="s">
        <v>508</v>
      </c>
      <c r="D56" s="38" t="s">
        <v>340</v>
      </c>
      <c r="E56" s="39">
        <v>1</v>
      </c>
      <c r="F56" s="39">
        <v>1039701</v>
      </c>
      <c r="G56" s="3">
        <f t="shared" si="0"/>
        <v>5.9601679106953398E-5</v>
      </c>
      <c r="H56" s="40" t="s">
        <v>114</v>
      </c>
      <c r="K56" s="112"/>
    </row>
    <row r="57" spans="1:11" x14ac:dyDescent="0.25">
      <c r="A57" s="88"/>
      <c r="B57" s="2" t="s">
        <v>166</v>
      </c>
      <c r="C57" s="38" t="s">
        <v>509</v>
      </c>
      <c r="D57" s="38" t="s">
        <v>340</v>
      </c>
      <c r="E57" s="39">
        <v>2</v>
      </c>
      <c r="F57" s="39">
        <v>2056890</v>
      </c>
      <c r="G57" s="3">
        <f t="shared" si="0"/>
        <v>1.1791284007450351E-4</v>
      </c>
      <c r="H57" s="40" t="s">
        <v>114</v>
      </c>
      <c r="K57" s="112"/>
    </row>
    <row r="58" spans="1:11" x14ac:dyDescent="0.25">
      <c r="A58" s="88"/>
      <c r="B58" s="2" t="s">
        <v>167</v>
      </c>
      <c r="C58" s="38" t="s">
        <v>511</v>
      </c>
      <c r="D58" s="38" t="s">
        <v>340</v>
      </c>
      <c r="E58" s="39">
        <v>298</v>
      </c>
      <c r="F58" s="39">
        <v>295300716</v>
      </c>
      <c r="G58" s="3">
        <f t="shared" si="0"/>
        <v>1.6928346240972721E-2</v>
      </c>
      <c r="H58" s="40" t="s">
        <v>114</v>
      </c>
      <c r="K58" s="112"/>
    </row>
    <row r="59" spans="1:11" x14ac:dyDescent="0.25">
      <c r="A59" s="88"/>
      <c r="B59" s="2" t="s">
        <v>168</v>
      </c>
      <c r="C59" s="38" t="s">
        <v>510</v>
      </c>
      <c r="D59" s="38" t="s">
        <v>340</v>
      </c>
      <c r="E59" s="39">
        <v>3</v>
      </c>
      <c r="F59" s="39">
        <v>2993418</v>
      </c>
      <c r="G59" s="3">
        <f t="shared" si="0"/>
        <v>1.7160004565637451E-4</v>
      </c>
      <c r="H59" s="40" t="s">
        <v>114</v>
      </c>
      <c r="K59" s="112"/>
    </row>
    <row r="60" spans="1:11" x14ac:dyDescent="0.25">
      <c r="A60" s="88"/>
      <c r="B60" s="2" t="s">
        <v>674</v>
      </c>
      <c r="C60" s="38" t="s">
        <v>697</v>
      </c>
      <c r="D60" s="38" t="s">
        <v>340</v>
      </c>
      <c r="E60" s="39">
        <v>950</v>
      </c>
      <c r="F60" s="39">
        <v>95084170</v>
      </c>
      <c r="G60" s="3">
        <f t="shared" si="0"/>
        <v>5.4507749713533079E-3</v>
      </c>
      <c r="H60" s="40" t="s">
        <v>114</v>
      </c>
      <c r="K60" s="112"/>
    </row>
    <row r="61" spans="1:11" x14ac:dyDescent="0.25">
      <c r="A61" s="88"/>
      <c r="B61" s="2" t="s">
        <v>169</v>
      </c>
      <c r="C61" s="38" t="s">
        <v>512</v>
      </c>
      <c r="D61" s="38" t="s">
        <v>340</v>
      </c>
      <c r="E61" s="39">
        <v>1500</v>
      </c>
      <c r="F61" s="39">
        <v>149547900</v>
      </c>
      <c r="G61" s="3">
        <f t="shared" si="0"/>
        <v>8.5729512108950138E-3</v>
      </c>
      <c r="H61" s="40" t="s">
        <v>114</v>
      </c>
      <c r="K61" s="112"/>
    </row>
    <row r="62" spans="1:11" x14ac:dyDescent="0.25">
      <c r="A62" s="88"/>
      <c r="B62" s="2" t="s">
        <v>170</v>
      </c>
      <c r="C62" s="38" t="s">
        <v>518</v>
      </c>
      <c r="D62" s="38" t="s">
        <v>340</v>
      </c>
      <c r="E62" s="39">
        <v>2450</v>
      </c>
      <c r="F62" s="39">
        <v>240520910</v>
      </c>
      <c r="G62" s="3">
        <f t="shared" si="0"/>
        <v>1.3788050695663868E-2</v>
      </c>
      <c r="H62" s="40" t="s">
        <v>114</v>
      </c>
      <c r="K62" s="112"/>
    </row>
    <row r="63" spans="1:11" x14ac:dyDescent="0.25">
      <c r="A63" s="88"/>
      <c r="B63" s="2" t="s">
        <v>171</v>
      </c>
      <c r="C63" s="38" t="s">
        <v>519</v>
      </c>
      <c r="D63" s="38" t="s">
        <v>338</v>
      </c>
      <c r="E63" s="39">
        <v>1500</v>
      </c>
      <c r="F63" s="39">
        <v>147811500</v>
      </c>
      <c r="G63" s="3">
        <f t="shared" si="0"/>
        <v>8.4734107126158802E-3</v>
      </c>
      <c r="H63" s="40" t="s">
        <v>129</v>
      </c>
      <c r="K63" s="112"/>
    </row>
    <row r="64" spans="1:11" x14ac:dyDescent="0.25">
      <c r="A64" s="88"/>
      <c r="B64" s="2" t="s">
        <v>172</v>
      </c>
      <c r="C64" s="38" t="s">
        <v>521</v>
      </c>
      <c r="D64" s="38" t="s">
        <v>515</v>
      </c>
      <c r="E64" s="39">
        <v>5</v>
      </c>
      <c r="F64" s="39">
        <v>5206845</v>
      </c>
      <c r="G64" s="3">
        <f t="shared" si="0"/>
        <v>2.9848649260666747E-4</v>
      </c>
      <c r="H64" s="40" t="s">
        <v>116</v>
      </c>
      <c r="K64" s="112"/>
    </row>
    <row r="65" spans="1:11" x14ac:dyDescent="0.25">
      <c r="A65" s="88"/>
      <c r="B65" s="2" t="s">
        <v>173</v>
      </c>
      <c r="C65" s="38" t="s">
        <v>517</v>
      </c>
      <c r="D65" s="38" t="s">
        <v>515</v>
      </c>
      <c r="E65" s="39">
        <v>9</v>
      </c>
      <c r="F65" s="39">
        <v>9272295</v>
      </c>
      <c r="G65" s="3">
        <f t="shared" si="0"/>
        <v>5.3154161742174769E-4</v>
      </c>
      <c r="H65" s="40" t="s">
        <v>116</v>
      </c>
      <c r="K65" s="112"/>
    </row>
    <row r="66" spans="1:11" x14ac:dyDescent="0.25">
      <c r="A66" s="88"/>
      <c r="B66" s="2" t="s">
        <v>174</v>
      </c>
      <c r="C66" s="38" t="s">
        <v>522</v>
      </c>
      <c r="D66" s="38" t="s">
        <v>515</v>
      </c>
      <c r="E66" s="39">
        <v>25</v>
      </c>
      <c r="F66" s="39">
        <v>24306200</v>
      </c>
      <c r="G66" s="3">
        <f t="shared" si="0"/>
        <v>1.3933720682286837E-3</v>
      </c>
      <c r="H66" s="40" t="s">
        <v>114</v>
      </c>
      <c r="K66" s="112"/>
    </row>
    <row r="67" spans="1:11" x14ac:dyDescent="0.25">
      <c r="A67" s="88"/>
      <c r="B67" s="2" t="s">
        <v>175</v>
      </c>
      <c r="C67" s="38" t="s">
        <v>523</v>
      </c>
      <c r="D67" s="38" t="s">
        <v>420</v>
      </c>
      <c r="E67" s="39">
        <v>500</v>
      </c>
      <c r="F67" s="39">
        <v>50182150</v>
      </c>
      <c r="G67" s="3">
        <f t="shared" si="0"/>
        <v>2.8767312921666919E-3</v>
      </c>
      <c r="H67" s="40" t="s">
        <v>114</v>
      </c>
      <c r="K67" s="112"/>
    </row>
    <row r="68" spans="1:11" x14ac:dyDescent="0.25">
      <c r="A68" s="88"/>
      <c r="B68" s="2" t="s">
        <v>320</v>
      </c>
      <c r="C68" s="38" t="s">
        <v>609</v>
      </c>
      <c r="D68" s="38" t="s">
        <v>420</v>
      </c>
      <c r="E68" s="39">
        <v>11601</v>
      </c>
      <c r="F68" s="39">
        <v>1995372</v>
      </c>
      <c r="G68" s="11">
        <f t="shared" si="0"/>
        <v>1.1438627224846357E-4</v>
      </c>
      <c r="H68" s="40"/>
      <c r="K68" s="112"/>
    </row>
    <row r="69" spans="1:11" x14ac:dyDescent="0.25">
      <c r="A69" s="88"/>
      <c r="B69" s="2" t="s">
        <v>176</v>
      </c>
      <c r="C69" s="38" t="s">
        <v>520</v>
      </c>
      <c r="D69" s="38" t="s">
        <v>524</v>
      </c>
      <c r="E69" s="39">
        <v>500</v>
      </c>
      <c r="F69" s="39">
        <v>49781950</v>
      </c>
      <c r="G69" s="3">
        <f t="shared" si="0"/>
        <v>2.8537895118100286E-3</v>
      </c>
      <c r="H69" s="40" t="s">
        <v>116</v>
      </c>
      <c r="K69" s="112"/>
    </row>
    <row r="70" spans="1:11" x14ac:dyDescent="0.25">
      <c r="A70" s="88"/>
      <c r="B70" s="2" t="s">
        <v>177</v>
      </c>
      <c r="C70" s="38" t="s">
        <v>516</v>
      </c>
      <c r="D70" s="38" t="s">
        <v>411</v>
      </c>
      <c r="E70" s="39">
        <v>450</v>
      </c>
      <c r="F70" s="39">
        <v>44446680</v>
      </c>
      <c r="G70" s="3">
        <f t="shared" si="0"/>
        <v>2.5479409548797619E-3</v>
      </c>
      <c r="H70" s="40" t="s">
        <v>117</v>
      </c>
      <c r="K70" s="112"/>
    </row>
    <row r="71" spans="1:11" x14ac:dyDescent="0.25">
      <c r="A71" s="88"/>
      <c r="B71" s="2" t="s">
        <v>178</v>
      </c>
      <c r="C71" s="38" t="s">
        <v>504</v>
      </c>
      <c r="D71" s="38" t="s">
        <v>411</v>
      </c>
      <c r="E71" s="39">
        <v>450</v>
      </c>
      <c r="F71" s="39">
        <v>44428995</v>
      </c>
      <c r="G71" s="3">
        <f t="shared" ref="G71:G134" si="2">+F71/$F$149</f>
        <v>2.5469271483190233E-3</v>
      </c>
      <c r="H71" s="40" t="s">
        <v>117</v>
      </c>
      <c r="K71" s="112"/>
    </row>
    <row r="72" spans="1:11" x14ac:dyDescent="0.25">
      <c r="A72" s="88"/>
      <c r="B72" s="2" t="s">
        <v>179</v>
      </c>
      <c r="C72" s="38" t="s">
        <v>526</v>
      </c>
      <c r="D72" s="38" t="s">
        <v>338</v>
      </c>
      <c r="E72" s="39">
        <v>5</v>
      </c>
      <c r="F72" s="39">
        <v>50546300</v>
      </c>
      <c r="G72" s="3">
        <f t="shared" si="2"/>
        <v>2.8976064778660389E-3</v>
      </c>
      <c r="H72" s="40" t="s">
        <v>114</v>
      </c>
      <c r="K72" s="112"/>
    </row>
    <row r="73" spans="1:11" x14ac:dyDescent="0.25">
      <c r="A73" s="88"/>
      <c r="B73" s="2" t="s">
        <v>180</v>
      </c>
      <c r="C73" s="38" t="s">
        <v>525</v>
      </c>
      <c r="D73" s="38" t="s">
        <v>338</v>
      </c>
      <c r="E73" s="39">
        <v>1400</v>
      </c>
      <c r="F73" s="39">
        <v>138352200</v>
      </c>
      <c r="G73" s="3">
        <f t="shared" si="2"/>
        <v>7.931148886209629E-3</v>
      </c>
      <c r="H73" s="40" t="s">
        <v>114</v>
      </c>
      <c r="K73" s="112"/>
    </row>
    <row r="74" spans="1:11" x14ac:dyDescent="0.25">
      <c r="A74" s="88"/>
      <c r="B74" s="2" t="s">
        <v>181</v>
      </c>
      <c r="C74" s="38" t="s">
        <v>527</v>
      </c>
      <c r="D74" s="38" t="s">
        <v>338</v>
      </c>
      <c r="E74" s="39">
        <v>500</v>
      </c>
      <c r="F74" s="39">
        <v>48805300</v>
      </c>
      <c r="G74" s="3">
        <f t="shared" si="2"/>
        <v>2.7978022809621158E-3</v>
      </c>
      <c r="H74" s="40" t="s">
        <v>114</v>
      </c>
      <c r="K74" s="112"/>
    </row>
    <row r="75" spans="1:11" x14ac:dyDescent="0.25">
      <c r="A75" s="88"/>
      <c r="B75" s="2" t="s">
        <v>620</v>
      </c>
      <c r="C75" s="38" t="s">
        <v>626</v>
      </c>
      <c r="D75" s="38" t="s">
        <v>338</v>
      </c>
      <c r="E75" s="39">
        <v>2500</v>
      </c>
      <c r="F75" s="39">
        <v>241445000</v>
      </c>
      <c r="G75" s="3">
        <f t="shared" si="2"/>
        <v>1.3841024883094624E-2</v>
      </c>
      <c r="H75" s="40" t="s">
        <v>114</v>
      </c>
      <c r="K75" s="112"/>
    </row>
    <row r="76" spans="1:11" x14ac:dyDescent="0.25">
      <c r="A76" s="88"/>
      <c r="B76" s="2" t="s">
        <v>675</v>
      </c>
      <c r="C76" s="38" t="s">
        <v>698</v>
      </c>
      <c r="D76" s="38" t="s">
        <v>340</v>
      </c>
      <c r="E76" s="39">
        <v>1400</v>
      </c>
      <c r="F76" s="39">
        <v>138257840</v>
      </c>
      <c r="G76" s="3">
        <f t="shared" si="2"/>
        <v>7.9257396248541712E-3</v>
      </c>
      <c r="H76" s="40" t="s">
        <v>114</v>
      </c>
      <c r="K76" s="112"/>
    </row>
    <row r="77" spans="1:11" x14ac:dyDescent="0.25">
      <c r="A77" s="88"/>
      <c r="B77" s="2" t="s">
        <v>182</v>
      </c>
      <c r="C77" s="38" t="s">
        <v>528</v>
      </c>
      <c r="D77" s="38" t="s">
        <v>426</v>
      </c>
      <c r="E77" s="39">
        <v>11</v>
      </c>
      <c r="F77" s="39">
        <v>11023133</v>
      </c>
      <c r="G77" s="3">
        <f t="shared" si="2"/>
        <v>6.3190978542799179E-4</v>
      </c>
      <c r="H77" s="40" t="s">
        <v>116</v>
      </c>
      <c r="K77" s="112"/>
    </row>
    <row r="78" spans="1:11" x14ac:dyDescent="0.25">
      <c r="A78" s="88"/>
      <c r="B78" s="2" t="s">
        <v>183</v>
      </c>
      <c r="C78" s="38" t="s">
        <v>432</v>
      </c>
      <c r="D78" s="38" t="s">
        <v>426</v>
      </c>
      <c r="E78" s="39">
        <v>1</v>
      </c>
      <c r="F78" s="39">
        <v>1050505</v>
      </c>
      <c r="G78" s="3">
        <f t="shared" si="2"/>
        <v>6.0221026920480098E-5</v>
      </c>
      <c r="H78" s="40" t="s">
        <v>116</v>
      </c>
      <c r="K78" s="112"/>
    </row>
    <row r="79" spans="1:11" x14ac:dyDescent="0.25">
      <c r="A79" s="88"/>
      <c r="B79" s="2" t="s">
        <v>184</v>
      </c>
      <c r="C79" s="38" t="s">
        <v>427</v>
      </c>
      <c r="D79" s="38" t="s">
        <v>426</v>
      </c>
      <c r="E79" s="39">
        <v>6</v>
      </c>
      <c r="F79" s="39">
        <v>6282672</v>
      </c>
      <c r="G79" s="3">
        <f t="shared" si="2"/>
        <v>3.6015912313082425E-4</v>
      </c>
      <c r="H79" s="40" t="s">
        <v>116</v>
      </c>
      <c r="K79" s="112"/>
    </row>
    <row r="80" spans="1:11" x14ac:dyDescent="0.25">
      <c r="A80" s="88"/>
      <c r="B80" s="2" t="s">
        <v>185</v>
      </c>
      <c r="C80" s="38" t="s">
        <v>428</v>
      </c>
      <c r="D80" s="38" t="s">
        <v>426</v>
      </c>
      <c r="E80" s="39">
        <v>22</v>
      </c>
      <c r="F80" s="39">
        <v>23154274</v>
      </c>
      <c r="G80" s="3">
        <f t="shared" si="2"/>
        <v>1.3273370025636932E-3</v>
      </c>
      <c r="H80" s="40" t="s">
        <v>116</v>
      </c>
      <c r="K80" s="112"/>
    </row>
    <row r="81" spans="1:11" x14ac:dyDescent="0.25">
      <c r="A81" s="88"/>
      <c r="B81" s="2" t="s">
        <v>186</v>
      </c>
      <c r="C81" s="38" t="s">
        <v>431</v>
      </c>
      <c r="D81" s="38" t="s">
        <v>426</v>
      </c>
      <c r="E81" s="39">
        <v>3</v>
      </c>
      <c r="F81" s="39">
        <v>3021447</v>
      </c>
      <c r="G81" s="3">
        <f t="shared" si="2"/>
        <v>1.7320683016816088E-4</v>
      </c>
      <c r="H81" s="40" t="s">
        <v>116</v>
      </c>
      <c r="K81" s="112"/>
    </row>
    <row r="82" spans="1:11" x14ac:dyDescent="0.25">
      <c r="A82" s="88"/>
      <c r="B82" s="2" t="s">
        <v>187</v>
      </c>
      <c r="C82" s="38" t="s">
        <v>429</v>
      </c>
      <c r="D82" s="38" t="s">
        <v>426</v>
      </c>
      <c r="E82" s="39">
        <v>50</v>
      </c>
      <c r="F82" s="39">
        <v>49819200</v>
      </c>
      <c r="G82" s="3">
        <f t="shared" si="2"/>
        <v>2.8559248974129414E-3</v>
      </c>
      <c r="H82" s="40" t="s">
        <v>114</v>
      </c>
      <c r="K82" s="112"/>
    </row>
    <row r="83" spans="1:11" x14ac:dyDescent="0.25">
      <c r="A83" s="88"/>
      <c r="B83" s="2" t="s">
        <v>188</v>
      </c>
      <c r="C83" s="38" t="s">
        <v>430</v>
      </c>
      <c r="D83" s="38" t="s">
        <v>426</v>
      </c>
      <c r="E83" s="39">
        <v>10</v>
      </c>
      <c r="F83" s="39">
        <v>10042520</v>
      </c>
      <c r="G83" s="3">
        <f t="shared" si="2"/>
        <v>5.7569537248224403E-4</v>
      </c>
      <c r="H83" s="40" t="s">
        <v>116</v>
      </c>
      <c r="K83" s="112"/>
    </row>
    <row r="84" spans="1:11" x14ac:dyDescent="0.25">
      <c r="A84" s="88"/>
      <c r="B84" s="2" t="s">
        <v>189</v>
      </c>
      <c r="C84" s="38" t="s">
        <v>437</v>
      </c>
      <c r="D84" s="38" t="s">
        <v>426</v>
      </c>
      <c r="E84" s="39">
        <v>130</v>
      </c>
      <c r="F84" s="39">
        <v>13076180</v>
      </c>
      <c r="G84" s="3">
        <f t="shared" si="2"/>
        <v>7.496023224992204E-4</v>
      </c>
      <c r="H84" s="40" t="s">
        <v>116</v>
      </c>
      <c r="K84" s="112"/>
    </row>
    <row r="85" spans="1:11" x14ac:dyDescent="0.25">
      <c r="B85" s="2" t="s">
        <v>190</v>
      </c>
      <c r="C85" s="38" t="s">
        <v>433</v>
      </c>
      <c r="D85" s="38" t="s">
        <v>426</v>
      </c>
      <c r="E85" s="39">
        <v>6000</v>
      </c>
      <c r="F85" s="39">
        <v>593996400</v>
      </c>
      <c r="G85" s="3">
        <f t="shared" si="2"/>
        <v>3.4051311697772278E-2</v>
      </c>
      <c r="H85" s="40" t="s">
        <v>114</v>
      </c>
    </row>
    <row r="86" spans="1:11" x14ac:dyDescent="0.25">
      <c r="B86" s="2" t="s">
        <v>191</v>
      </c>
      <c r="C86" s="38" t="s">
        <v>434</v>
      </c>
      <c r="D86" s="38" t="s">
        <v>340</v>
      </c>
      <c r="E86" s="39">
        <v>740</v>
      </c>
      <c r="F86" s="39">
        <v>733914240</v>
      </c>
      <c r="G86" s="3">
        <f t="shared" si="2"/>
        <v>4.2072212130702558E-2</v>
      </c>
      <c r="H86" s="40" t="s">
        <v>116</v>
      </c>
    </row>
    <row r="87" spans="1:11" x14ac:dyDescent="0.25">
      <c r="B87" s="2" t="s">
        <v>192</v>
      </c>
      <c r="C87" s="38" t="s">
        <v>435</v>
      </c>
      <c r="D87" s="38" t="s">
        <v>340</v>
      </c>
      <c r="E87" s="39">
        <v>20</v>
      </c>
      <c r="F87" s="39">
        <v>19336920</v>
      </c>
      <c r="G87" s="3">
        <f t="shared" si="2"/>
        <v>1.10850417644768E-3</v>
      </c>
      <c r="H87" s="40" t="s">
        <v>116</v>
      </c>
    </row>
    <row r="88" spans="1:11" x14ac:dyDescent="0.25">
      <c r="A88" s="97" t="s">
        <v>69</v>
      </c>
      <c r="B88" s="2" t="s">
        <v>646</v>
      </c>
      <c r="C88" s="38" t="s">
        <v>659</v>
      </c>
      <c r="D88" s="38" t="s">
        <v>340</v>
      </c>
      <c r="E88" s="39">
        <v>2500</v>
      </c>
      <c r="F88" s="39">
        <v>250307500</v>
      </c>
      <c r="G88" s="3">
        <f t="shared" si="2"/>
        <v>1.4349074679223871E-2</v>
      </c>
      <c r="H88" s="40" t="s">
        <v>116</v>
      </c>
    </row>
    <row r="89" spans="1:11" x14ac:dyDescent="0.25">
      <c r="B89" s="2" t="s">
        <v>762</v>
      </c>
      <c r="C89" s="38" t="s">
        <v>776</v>
      </c>
      <c r="D89" s="38" t="s">
        <v>340</v>
      </c>
      <c r="E89" s="39">
        <v>1250</v>
      </c>
      <c r="F89" s="39">
        <v>122916250</v>
      </c>
      <c r="G89" s="3">
        <f t="shared" si="2"/>
        <v>7.0462708889671754E-3</v>
      </c>
      <c r="H89" s="40" t="s">
        <v>114</v>
      </c>
    </row>
    <row r="90" spans="1:11" x14ac:dyDescent="0.25">
      <c r="B90" s="2" t="s">
        <v>763</v>
      </c>
      <c r="C90" s="38" t="s">
        <v>777</v>
      </c>
      <c r="D90" s="38" t="s">
        <v>340</v>
      </c>
      <c r="E90" s="39">
        <v>250</v>
      </c>
      <c r="F90" s="39">
        <v>255009500</v>
      </c>
      <c r="G90" s="3">
        <f t="shared" si="2"/>
        <v>1.461862053438886E-2</v>
      </c>
      <c r="H90" s="40" t="s">
        <v>114</v>
      </c>
    </row>
    <row r="91" spans="1:11" x14ac:dyDescent="0.25">
      <c r="B91" s="2" t="s">
        <v>193</v>
      </c>
      <c r="C91" s="38" t="s">
        <v>436</v>
      </c>
      <c r="D91" s="38" t="s">
        <v>340</v>
      </c>
      <c r="E91" s="39">
        <v>1500</v>
      </c>
      <c r="F91" s="39">
        <v>150683850</v>
      </c>
      <c r="G91" s="3">
        <f t="shared" si="2"/>
        <v>8.6380704397709535E-3</v>
      </c>
      <c r="H91" s="40" t="s">
        <v>114</v>
      </c>
    </row>
    <row r="92" spans="1:11" x14ac:dyDescent="0.25">
      <c r="A92" s="103" t="s">
        <v>73</v>
      </c>
      <c r="B92" s="2" t="s">
        <v>716</v>
      </c>
      <c r="C92" s="38" t="s">
        <v>743</v>
      </c>
      <c r="D92" s="38" t="s">
        <v>419</v>
      </c>
      <c r="E92" s="39">
        <v>2400</v>
      </c>
      <c r="F92" s="39">
        <v>244914000</v>
      </c>
      <c r="G92" s="3">
        <f t="shared" si="2"/>
        <v>1.40398880416585E-2</v>
      </c>
      <c r="H92" s="40" t="s">
        <v>116</v>
      </c>
    </row>
    <row r="93" spans="1:11" x14ac:dyDescent="0.25">
      <c r="B93" s="2" t="s">
        <v>717</v>
      </c>
      <c r="C93" s="38" t="s">
        <v>744</v>
      </c>
      <c r="D93" s="38" t="s">
        <v>419</v>
      </c>
      <c r="E93" s="39">
        <v>2500</v>
      </c>
      <c r="F93" s="39">
        <v>248962250</v>
      </c>
      <c r="G93" s="3">
        <f t="shared" si="2"/>
        <v>1.4271957162920021E-2</v>
      </c>
      <c r="H93" s="40" t="s">
        <v>116</v>
      </c>
    </row>
    <row r="94" spans="1:11" x14ac:dyDescent="0.25">
      <c r="B94" s="2" t="s">
        <v>321</v>
      </c>
      <c r="C94" s="38" t="s">
        <v>614</v>
      </c>
      <c r="D94" s="38" t="s">
        <v>338</v>
      </c>
      <c r="E94" s="39">
        <v>1</v>
      </c>
      <c r="F94" s="39">
        <v>10141250</v>
      </c>
      <c r="G94" s="3">
        <f t="shared" si="2"/>
        <v>5.8135514753125293E-4</v>
      </c>
      <c r="H94" s="40" t="s">
        <v>117</v>
      </c>
    </row>
    <row r="95" spans="1:11" x14ac:dyDescent="0.25">
      <c r="B95" s="2" t="s">
        <v>322</v>
      </c>
      <c r="C95" s="38" t="s">
        <v>613</v>
      </c>
      <c r="D95" s="38" t="s">
        <v>338</v>
      </c>
      <c r="E95" s="39">
        <v>1</v>
      </c>
      <c r="F95" s="39">
        <v>10106340</v>
      </c>
      <c r="G95" s="3">
        <f t="shared" si="2"/>
        <v>5.7935390427225463E-4</v>
      </c>
      <c r="H95" s="40" t="s">
        <v>117</v>
      </c>
    </row>
    <row r="96" spans="1:11" x14ac:dyDescent="0.25">
      <c r="B96" s="2" t="s">
        <v>194</v>
      </c>
      <c r="C96" s="38" t="s">
        <v>439</v>
      </c>
      <c r="D96" s="38" t="s">
        <v>426</v>
      </c>
      <c r="E96" s="39">
        <v>4</v>
      </c>
      <c r="F96" s="39">
        <v>4116328</v>
      </c>
      <c r="G96" s="3">
        <f t="shared" si="2"/>
        <v>2.3597174625682505E-4</v>
      </c>
      <c r="H96" s="40" t="s">
        <v>114</v>
      </c>
    </row>
    <row r="97" spans="1:8" x14ac:dyDescent="0.25">
      <c r="B97" s="2" t="s">
        <v>195</v>
      </c>
      <c r="C97" s="38" t="s">
        <v>441</v>
      </c>
      <c r="D97" s="38" t="s">
        <v>426</v>
      </c>
      <c r="E97" s="39">
        <v>150</v>
      </c>
      <c r="F97" s="39">
        <v>147380850</v>
      </c>
      <c r="G97" s="3">
        <f t="shared" si="2"/>
        <v>8.4487233620146873E-3</v>
      </c>
      <c r="H97" s="40" t="s">
        <v>114</v>
      </c>
    </row>
    <row r="98" spans="1:8" x14ac:dyDescent="0.25">
      <c r="B98" s="2" t="s">
        <v>196</v>
      </c>
      <c r="C98" s="38" t="s">
        <v>442</v>
      </c>
      <c r="D98" s="38" t="s">
        <v>426</v>
      </c>
      <c r="E98" s="39">
        <v>9</v>
      </c>
      <c r="F98" s="39">
        <v>9183744</v>
      </c>
      <c r="G98" s="3">
        <f t="shared" si="2"/>
        <v>5.2646536156876705E-4</v>
      </c>
      <c r="H98" s="40" t="s">
        <v>114</v>
      </c>
    </row>
    <row r="99" spans="1:8" x14ac:dyDescent="0.25">
      <c r="B99" s="2" t="s">
        <v>621</v>
      </c>
      <c r="C99" s="38" t="s">
        <v>627</v>
      </c>
      <c r="D99" s="38" t="s">
        <v>340</v>
      </c>
      <c r="E99" s="39">
        <v>1450</v>
      </c>
      <c r="F99" s="39">
        <v>142879375</v>
      </c>
      <c r="G99" s="3">
        <f t="shared" si="2"/>
        <v>8.1906727604879291E-3</v>
      </c>
      <c r="H99" s="40" t="s">
        <v>114</v>
      </c>
    </row>
    <row r="100" spans="1:8" x14ac:dyDescent="0.25">
      <c r="B100" s="2" t="s">
        <v>197</v>
      </c>
      <c r="C100" s="38" t="s">
        <v>438</v>
      </c>
      <c r="D100" s="38" t="s">
        <v>426</v>
      </c>
      <c r="E100" s="39">
        <v>1000</v>
      </c>
      <c r="F100" s="39">
        <v>100238600</v>
      </c>
      <c r="G100" s="3">
        <f t="shared" si="2"/>
        <v>5.746256732782078E-3</v>
      </c>
      <c r="H100" s="40" t="s">
        <v>116</v>
      </c>
    </row>
    <row r="101" spans="1:8" x14ac:dyDescent="0.25">
      <c r="B101" s="2" t="s">
        <v>198</v>
      </c>
      <c r="C101" s="38" t="s">
        <v>443</v>
      </c>
      <c r="D101" s="38" t="s">
        <v>426</v>
      </c>
      <c r="E101" s="39">
        <v>3450</v>
      </c>
      <c r="F101" s="39">
        <v>342516000</v>
      </c>
      <c r="G101" s="3">
        <f t="shared" si="2"/>
        <v>1.9634999601805952E-2</v>
      </c>
      <c r="H101" s="40" t="s">
        <v>116</v>
      </c>
    </row>
    <row r="102" spans="1:8" x14ac:dyDescent="0.25">
      <c r="B102" s="2" t="s">
        <v>199</v>
      </c>
      <c r="C102" s="38" t="s">
        <v>440</v>
      </c>
      <c r="D102" s="38" t="s">
        <v>426</v>
      </c>
      <c r="E102" s="39">
        <v>5000</v>
      </c>
      <c r="F102" s="39">
        <v>497013500</v>
      </c>
      <c r="G102" s="3">
        <f t="shared" si="2"/>
        <v>2.8491690532974175E-2</v>
      </c>
      <c r="H102" s="40" t="s">
        <v>116</v>
      </c>
    </row>
    <row r="103" spans="1:8" x14ac:dyDescent="0.25">
      <c r="A103" s="97" t="s">
        <v>77</v>
      </c>
      <c r="B103" s="2" t="s">
        <v>200</v>
      </c>
      <c r="C103" s="38" t="s">
        <v>444</v>
      </c>
      <c r="D103" s="38" t="s">
        <v>340</v>
      </c>
      <c r="E103" s="39">
        <v>3000</v>
      </c>
      <c r="F103" s="39">
        <v>290998200</v>
      </c>
      <c r="G103" s="3">
        <f t="shared" si="2"/>
        <v>1.6681701120900189E-2</v>
      </c>
      <c r="H103" s="40" t="s">
        <v>116</v>
      </c>
    </row>
    <row r="104" spans="1:8" x14ac:dyDescent="0.25">
      <c r="B104" s="2" t="s">
        <v>676</v>
      </c>
      <c r="C104" s="38" t="s">
        <v>699</v>
      </c>
      <c r="D104" s="38" t="s">
        <v>340</v>
      </c>
      <c r="E104" s="39">
        <v>2470</v>
      </c>
      <c r="F104" s="39">
        <v>244312146</v>
      </c>
      <c r="G104" s="3">
        <f t="shared" si="2"/>
        <v>1.4005386286848958E-2</v>
      </c>
      <c r="H104" s="40" t="s">
        <v>121</v>
      </c>
    </row>
    <row r="105" spans="1:8" x14ac:dyDescent="0.25">
      <c r="B105" s="2" t="s">
        <v>647</v>
      </c>
      <c r="C105" s="38" t="s">
        <v>656</v>
      </c>
      <c r="D105" s="38" t="s">
        <v>497</v>
      </c>
      <c r="E105" s="39">
        <v>1500</v>
      </c>
      <c r="F105" s="39">
        <v>146359050</v>
      </c>
      <c r="G105" s="3">
        <f t="shared" si="2"/>
        <v>8.39014787183868E-3</v>
      </c>
      <c r="H105" s="40" t="s">
        <v>129</v>
      </c>
    </row>
    <row r="106" spans="1:8" x14ac:dyDescent="0.25">
      <c r="B106" s="2" t="s">
        <v>201</v>
      </c>
      <c r="C106" s="38" t="s">
        <v>448</v>
      </c>
      <c r="D106" s="38" t="s">
        <v>445</v>
      </c>
      <c r="E106" s="39">
        <v>52</v>
      </c>
      <c r="F106" s="39">
        <v>52026936</v>
      </c>
      <c r="G106" s="3">
        <f t="shared" si="2"/>
        <v>2.9824851033037397E-3</v>
      </c>
      <c r="H106" s="40" t="s">
        <v>117</v>
      </c>
    </row>
    <row r="107" spans="1:8" x14ac:dyDescent="0.25">
      <c r="B107" s="2" t="s">
        <v>202</v>
      </c>
      <c r="C107" s="38" t="s">
        <v>451</v>
      </c>
      <c r="D107" s="38" t="s">
        <v>445</v>
      </c>
      <c r="E107" s="39">
        <v>20</v>
      </c>
      <c r="F107" s="39">
        <v>19732080</v>
      </c>
      <c r="G107" s="3">
        <f t="shared" si="2"/>
        <v>1.1311570348328346E-3</v>
      </c>
      <c r="H107" s="40" t="s">
        <v>117</v>
      </c>
    </row>
    <row r="108" spans="1:8" x14ac:dyDescent="0.25">
      <c r="B108" s="2" t="s">
        <v>203</v>
      </c>
      <c r="C108" s="38" t="s">
        <v>453</v>
      </c>
      <c r="D108" s="38" t="s">
        <v>340</v>
      </c>
      <c r="E108" s="39">
        <v>7</v>
      </c>
      <c r="F108" s="39">
        <v>7058310</v>
      </c>
      <c r="G108" s="3">
        <f t="shared" si="2"/>
        <v>4.04623182681752E-4</v>
      </c>
      <c r="H108" s="40" t="s">
        <v>114</v>
      </c>
    </row>
    <row r="109" spans="1:8" x14ac:dyDescent="0.25">
      <c r="A109" s="85" t="s">
        <v>79</v>
      </c>
      <c r="B109" s="2" t="s">
        <v>648</v>
      </c>
      <c r="C109" s="38" t="s">
        <v>657</v>
      </c>
      <c r="D109" s="38" t="s">
        <v>342</v>
      </c>
      <c r="E109" s="39">
        <v>2500</v>
      </c>
      <c r="F109" s="39">
        <v>246722250</v>
      </c>
      <c r="G109" s="3">
        <f t="shared" si="2"/>
        <v>1.4143547397805267E-2</v>
      </c>
      <c r="H109" s="40" t="s">
        <v>117</v>
      </c>
    </row>
    <row r="110" spans="1:8" x14ac:dyDescent="0.25">
      <c r="A110" s="89" t="s">
        <v>80</v>
      </c>
      <c r="B110" s="2" t="s">
        <v>204</v>
      </c>
      <c r="C110" s="38" t="s">
        <v>447</v>
      </c>
      <c r="D110" s="38" t="s">
        <v>367</v>
      </c>
      <c r="E110" s="39">
        <v>7450</v>
      </c>
      <c r="F110" s="39">
        <v>743101740</v>
      </c>
      <c r="G110" s="3">
        <f t="shared" si="2"/>
        <v>4.2598892807931048E-2</v>
      </c>
      <c r="H110" s="40" t="s">
        <v>114</v>
      </c>
    </row>
    <row r="111" spans="1:8" x14ac:dyDescent="0.25">
      <c r="B111" s="2" t="s">
        <v>636</v>
      </c>
      <c r="C111" s="38" t="s">
        <v>640</v>
      </c>
      <c r="D111" s="38" t="s">
        <v>367</v>
      </c>
      <c r="E111" s="39">
        <v>625</v>
      </c>
      <c r="F111" s="39">
        <v>61782000</v>
      </c>
      <c r="G111" s="3">
        <f t="shared" si="2"/>
        <v>3.5417018340713289E-3</v>
      </c>
      <c r="H111" s="40" t="s">
        <v>114</v>
      </c>
    </row>
    <row r="112" spans="1:8" x14ac:dyDescent="0.25">
      <c r="B112" s="2" t="s">
        <v>205</v>
      </c>
      <c r="C112" s="38" t="s">
        <v>452</v>
      </c>
      <c r="D112" s="38" t="s">
        <v>368</v>
      </c>
      <c r="E112" s="39">
        <v>8</v>
      </c>
      <c r="F112" s="39">
        <v>7983216</v>
      </c>
      <c r="G112" s="3">
        <f t="shared" si="2"/>
        <v>4.5764414795551421E-4</v>
      </c>
      <c r="H112" s="40" t="s">
        <v>114</v>
      </c>
    </row>
    <row r="113" spans="2:12" x14ac:dyDescent="0.25">
      <c r="B113" s="2" t="s">
        <v>206</v>
      </c>
      <c r="C113" s="38" t="s">
        <v>449</v>
      </c>
      <c r="D113" s="38" t="s">
        <v>368</v>
      </c>
      <c r="E113" s="39">
        <v>10</v>
      </c>
      <c r="F113" s="39">
        <v>9651160</v>
      </c>
      <c r="G113" s="3">
        <f t="shared" si="2"/>
        <v>5.5326035209148051E-4</v>
      </c>
      <c r="H113" s="40" t="s">
        <v>114</v>
      </c>
    </row>
    <row r="114" spans="2:12" x14ac:dyDescent="0.25">
      <c r="B114" s="2" t="s">
        <v>207</v>
      </c>
      <c r="C114" s="38" t="s">
        <v>446</v>
      </c>
      <c r="D114" s="38" t="s">
        <v>420</v>
      </c>
      <c r="E114" s="39">
        <v>17</v>
      </c>
      <c r="F114" s="39">
        <v>16989035</v>
      </c>
      <c r="G114" s="3">
        <f t="shared" si="2"/>
        <v>9.7390981869479784E-4</v>
      </c>
      <c r="H114" s="40" t="s">
        <v>114</v>
      </c>
    </row>
    <row r="115" spans="2:12" x14ac:dyDescent="0.25">
      <c r="B115" s="2" t="s">
        <v>208</v>
      </c>
      <c r="C115" s="38" t="s">
        <v>450</v>
      </c>
      <c r="D115" s="38" t="s">
        <v>420</v>
      </c>
      <c r="E115" s="39">
        <v>2500</v>
      </c>
      <c r="F115" s="39">
        <v>241920500</v>
      </c>
      <c r="G115" s="3">
        <f t="shared" si="2"/>
        <v>1.386828329528751E-2</v>
      </c>
      <c r="H115" s="40" t="s">
        <v>114</v>
      </c>
    </row>
    <row r="116" spans="2:12" x14ac:dyDescent="0.25">
      <c r="B116" s="2" t="s">
        <v>637</v>
      </c>
      <c r="C116" s="38" t="s">
        <v>641</v>
      </c>
      <c r="D116" s="38" t="s">
        <v>420</v>
      </c>
      <c r="E116" s="39">
        <v>7500</v>
      </c>
      <c r="F116" s="39">
        <v>718753500</v>
      </c>
      <c r="G116" s="3">
        <f t="shared" si="2"/>
        <v>4.1203110763574941E-2</v>
      </c>
      <c r="H116" s="40" t="s">
        <v>114</v>
      </c>
    </row>
    <row r="117" spans="2:12" x14ac:dyDescent="0.25">
      <c r="B117" s="2" t="s">
        <v>209</v>
      </c>
      <c r="C117" s="38" t="s">
        <v>454</v>
      </c>
      <c r="D117" s="38" t="s">
        <v>367</v>
      </c>
      <c r="E117" s="39">
        <v>2000</v>
      </c>
      <c r="F117" s="39">
        <v>199846200</v>
      </c>
      <c r="G117" s="3">
        <f t="shared" si="2"/>
        <v>1.1456340893337634E-2</v>
      </c>
      <c r="H117" s="40" t="s">
        <v>114</v>
      </c>
    </row>
    <row r="118" spans="2:12" x14ac:dyDescent="0.25">
      <c r="B118" s="2" t="s">
        <v>210</v>
      </c>
      <c r="C118" s="38" t="s">
        <v>457</v>
      </c>
      <c r="D118" s="38" t="s">
        <v>367</v>
      </c>
      <c r="E118" s="39">
        <v>1500</v>
      </c>
      <c r="F118" s="39">
        <v>150302850</v>
      </c>
      <c r="G118" s="3">
        <f t="shared" si="2"/>
        <v>8.6162293145438454E-3</v>
      </c>
      <c r="H118" s="40" t="s">
        <v>114</v>
      </c>
    </row>
    <row r="119" spans="2:12" x14ac:dyDescent="0.25">
      <c r="B119" s="2" t="s">
        <v>211</v>
      </c>
      <c r="C119" s="38" t="s">
        <v>459</v>
      </c>
      <c r="D119" s="38" t="s">
        <v>445</v>
      </c>
      <c r="E119" s="39">
        <v>40</v>
      </c>
      <c r="F119" s="39">
        <v>7961560</v>
      </c>
      <c r="G119" s="3">
        <f t="shared" si="2"/>
        <v>4.5640270069063693E-4</v>
      </c>
      <c r="H119" s="40" t="s">
        <v>114</v>
      </c>
    </row>
    <row r="120" spans="2:12" x14ac:dyDescent="0.25">
      <c r="B120" s="2" t="s">
        <v>212</v>
      </c>
      <c r="C120" s="38" t="s">
        <v>462</v>
      </c>
      <c r="D120" s="38" t="s">
        <v>445</v>
      </c>
      <c r="E120" s="39">
        <v>140</v>
      </c>
      <c r="F120" s="39">
        <v>14004704</v>
      </c>
      <c r="G120" s="3">
        <f t="shared" si="2"/>
        <v>8.0283069247395809E-4</v>
      </c>
      <c r="H120" s="40" t="s">
        <v>121</v>
      </c>
      <c r="J120" s="113" t="s">
        <v>116</v>
      </c>
    </row>
    <row r="121" spans="2:12" x14ac:dyDescent="0.25">
      <c r="B121" s="2" t="s">
        <v>213</v>
      </c>
      <c r="C121" s="38" t="s">
        <v>456</v>
      </c>
      <c r="D121" s="38" t="s">
        <v>445</v>
      </c>
      <c r="E121" s="39">
        <v>200</v>
      </c>
      <c r="F121" s="39">
        <v>20005880</v>
      </c>
      <c r="G121" s="3">
        <f t="shared" si="2"/>
        <v>1.1468528355865935E-3</v>
      </c>
      <c r="H121" s="40" t="s">
        <v>121</v>
      </c>
      <c r="J121" s="113" t="s">
        <v>116</v>
      </c>
      <c r="L121" s="110" t="s">
        <v>116</v>
      </c>
    </row>
    <row r="122" spans="2:12" x14ac:dyDescent="0.25">
      <c r="B122" s="2" t="s">
        <v>214</v>
      </c>
      <c r="C122" s="38" t="s">
        <v>460</v>
      </c>
      <c r="D122" s="38" t="s">
        <v>445</v>
      </c>
      <c r="E122" s="39">
        <v>100</v>
      </c>
      <c r="F122" s="39">
        <v>10002480</v>
      </c>
      <c r="G122" s="3">
        <f t="shared" si="2"/>
        <v>5.7340004793081779E-4</v>
      </c>
      <c r="H122" s="40" t="s">
        <v>121</v>
      </c>
      <c r="J122" s="113" t="s">
        <v>116</v>
      </c>
      <c r="L122" s="110" t="s">
        <v>118</v>
      </c>
    </row>
    <row r="123" spans="2:12" x14ac:dyDescent="0.25">
      <c r="B123" s="2" t="s">
        <v>215</v>
      </c>
      <c r="C123" s="38" t="s">
        <v>458</v>
      </c>
      <c r="D123" s="38" t="s">
        <v>445</v>
      </c>
      <c r="E123" s="39">
        <v>100</v>
      </c>
      <c r="F123" s="39">
        <v>9983210</v>
      </c>
      <c r="G123" s="3">
        <f t="shared" si="2"/>
        <v>5.7229537999610295E-4</v>
      </c>
      <c r="H123" s="40" t="s">
        <v>121</v>
      </c>
      <c r="J123" s="113"/>
      <c r="L123" s="110"/>
    </row>
    <row r="124" spans="2:12" x14ac:dyDescent="0.25">
      <c r="B124" s="2" t="s">
        <v>216</v>
      </c>
      <c r="C124" s="38" t="s">
        <v>455</v>
      </c>
      <c r="D124" s="38" t="s">
        <v>445</v>
      </c>
      <c r="E124" s="39">
        <v>100</v>
      </c>
      <c r="F124" s="39">
        <v>9984260</v>
      </c>
      <c r="G124" s="3">
        <f t="shared" si="2"/>
        <v>5.7235557207350053E-4</v>
      </c>
      <c r="H124" s="40" t="s">
        <v>121</v>
      </c>
      <c r="J124" s="113"/>
      <c r="L124" s="110"/>
    </row>
    <row r="125" spans="2:12" x14ac:dyDescent="0.25">
      <c r="B125" s="2" t="s">
        <v>217</v>
      </c>
      <c r="C125" s="38" t="s">
        <v>461</v>
      </c>
      <c r="D125" s="38" t="s">
        <v>445</v>
      </c>
      <c r="E125" s="39">
        <v>100</v>
      </c>
      <c r="F125" s="39">
        <v>9986700</v>
      </c>
      <c r="G125" s="3">
        <f t="shared" si="2"/>
        <v>5.724954469962148E-4</v>
      </c>
      <c r="H125" s="40" t="s">
        <v>121</v>
      </c>
      <c r="J125" s="113"/>
      <c r="L125" s="110"/>
    </row>
    <row r="126" spans="2:12" x14ac:dyDescent="0.25">
      <c r="B126" s="2" t="s">
        <v>218</v>
      </c>
      <c r="C126" s="38" t="s">
        <v>467</v>
      </c>
      <c r="D126" s="38" t="s">
        <v>445</v>
      </c>
      <c r="E126" s="39">
        <v>100</v>
      </c>
      <c r="F126" s="39">
        <v>9986600</v>
      </c>
      <c r="G126" s="3">
        <f t="shared" si="2"/>
        <v>5.7248971441741501E-4</v>
      </c>
      <c r="H126" s="40" t="s">
        <v>121</v>
      </c>
      <c r="J126" s="113"/>
      <c r="L126" s="110"/>
    </row>
    <row r="127" spans="2:12" x14ac:dyDescent="0.25">
      <c r="B127" s="2" t="s">
        <v>219</v>
      </c>
      <c r="C127" s="38" t="s">
        <v>465</v>
      </c>
      <c r="D127" s="38" t="s">
        <v>445</v>
      </c>
      <c r="E127" s="39">
        <v>100</v>
      </c>
      <c r="F127" s="39">
        <v>9980100</v>
      </c>
      <c r="G127" s="3">
        <f t="shared" si="2"/>
        <v>5.721170967954302E-4</v>
      </c>
      <c r="H127" s="40" t="s">
        <v>121</v>
      </c>
      <c r="J127" s="113"/>
      <c r="L127" s="110"/>
    </row>
    <row r="128" spans="2:12" x14ac:dyDescent="0.25">
      <c r="B128" s="2" t="s">
        <v>220</v>
      </c>
      <c r="C128" s="38" t="s">
        <v>463</v>
      </c>
      <c r="D128" s="38" t="s">
        <v>464</v>
      </c>
      <c r="E128" s="39">
        <v>17</v>
      </c>
      <c r="F128" s="39">
        <v>17222717</v>
      </c>
      <c r="G128" s="3">
        <f t="shared" si="2"/>
        <v>9.8730582348566676E-4</v>
      </c>
      <c r="H128" s="40" t="s">
        <v>116</v>
      </c>
      <c r="J128" s="113"/>
      <c r="L128" s="110"/>
    </row>
    <row r="129" spans="2:12" x14ac:dyDescent="0.25">
      <c r="B129" s="2" t="s">
        <v>221</v>
      </c>
      <c r="C129" s="38" t="s">
        <v>466</v>
      </c>
      <c r="D129" s="38" t="s">
        <v>464</v>
      </c>
      <c r="E129" s="39">
        <v>2</v>
      </c>
      <c r="F129" s="39">
        <v>1920628</v>
      </c>
      <c r="G129" s="3">
        <f t="shared" si="2"/>
        <v>1.1010151355036659E-4</v>
      </c>
      <c r="H129" s="40" t="s">
        <v>116</v>
      </c>
      <c r="J129" s="113"/>
      <c r="L129" s="110"/>
    </row>
    <row r="130" spans="2:12" x14ac:dyDescent="0.25">
      <c r="B130" s="2" t="s">
        <v>222</v>
      </c>
      <c r="C130" s="38" t="s">
        <v>468</v>
      </c>
      <c r="D130" s="38" t="s">
        <v>464</v>
      </c>
      <c r="E130" s="39">
        <v>5</v>
      </c>
      <c r="F130" s="39">
        <v>4783220</v>
      </c>
      <c r="G130" s="3">
        <f t="shared" si="2"/>
        <v>2.7420185566615947E-4</v>
      </c>
      <c r="H130" s="40" t="s">
        <v>114</v>
      </c>
      <c r="J130" s="113" t="s">
        <v>116</v>
      </c>
      <c r="L130" s="110" t="s">
        <v>118</v>
      </c>
    </row>
    <row r="131" spans="2:12" x14ac:dyDescent="0.25">
      <c r="B131" s="2" t="s">
        <v>223</v>
      </c>
      <c r="C131" s="38" t="s">
        <v>469</v>
      </c>
      <c r="D131" s="38" t="s">
        <v>464</v>
      </c>
      <c r="E131" s="39">
        <v>15</v>
      </c>
      <c r="F131" s="39">
        <v>14188875</v>
      </c>
      <c r="G131" s="3">
        <f t="shared" si="2"/>
        <v>8.1338844017527488E-4</v>
      </c>
      <c r="H131" s="40" t="s">
        <v>114</v>
      </c>
      <c r="J131" s="113" t="s">
        <v>118</v>
      </c>
      <c r="L131" s="110" t="s">
        <v>114</v>
      </c>
    </row>
    <row r="132" spans="2:12" x14ac:dyDescent="0.25">
      <c r="B132" s="2" t="s">
        <v>224</v>
      </c>
      <c r="C132" s="38" t="s">
        <v>471</v>
      </c>
      <c r="D132" s="38" t="s">
        <v>340</v>
      </c>
      <c r="E132" s="39">
        <v>2400</v>
      </c>
      <c r="F132" s="39">
        <v>239257680</v>
      </c>
      <c r="G132" s="3">
        <f t="shared" si="2"/>
        <v>1.3715635040491586E-2</v>
      </c>
      <c r="H132" s="40" t="s">
        <v>114</v>
      </c>
      <c r="J132" s="113" t="s">
        <v>114</v>
      </c>
      <c r="L132" s="110" t="s">
        <v>226</v>
      </c>
    </row>
    <row r="133" spans="2:12" x14ac:dyDescent="0.25">
      <c r="B133" s="2" t="s">
        <v>225</v>
      </c>
      <c r="C133" s="38" t="s">
        <v>470</v>
      </c>
      <c r="D133" s="38" t="s">
        <v>340</v>
      </c>
      <c r="E133" s="39">
        <v>2425</v>
      </c>
      <c r="F133" s="39">
        <v>237160392.5</v>
      </c>
      <c r="G133" s="3">
        <f t="shared" si="2"/>
        <v>1.3595406381896448E-2</v>
      </c>
      <c r="H133" s="40" t="s">
        <v>114</v>
      </c>
      <c r="J133" s="113"/>
      <c r="L133" s="110"/>
    </row>
    <row r="134" spans="2:12" x14ac:dyDescent="0.25">
      <c r="B134" s="2" t="s">
        <v>649</v>
      </c>
      <c r="C134" s="38" t="s">
        <v>658</v>
      </c>
      <c r="D134" s="38" t="s">
        <v>340</v>
      </c>
      <c r="E134" s="39">
        <v>2500</v>
      </c>
      <c r="F134" s="39">
        <v>246043000</v>
      </c>
      <c r="G134" s="3">
        <f t="shared" si="2"/>
        <v>1.4104608856307857E-2</v>
      </c>
      <c r="H134" s="40" t="s">
        <v>114</v>
      </c>
      <c r="J134" s="113"/>
      <c r="L134" s="110"/>
    </row>
    <row r="135" spans="2:12" x14ac:dyDescent="0.25">
      <c r="B135" s="2"/>
      <c r="C135" s="38"/>
      <c r="D135" s="38"/>
      <c r="E135" s="39"/>
      <c r="F135" s="39"/>
      <c r="G135" s="11"/>
      <c r="H135" s="40"/>
      <c r="J135" s="113"/>
      <c r="L135" s="110"/>
    </row>
    <row r="136" spans="2:12" x14ac:dyDescent="0.25">
      <c r="B136" s="2"/>
      <c r="C136" s="38"/>
      <c r="D136" s="38"/>
      <c r="E136" s="39"/>
      <c r="F136" s="39"/>
      <c r="G136" s="11"/>
      <c r="H136" s="40"/>
      <c r="J136" s="110" t="s">
        <v>226</v>
      </c>
      <c r="L136" s="112" t="s">
        <v>117</v>
      </c>
    </row>
    <row r="137" spans="2:12" x14ac:dyDescent="0.25">
      <c r="B137" s="45"/>
      <c r="C137" s="45" t="s">
        <v>78</v>
      </c>
      <c r="D137" s="45"/>
      <c r="E137" s="46"/>
      <c r="F137" s="47">
        <f>SUM(F7:F136)</f>
        <v>16342282421.799999</v>
      </c>
      <c r="G137" s="5">
        <f>+F137/$F$149</f>
        <v>0.93683421750996565</v>
      </c>
      <c r="H137" s="48"/>
      <c r="J137" s="110" t="s">
        <v>116</v>
      </c>
      <c r="L137" s="112" t="s">
        <v>119</v>
      </c>
    </row>
    <row r="138" spans="2:12" x14ac:dyDescent="0.25">
      <c r="G138" s="68"/>
      <c r="J138" s="110" t="s">
        <v>116</v>
      </c>
      <c r="L138" s="112" t="s">
        <v>227</v>
      </c>
    </row>
    <row r="139" spans="2:12" x14ac:dyDescent="0.25">
      <c r="B139" s="49"/>
      <c r="C139" s="49" t="s">
        <v>81</v>
      </c>
      <c r="D139" s="49"/>
      <c r="E139" s="49"/>
      <c r="F139" s="49" t="s">
        <v>10</v>
      </c>
      <c r="G139" s="13" t="s">
        <v>11</v>
      </c>
    </row>
    <row r="140" spans="2:12" x14ac:dyDescent="0.25">
      <c r="B140" s="50"/>
      <c r="C140" s="45" t="s">
        <v>82</v>
      </c>
      <c r="D140" s="38"/>
      <c r="E140" s="51"/>
      <c r="F140" s="52" t="s">
        <v>83</v>
      </c>
      <c r="G140" s="14">
        <v>0</v>
      </c>
    </row>
    <row r="141" spans="2:12" x14ac:dyDescent="0.25">
      <c r="B141" s="50" t="s">
        <v>84</v>
      </c>
      <c r="C141" s="45" t="s">
        <v>85</v>
      </c>
      <c r="D141" s="45"/>
      <c r="E141" s="46"/>
      <c r="F141" s="39">
        <v>407299640.14999998</v>
      </c>
      <c r="G141" s="14">
        <f>+F141/$F$149</f>
        <v>2.3348772822761439E-2</v>
      </c>
    </row>
    <row r="142" spans="2:12" x14ac:dyDescent="0.25">
      <c r="B142" s="50"/>
      <c r="C142" s="45" t="s">
        <v>86</v>
      </c>
      <c r="D142" s="38"/>
      <c r="E142" s="51"/>
      <c r="F142" s="46" t="s">
        <v>83</v>
      </c>
      <c r="G142" s="14">
        <v>0</v>
      </c>
    </row>
    <row r="143" spans="2:12" x14ac:dyDescent="0.25">
      <c r="B143" s="50"/>
      <c r="C143" s="45" t="s">
        <v>87</v>
      </c>
      <c r="D143" s="38"/>
      <c r="E143" s="51"/>
      <c r="F143" s="46" t="s">
        <v>83</v>
      </c>
      <c r="G143" s="14">
        <v>0</v>
      </c>
    </row>
    <row r="144" spans="2:12" x14ac:dyDescent="0.25">
      <c r="B144" s="50"/>
      <c r="C144" s="45" t="s">
        <v>88</v>
      </c>
      <c r="D144" s="38"/>
      <c r="E144" s="51"/>
      <c r="F144" s="46" t="s">
        <v>83</v>
      </c>
      <c r="G144" s="14">
        <v>0</v>
      </c>
    </row>
    <row r="145" spans="2:7" x14ac:dyDescent="0.25">
      <c r="B145" s="38" t="s">
        <v>73</v>
      </c>
      <c r="C145" s="38" t="s">
        <v>89</v>
      </c>
      <c r="D145" s="38"/>
      <c r="E145" s="51"/>
      <c r="F145" s="39">
        <v>694574135.97000003</v>
      </c>
      <c r="G145" s="14">
        <f>+F145/$F$149</f>
        <v>3.981700966727296E-2</v>
      </c>
    </row>
    <row r="146" spans="2:7" x14ac:dyDescent="0.25">
      <c r="B146" s="50"/>
      <c r="C146" s="38"/>
      <c r="D146" s="38"/>
      <c r="E146" s="51"/>
      <c r="F146" s="52"/>
      <c r="G146" s="14"/>
    </row>
    <row r="147" spans="2:7" x14ac:dyDescent="0.25">
      <c r="B147" s="50"/>
      <c r="C147" s="38" t="s">
        <v>90</v>
      </c>
      <c r="D147" s="38"/>
      <c r="E147" s="51"/>
      <c r="F147" s="53">
        <f>SUM(F140:F146)</f>
        <v>1101873776.1199999</v>
      </c>
      <c r="G147" s="14">
        <f>+F147/$F$149</f>
        <v>6.3165782490034392E-2</v>
      </c>
    </row>
    <row r="148" spans="2:7" x14ac:dyDescent="0.25">
      <c r="B148" s="50"/>
      <c r="C148" s="38"/>
      <c r="D148" s="38"/>
      <c r="E148" s="51"/>
      <c r="F148" s="53"/>
      <c r="G148" s="14"/>
    </row>
    <row r="149" spans="2:7" x14ac:dyDescent="0.25">
      <c r="B149" s="54"/>
      <c r="C149" s="55" t="s">
        <v>91</v>
      </c>
      <c r="D149" s="56"/>
      <c r="E149" s="57"/>
      <c r="F149" s="57">
        <f>+F147+F137</f>
        <v>17444156197.919998</v>
      </c>
      <c r="G149" s="15">
        <v>1</v>
      </c>
    </row>
    <row r="150" spans="2:7" x14ac:dyDescent="0.25">
      <c r="F150" s="58"/>
    </row>
    <row r="151" spans="2:7" x14ac:dyDescent="0.25">
      <c r="C151" s="45" t="s">
        <v>92</v>
      </c>
      <c r="D151" s="16">
        <v>5.3585098803100362</v>
      </c>
      <c r="F151" s="30">
        <v>0</v>
      </c>
    </row>
    <row r="152" spans="2:7" x14ac:dyDescent="0.25">
      <c r="C152" s="45" t="s">
        <v>93</v>
      </c>
      <c r="D152" s="16">
        <v>4.0433613768852235</v>
      </c>
    </row>
    <row r="153" spans="2:7" x14ac:dyDescent="0.25">
      <c r="C153" s="45" t="s">
        <v>94</v>
      </c>
      <c r="D153" s="16">
        <v>7.7764677685833226</v>
      </c>
    </row>
    <row r="154" spans="2:7" s="85" customFormat="1" hidden="1" x14ac:dyDescent="0.25">
      <c r="C154" s="88" t="s">
        <v>95</v>
      </c>
      <c r="D154" s="92">
        <v>20.001100000000001</v>
      </c>
      <c r="E154" s="91"/>
      <c r="G154" s="105"/>
    </row>
    <row r="155" spans="2:7" s="85" customFormat="1" hidden="1" x14ac:dyDescent="0.25">
      <c r="C155" s="88" t="s">
        <v>96</v>
      </c>
      <c r="D155" s="92">
        <v>20.139199999999999</v>
      </c>
      <c r="E155" s="91"/>
      <c r="G155" s="105"/>
    </row>
    <row r="156" spans="2:7" s="85" customFormat="1" hidden="1" x14ac:dyDescent="0.25">
      <c r="C156" s="88" t="s">
        <v>97</v>
      </c>
      <c r="D156" s="114"/>
      <c r="E156" s="91"/>
      <c r="G156" s="105"/>
    </row>
    <row r="157" spans="2:7" s="85" customFormat="1" hidden="1" x14ac:dyDescent="0.25">
      <c r="C157" s="88" t="s">
        <v>98</v>
      </c>
      <c r="D157" s="93">
        <v>0</v>
      </c>
      <c r="E157" s="91"/>
      <c r="G157" s="105"/>
    </row>
    <row r="158" spans="2:7" s="85" customFormat="1" hidden="1" x14ac:dyDescent="0.25">
      <c r="C158" s="88" t="s">
        <v>99</v>
      </c>
      <c r="D158" s="93">
        <v>0</v>
      </c>
      <c r="E158" s="91"/>
      <c r="F158" s="86"/>
      <c r="G158" s="106"/>
    </row>
    <row r="159" spans="2:7" s="85" customFormat="1" hidden="1" x14ac:dyDescent="0.25">
      <c r="B159" s="87"/>
      <c r="C159" s="88"/>
      <c r="E159" s="91"/>
      <c r="G159" s="105"/>
    </row>
    <row r="160" spans="2:7" x14ac:dyDescent="0.25">
      <c r="F160" s="30"/>
    </row>
    <row r="161" spans="3:8" x14ac:dyDescent="0.25">
      <c r="C161" s="49" t="s">
        <v>100</v>
      </c>
      <c r="D161" s="49"/>
      <c r="E161" s="49"/>
      <c r="F161" s="49"/>
      <c r="G161" s="6"/>
    </row>
    <row r="162" spans="3:8" x14ac:dyDescent="0.25">
      <c r="C162" s="49" t="s">
        <v>101</v>
      </c>
      <c r="D162" s="49"/>
      <c r="E162" s="49"/>
      <c r="F162" s="49" t="s">
        <v>10</v>
      </c>
      <c r="G162" s="6" t="s">
        <v>11</v>
      </c>
    </row>
    <row r="163" spans="3:8" x14ac:dyDescent="0.25">
      <c r="C163" s="45" t="s">
        <v>102</v>
      </c>
      <c r="D163" s="38"/>
      <c r="E163" s="51"/>
      <c r="F163" s="62">
        <f>SUMIF(Table134567685715[[Industry ]],A109,Table134567685715[Market Value])</f>
        <v>0</v>
      </c>
      <c r="G163" s="24">
        <f>+F163/$F$149</f>
        <v>0</v>
      </c>
    </row>
    <row r="164" spans="3:8" x14ac:dyDescent="0.25">
      <c r="C164" s="38" t="s">
        <v>103</v>
      </c>
      <c r="D164" s="38"/>
      <c r="E164" s="51"/>
      <c r="F164" s="62">
        <f>SUMIF(Table134567685715[[Industry ]],A110,Table134567685715[Market Value])</f>
        <v>0</v>
      </c>
      <c r="G164" s="24">
        <f>+F164/$F$149</f>
        <v>0</v>
      </c>
    </row>
    <row r="165" spans="3:8" x14ac:dyDescent="0.25">
      <c r="C165" s="38" t="s">
        <v>104</v>
      </c>
      <c r="D165" s="38"/>
      <c r="E165" s="51"/>
      <c r="F165" s="62">
        <f t="shared" ref="F165:F174" si="3">SUMIF($E$177:$E$186,C165,$H$177:$H$186)</f>
        <v>15206805062.700001</v>
      </c>
      <c r="G165" s="24">
        <f>+F165/$F$149</f>
        <v>0.87174208314605817</v>
      </c>
    </row>
    <row r="166" spans="3:8" x14ac:dyDescent="0.25">
      <c r="C166" s="38" t="s">
        <v>105</v>
      </c>
      <c r="D166" s="38"/>
      <c r="E166" s="51"/>
      <c r="F166" s="62">
        <f t="shared" si="3"/>
        <v>0</v>
      </c>
      <c r="G166" s="24">
        <f t="shared" ref="G166:G174" si="4">+F166/$F$149</f>
        <v>0</v>
      </c>
    </row>
    <row r="167" spans="3:8" x14ac:dyDescent="0.25">
      <c r="C167" s="38" t="s">
        <v>106</v>
      </c>
      <c r="D167" s="38"/>
      <c r="E167" s="51"/>
      <c r="F167" s="62">
        <f t="shared" si="3"/>
        <v>1132105718.5</v>
      </c>
      <c r="G167" s="24">
        <f>+F167/$F$149</f>
        <v>6.4898852409667696E-2</v>
      </c>
    </row>
    <row r="168" spans="3:8" x14ac:dyDescent="0.25">
      <c r="C168" s="38" t="s">
        <v>107</v>
      </c>
      <c r="D168" s="38"/>
      <c r="E168" s="51"/>
      <c r="F168" s="62">
        <f t="shared" si="3"/>
        <v>0</v>
      </c>
      <c r="G168" s="24">
        <f t="shared" si="4"/>
        <v>0</v>
      </c>
    </row>
    <row r="169" spans="3:8" x14ac:dyDescent="0.25">
      <c r="C169" s="38" t="s">
        <v>108</v>
      </c>
      <c r="D169" s="38"/>
      <c r="E169" s="51"/>
      <c r="F169" s="62">
        <f t="shared" si="3"/>
        <v>0</v>
      </c>
      <c r="G169" s="24">
        <f t="shared" si="4"/>
        <v>0</v>
      </c>
    </row>
    <row r="170" spans="3:8" x14ac:dyDescent="0.25">
      <c r="C170" s="38" t="s">
        <v>109</v>
      </c>
      <c r="D170" s="38"/>
      <c r="E170" s="51"/>
      <c r="F170" s="62">
        <f t="shared" si="3"/>
        <v>0</v>
      </c>
      <c r="G170" s="24">
        <f t="shared" si="4"/>
        <v>0</v>
      </c>
    </row>
    <row r="171" spans="3:8" x14ac:dyDescent="0.25">
      <c r="C171" s="38" t="s">
        <v>110</v>
      </c>
      <c r="D171" s="38"/>
      <c r="E171" s="51"/>
      <c r="F171" s="62">
        <f t="shared" si="3"/>
        <v>0</v>
      </c>
      <c r="G171" s="24">
        <f t="shared" si="4"/>
        <v>0</v>
      </c>
    </row>
    <row r="172" spans="3:8" x14ac:dyDescent="0.25">
      <c r="C172" s="38" t="s">
        <v>111</v>
      </c>
      <c r="D172" s="38"/>
      <c r="E172" s="51"/>
      <c r="F172" s="62">
        <f t="shared" si="3"/>
        <v>0</v>
      </c>
      <c r="G172" s="24">
        <f t="shared" si="4"/>
        <v>0</v>
      </c>
    </row>
    <row r="173" spans="3:8" x14ac:dyDescent="0.25">
      <c r="C173" s="38" t="s">
        <v>112</v>
      </c>
      <c r="D173" s="38"/>
      <c r="E173" s="51"/>
      <c r="F173" s="62">
        <f t="shared" si="3"/>
        <v>0</v>
      </c>
      <c r="G173" s="10">
        <f t="shared" si="4"/>
        <v>0</v>
      </c>
    </row>
    <row r="174" spans="3:8" x14ac:dyDescent="0.25">
      <c r="C174" s="38" t="s">
        <v>113</v>
      </c>
      <c r="D174" s="38"/>
      <c r="E174" s="51"/>
      <c r="F174" s="62">
        <f t="shared" si="3"/>
        <v>0</v>
      </c>
      <c r="G174" s="10">
        <f t="shared" si="4"/>
        <v>0</v>
      </c>
    </row>
    <row r="175" spans="3:8" x14ac:dyDescent="0.25">
      <c r="C175" s="67" t="s">
        <v>122</v>
      </c>
      <c r="D175" s="38"/>
      <c r="E175" s="51"/>
      <c r="F175" s="59">
        <f>SUM(F163:F174)</f>
        <v>16338910781.200001</v>
      </c>
      <c r="G175" s="69">
        <f>SUM(G163:G174)</f>
        <v>0.93664093555572592</v>
      </c>
      <c r="H175" s="109">
        <f>F137-H187</f>
        <v>3371640.5999984741</v>
      </c>
    </row>
    <row r="176" spans="3:8" x14ac:dyDescent="0.25">
      <c r="H176" s="85"/>
    </row>
    <row r="177" spans="3:8" s="85" customFormat="1" x14ac:dyDescent="0.25">
      <c r="E177" s="85" t="s">
        <v>104</v>
      </c>
      <c r="F177" s="85" t="s">
        <v>114</v>
      </c>
      <c r="G177" s="115">
        <f>H177/$F$149</f>
        <v>0.60521079551895096</v>
      </c>
      <c r="H177" s="111">
        <f t="shared" ref="H177:H186" si="5">SUMIF($H$7:$H$136,F177,$F$7:$F$136)</f>
        <v>10557391649.700001</v>
      </c>
    </row>
    <row r="178" spans="3:8" s="85" customFormat="1" x14ac:dyDescent="0.25">
      <c r="C178" s="85" t="s">
        <v>104</v>
      </c>
      <c r="E178" s="85" t="s">
        <v>104</v>
      </c>
      <c r="F178" s="85" t="s">
        <v>121</v>
      </c>
      <c r="G178" s="115">
        <f t="shared" ref="G178:G186" si="6">H178/$F$149</f>
        <v>4.85782619913162E-2</v>
      </c>
      <c r="H178" s="111">
        <f t="shared" si="5"/>
        <v>847406790</v>
      </c>
    </row>
    <row r="179" spans="3:8" s="85" customFormat="1" x14ac:dyDescent="0.25">
      <c r="C179" s="85" t="s">
        <v>104</v>
      </c>
      <c r="E179" s="85" t="s">
        <v>104</v>
      </c>
      <c r="F179" s="110" t="s">
        <v>226</v>
      </c>
      <c r="G179" s="115">
        <f t="shared" si="6"/>
        <v>0</v>
      </c>
      <c r="H179" s="111">
        <f t="shared" si="5"/>
        <v>0</v>
      </c>
    </row>
    <row r="180" spans="3:8" s="85" customFormat="1" x14ac:dyDescent="0.25">
      <c r="C180" s="85" t="s">
        <v>104</v>
      </c>
      <c r="E180" s="85" t="s">
        <v>104</v>
      </c>
      <c r="F180" s="112" t="s">
        <v>227</v>
      </c>
      <c r="G180" s="115">
        <f t="shared" si="6"/>
        <v>0</v>
      </c>
      <c r="H180" s="111">
        <f t="shared" si="5"/>
        <v>0</v>
      </c>
    </row>
    <row r="181" spans="3:8" s="85" customFormat="1" x14ac:dyDescent="0.25">
      <c r="C181" s="85" t="s">
        <v>104</v>
      </c>
      <c r="E181" s="85" t="s">
        <v>104</v>
      </c>
      <c r="F181" s="85" t="s">
        <v>116</v>
      </c>
      <c r="G181" s="115">
        <f t="shared" si="6"/>
        <v>0.217953025635791</v>
      </c>
      <c r="H181" s="111">
        <f t="shared" si="5"/>
        <v>3802006623</v>
      </c>
    </row>
    <row r="182" spans="3:8" s="85" customFormat="1" x14ac:dyDescent="0.25">
      <c r="C182" s="85" t="s">
        <v>104</v>
      </c>
      <c r="E182" s="85" t="s">
        <v>106</v>
      </c>
      <c r="F182" s="85" t="s">
        <v>117</v>
      </c>
      <c r="G182" s="115">
        <f t="shared" si="6"/>
        <v>4.7457278478090628E-2</v>
      </c>
      <c r="H182" s="111">
        <f t="shared" si="5"/>
        <v>827852178.5</v>
      </c>
    </row>
    <row r="183" spans="3:8" s="85" customFormat="1" x14ac:dyDescent="0.25">
      <c r="C183" s="85" t="s">
        <v>106</v>
      </c>
      <c r="E183" s="85" t="s">
        <v>106</v>
      </c>
      <c r="F183" s="85" t="s">
        <v>228</v>
      </c>
      <c r="G183" s="115">
        <f t="shared" si="6"/>
        <v>5.7801534712250931E-4</v>
      </c>
      <c r="H183" s="111">
        <f t="shared" si="5"/>
        <v>10082990</v>
      </c>
    </row>
    <row r="184" spans="3:8" s="85" customFormat="1" x14ac:dyDescent="0.25">
      <c r="C184" s="85" t="s">
        <v>107</v>
      </c>
      <c r="E184" s="85" t="s">
        <v>104</v>
      </c>
      <c r="F184" s="85" t="s">
        <v>119</v>
      </c>
      <c r="G184" s="115">
        <f t="shared" si="6"/>
        <v>0</v>
      </c>
      <c r="H184" s="111">
        <f t="shared" si="5"/>
        <v>0</v>
      </c>
    </row>
    <row r="185" spans="3:8" s="85" customFormat="1" x14ac:dyDescent="0.25">
      <c r="C185" s="85" t="s">
        <v>104</v>
      </c>
      <c r="E185" s="85" t="s">
        <v>106</v>
      </c>
      <c r="F185" s="85" t="s">
        <v>129</v>
      </c>
      <c r="G185" s="115">
        <f t="shared" si="6"/>
        <v>1.6863558584454558E-2</v>
      </c>
      <c r="H185" s="111">
        <f t="shared" si="5"/>
        <v>294170550</v>
      </c>
    </row>
    <row r="186" spans="3:8" s="85" customFormat="1" x14ac:dyDescent="0.25">
      <c r="C186" s="85" t="s">
        <v>107</v>
      </c>
      <c r="E186" s="85" t="s">
        <v>104</v>
      </c>
      <c r="F186" s="85" t="s">
        <v>115</v>
      </c>
      <c r="G186" s="115">
        <f t="shared" si="6"/>
        <v>0</v>
      </c>
      <c r="H186" s="111">
        <f t="shared" si="5"/>
        <v>0</v>
      </c>
    </row>
    <row r="187" spans="3:8" s="85" customFormat="1" x14ac:dyDescent="0.25">
      <c r="C187" s="85" t="s">
        <v>104</v>
      </c>
      <c r="E187" s="91"/>
      <c r="G187" s="116">
        <f>SUM(G177:G186)</f>
        <v>0.93664093555572592</v>
      </c>
      <c r="H187" s="117">
        <f>SUM(H177:H186)</f>
        <v>16338910781.200001</v>
      </c>
    </row>
    <row r="188" spans="3:8" s="85" customFormat="1" x14ac:dyDescent="0.25">
      <c r="E188" s="91"/>
      <c r="G188" s="105"/>
      <c r="H188" s="109">
        <f>+H187-F137</f>
        <v>-3371640.5999984741</v>
      </c>
    </row>
    <row r="189" spans="3:8" s="85" customFormat="1" x14ac:dyDescent="0.25">
      <c r="E189" s="91"/>
      <c r="G189" s="105"/>
    </row>
    <row r="190" spans="3:8" s="85" customFormat="1" x14ac:dyDescent="0.25">
      <c r="E190" s="91"/>
      <c r="G190" s="105"/>
    </row>
    <row r="192" spans="3:8" x14ac:dyDescent="0.25">
      <c r="F192" s="28"/>
    </row>
    <row r="193" spans="6:6" x14ac:dyDescent="0.25">
      <c r="F193" s="28"/>
    </row>
    <row r="194" spans="6:6" x14ac:dyDescent="0.25">
      <c r="F194" s="28"/>
    </row>
    <row r="195" spans="6:6" x14ac:dyDescent="0.25">
      <c r="F195" s="28"/>
    </row>
    <row r="196" spans="6:6" x14ac:dyDescent="0.25">
      <c r="F196" s="28"/>
    </row>
    <row r="197" spans="6:6" x14ac:dyDescent="0.25">
      <c r="F197" s="28"/>
    </row>
    <row r="198" spans="6:6" x14ac:dyDescent="0.25">
      <c r="F198" s="28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47" min="1" max="7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517DC-253C-41B4-B9B7-7F93795E19D5}">
  <sheetPr>
    <tabColor rgb="FF7030A0"/>
  </sheetPr>
  <dimension ref="A2:L114"/>
  <sheetViews>
    <sheetView showGridLines="0" zoomScaleNormal="100" zoomScaleSheetLayoutView="89" workbookViewId="0">
      <selection activeCell="D77" sqref="C77:D77"/>
    </sheetView>
  </sheetViews>
  <sheetFormatPr defaultColWidth="9.140625" defaultRowHeight="15" outlineLevelRow="1" x14ac:dyDescent="0.25"/>
  <cols>
    <col min="1" max="1" width="11.28515625" style="85" customWidth="1"/>
    <col min="2" max="2" width="16.5703125" style="27" customWidth="1"/>
    <col min="3" max="3" width="52.7109375" style="27" customWidth="1"/>
    <col min="4" max="4" width="62" style="27" customWidth="1"/>
    <col min="5" max="5" width="19.42578125" style="30" customWidth="1"/>
    <col min="6" max="6" width="29.5703125" style="27" customWidth="1"/>
    <col min="7" max="7" width="20.5703125" style="31" customWidth="1"/>
    <col min="8" max="8" width="20.7109375" style="27" bestFit="1" customWidth="1"/>
    <col min="9" max="9" width="16.28515625" style="27" bestFit="1" customWidth="1"/>
    <col min="10" max="10" width="14" style="85" bestFit="1" customWidth="1"/>
    <col min="11" max="11" width="12" style="85" bestFit="1" customWidth="1"/>
    <col min="12" max="12" width="16.140625" style="85" bestFit="1" customWidth="1"/>
    <col min="13" max="13" width="14" style="27" bestFit="1" customWidth="1"/>
    <col min="14" max="14" width="9.140625" style="27"/>
    <col min="15" max="15" width="10" style="27" bestFit="1" customWidth="1"/>
    <col min="16" max="16384" width="9.140625" style="27"/>
  </cols>
  <sheetData>
    <row r="2" spans="1:11" x14ac:dyDescent="0.25">
      <c r="B2" s="28" t="s">
        <v>0</v>
      </c>
      <c r="D2" s="29" t="s">
        <v>1</v>
      </c>
    </row>
    <row r="3" spans="1:11" x14ac:dyDescent="0.25">
      <c r="A3" s="123" t="s">
        <v>229</v>
      </c>
      <c r="B3" s="28" t="s">
        <v>3</v>
      </c>
      <c r="D3" s="28" t="s">
        <v>230</v>
      </c>
    </row>
    <row r="4" spans="1:11" x14ac:dyDescent="0.25">
      <c r="B4" s="28" t="s">
        <v>5</v>
      </c>
      <c r="D4" s="28" t="s">
        <v>784</v>
      </c>
    </row>
    <row r="6" spans="1:11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1" t="s">
        <v>11</v>
      </c>
      <c r="H6" s="36" t="s">
        <v>12</v>
      </c>
    </row>
    <row r="7" spans="1:11" x14ac:dyDescent="0.25">
      <c r="A7" s="88"/>
      <c r="B7" s="2" t="s">
        <v>127</v>
      </c>
      <c r="C7" s="38" t="s">
        <v>475</v>
      </c>
      <c r="D7" s="38" t="s">
        <v>340</v>
      </c>
      <c r="E7" s="39">
        <v>20</v>
      </c>
      <c r="F7" s="17">
        <v>2001902</v>
      </c>
      <c r="G7" s="18">
        <f t="shared" ref="G7:G52" si="0">+F7/$F$73</f>
        <v>8.8430558246005275E-3</v>
      </c>
      <c r="H7" s="40" t="s">
        <v>114</v>
      </c>
      <c r="J7" s="85" t="s">
        <v>114</v>
      </c>
      <c r="K7" s="111">
        <f>SUMIF($H$7:$H$51,J7,$F$7:$F$51)</f>
        <v>116426471.59999999</v>
      </c>
    </row>
    <row r="8" spans="1:11" x14ac:dyDescent="0.25">
      <c r="A8" s="88"/>
      <c r="B8" s="2" t="s">
        <v>130</v>
      </c>
      <c r="C8" s="38" t="s">
        <v>474</v>
      </c>
      <c r="D8" s="38" t="s">
        <v>340</v>
      </c>
      <c r="E8" s="39">
        <v>7</v>
      </c>
      <c r="F8" s="17">
        <v>7159173</v>
      </c>
      <c r="G8" s="18">
        <f t="shared" si="0"/>
        <v>3.162440843606372E-2</v>
      </c>
      <c r="H8" s="40" t="s">
        <v>114</v>
      </c>
      <c r="J8" s="85" t="s">
        <v>115</v>
      </c>
      <c r="K8" s="111">
        <f t="shared" ref="K8:K16" si="1">SUMIF($H$7:$H$51,J8,$F$7:$F$51)</f>
        <v>0</v>
      </c>
    </row>
    <row r="9" spans="1:11" x14ac:dyDescent="0.25">
      <c r="A9" s="88"/>
      <c r="B9" s="2" t="s">
        <v>231</v>
      </c>
      <c r="C9" s="38" t="s">
        <v>529</v>
      </c>
      <c r="D9" s="38" t="s">
        <v>338</v>
      </c>
      <c r="E9" s="39">
        <v>9</v>
      </c>
      <c r="F9" s="17">
        <v>8980065</v>
      </c>
      <c r="G9" s="18">
        <f t="shared" si="0"/>
        <v>3.9667883894187302E-2</v>
      </c>
      <c r="H9" s="40" t="s">
        <v>114</v>
      </c>
      <c r="J9" s="94" t="s">
        <v>116</v>
      </c>
      <c r="K9" s="111">
        <f t="shared" si="1"/>
        <v>45076710</v>
      </c>
    </row>
    <row r="10" spans="1:11" x14ac:dyDescent="0.25">
      <c r="A10" s="88"/>
      <c r="B10" s="2" t="s">
        <v>138</v>
      </c>
      <c r="C10" s="38" t="s">
        <v>481</v>
      </c>
      <c r="D10" s="38" t="s">
        <v>338</v>
      </c>
      <c r="E10" s="39">
        <v>20</v>
      </c>
      <c r="F10" s="17">
        <v>2014420</v>
      </c>
      <c r="G10" s="18">
        <f t="shared" si="0"/>
        <v>8.8983519244157788E-3</v>
      </c>
      <c r="H10" s="40" t="s">
        <v>114</v>
      </c>
      <c r="J10" s="85" t="s">
        <v>226</v>
      </c>
      <c r="K10" s="111">
        <f t="shared" si="1"/>
        <v>0</v>
      </c>
    </row>
    <row r="11" spans="1:11" x14ac:dyDescent="0.25">
      <c r="A11" s="88"/>
      <c r="B11" s="2" t="s">
        <v>139</v>
      </c>
      <c r="C11" s="38" t="s">
        <v>482</v>
      </c>
      <c r="D11" s="38" t="s">
        <v>338</v>
      </c>
      <c r="E11" s="39">
        <v>50</v>
      </c>
      <c r="F11" s="17">
        <v>4979900</v>
      </c>
      <c r="G11" s="18">
        <f t="shared" si="0"/>
        <v>2.1997846898064027E-2</v>
      </c>
      <c r="H11" s="40" t="s">
        <v>114</v>
      </c>
      <c r="J11" s="85" t="s">
        <v>117</v>
      </c>
      <c r="K11" s="111">
        <f t="shared" si="1"/>
        <v>19489787.5</v>
      </c>
    </row>
    <row r="12" spans="1:11" x14ac:dyDescent="0.25">
      <c r="A12" s="88"/>
      <c r="B12" s="2" t="s">
        <v>141</v>
      </c>
      <c r="C12" s="38" t="s">
        <v>484</v>
      </c>
      <c r="D12" s="38" t="s">
        <v>340</v>
      </c>
      <c r="E12" s="39">
        <v>1</v>
      </c>
      <c r="F12" s="17">
        <v>990688</v>
      </c>
      <c r="G12" s="18">
        <f t="shared" si="0"/>
        <v>4.3761928849473386E-3</v>
      </c>
      <c r="H12" s="40" t="s">
        <v>114</v>
      </c>
      <c r="J12" s="110" t="s">
        <v>228</v>
      </c>
      <c r="K12" s="111">
        <f t="shared" si="1"/>
        <v>0</v>
      </c>
    </row>
    <row r="13" spans="1:11" x14ac:dyDescent="0.25">
      <c r="A13" s="88"/>
      <c r="B13" s="2" t="s">
        <v>146</v>
      </c>
      <c r="C13" s="38" t="s">
        <v>490</v>
      </c>
      <c r="D13" s="38" t="s">
        <v>340</v>
      </c>
      <c r="E13" s="39">
        <v>50</v>
      </c>
      <c r="F13" s="17">
        <v>5003220</v>
      </c>
      <c r="G13" s="18">
        <f t="shared" si="0"/>
        <v>2.2100858964503683E-2</v>
      </c>
      <c r="H13" s="40" t="s">
        <v>114</v>
      </c>
      <c r="J13" s="85" t="s">
        <v>118</v>
      </c>
      <c r="K13" s="111">
        <f t="shared" si="1"/>
        <v>0</v>
      </c>
    </row>
    <row r="14" spans="1:11" x14ac:dyDescent="0.25">
      <c r="A14" s="88"/>
      <c r="B14" s="2" t="s">
        <v>147</v>
      </c>
      <c r="C14" s="38" t="s">
        <v>489</v>
      </c>
      <c r="D14" s="38" t="s">
        <v>340</v>
      </c>
      <c r="E14" s="39">
        <v>20</v>
      </c>
      <c r="F14" s="17">
        <v>1969628</v>
      </c>
      <c r="G14" s="18">
        <f t="shared" si="0"/>
        <v>8.700491011895831E-3</v>
      </c>
      <c r="H14" s="40" t="s">
        <v>114</v>
      </c>
      <c r="J14" s="85" t="s">
        <v>119</v>
      </c>
      <c r="K14" s="111">
        <f t="shared" si="1"/>
        <v>0</v>
      </c>
    </row>
    <row r="15" spans="1:11" x14ac:dyDescent="0.25">
      <c r="A15" s="88"/>
      <c r="B15" s="2" t="s">
        <v>151</v>
      </c>
      <c r="C15" s="38" t="s">
        <v>498</v>
      </c>
      <c r="D15" s="38" t="s">
        <v>338</v>
      </c>
      <c r="E15" s="39">
        <v>6</v>
      </c>
      <c r="F15" s="17">
        <v>5889462</v>
      </c>
      <c r="G15" s="18">
        <f t="shared" si="0"/>
        <v>2.6015679710027502E-2</v>
      </c>
      <c r="H15" s="40" t="s">
        <v>116</v>
      </c>
      <c r="J15" s="85" t="s">
        <v>120</v>
      </c>
      <c r="K15" s="111">
        <f t="shared" si="1"/>
        <v>0</v>
      </c>
    </row>
    <row r="16" spans="1:11" x14ac:dyDescent="0.25">
      <c r="A16" s="88"/>
      <c r="B16" s="2" t="s">
        <v>152</v>
      </c>
      <c r="C16" s="38" t="s">
        <v>500</v>
      </c>
      <c r="D16" s="38" t="s">
        <v>327</v>
      </c>
      <c r="E16" s="39">
        <v>1</v>
      </c>
      <c r="F16" s="17">
        <v>964412</v>
      </c>
      <c r="G16" s="18">
        <f t="shared" si="0"/>
        <v>4.2601231997943176E-3</v>
      </c>
      <c r="H16" s="40" t="s">
        <v>114</v>
      </c>
      <c r="J16" s="85" t="s">
        <v>121</v>
      </c>
      <c r="K16" s="111">
        <f t="shared" si="1"/>
        <v>22803680</v>
      </c>
    </row>
    <row r="17" spans="1:11" x14ac:dyDescent="0.25">
      <c r="A17" s="88"/>
      <c r="B17" s="2" t="s">
        <v>761</v>
      </c>
      <c r="C17" s="38" t="s">
        <v>778</v>
      </c>
      <c r="D17" s="38" t="s">
        <v>426</v>
      </c>
      <c r="E17" s="39">
        <v>30</v>
      </c>
      <c r="F17" s="17">
        <v>2943240</v>
      </c>
      <c r="G17" s="18">
        <f t="shared" si="0"/>
        <v>1.3001253620405624E-2</v>
      </c>
      <c r="H17" s="40" t="s">
        <v>114</v>
      </c>
      <c r="K17" s="112">
        <f>SUM(K7:K16)</f>
        <v>203796649.09999999</v>
      </c>
    </row>
    <row r="18" spans="1:11" x14ac:dyDescent="0.25">
      <c r="A18" s="88"/>
      <c r="B18" s="2" t="s">
        <v>618</v>
      </c>
      <c r="C18" s="38" t="s">
        <v>629</v>
      </c>
      <c r="D18" s="38" t="s">
        <v>426</v>
      </c>
      <c r="E18" s="39">
        <v>50</v>
      </c>
      <c r="F18" s="17">
        <v>4828240</v>
      </c>
      <c r="G18" s="18">
        <f t="shared" si="0"/>
        <v>2.1327915080043506E-2</v>
      </c>
      <c r="H18" s="40" t="s">
        <v>114</v>
      </c>
      <c r="K18" s="112"/>
    </row>
    <row r="19" spans="1:11" x14ac:dyDescent="0.25">
      <c r="A19" s="88"/>
      <c r="B19" s="2" t="s">
        <v>156</v>
      </c>
      <c r="C19" s="38" t="s">
        <v>501</v>
      </c>
      <c r="D19" s="38" t="s">
        <v>327</v>
      </c>
      <c r="E19" s="39">
        <v>14</v>
      </c>
      <c r="F19" s="17">
        <v>13834310</v>
      </c>
      <c r="G19" s="18">
        <f t="shared" si="0"/>
        <v>6.1110671563757532E-2</v>
      </c>
      <c r="H19" s="40" t="s">
        <v>121</v>
      </c>
      <c r="K19" s="112"/>
    </row>
    <row r="20" spans="1:11" x14ac:dyDescent="0.25">
      <c r="A20" s="88"/>
      <c r="B20" s="2" t="s">
        <v>157</v>
      </c>
      <c r="C20" s="38" t="s">
        <v>494</v>
      </c>
      <c r="D20" s="38" t="s">
        <v>497</v>
      </c>
      <c r="E20" s="39">
        <v>4</v>
      </c>
      <c r="F20" s="17">
        <v>3878120</v>
      </c>
      <c r="G20" s="18">
        <f t="shared" si="0"/>
        <v>1.7130924318223269E-2</v>
      </c>
      <c r="H20" s="40" t="s">
        <v>116</v>
      </c>
      <c r="K20" s="112"/>
    </row>
    <row r="21" spans="1:11" x14ac:dyDescent="0.25">
      <c r="A21" s="88"/>
      <c r="B21" s="2" t="s">
        <v>645</v>
      </c>
      <c r="C21" s="38" t="s">
        <v>660</v>
      </c>
      <c r="D21" s="38" t="s">
        <v>340</v>
      </c>
      <c r="E21" s="39">
        <v>95</v>
      </c>
      <c r="F21" s="17">
        <v>9614712.5</v>
      </c>
      <c r="G21" s="18">
        <f t="shared" si="0"/>
        <v>4.2471329453182279E-2</v>
      </c>
      <c r="H21" s="40" t="s">
        <v>117</v>
      </c>
      <c r="K21" s="112"/>
    </row>
    <row r="22" spans="1:11" x14ac:dyDescent="0.25">
      <c r="A22" s="88"/>
      <c r="B22" s="2" t="s">
        <v>167</v>
      </c>
      <c r="C22" s="38" t="s">
        <v>511</v>
      </c>
      <c r="D22" s="38" t="s">
        <v>340</v>
      </c>
      <c r="E22" s="39">
        <v>2</v>
      </c>
      <c r="F22" s="17">
        <v>1981884</v>
      </c>
      <c r="G22" s="18">
        <f t="shared" si="0"/>
        <v>8.7546297720280976E-3</v>
      </c>
      <c r="H22" s="40" t="s">
        <v>114</v>
      </c>
      <c r="K22" s="112"/>
    </row>
    <row r="23" spans="1:11" x14ac:dyDescent="0.25">
      <c r="A23" s="88"/>
      <c r="B23" s="2" t="s">
        <v>232</v>
      </c>
      <c r="C23" s="38" t="s">
        <v>530</v>
      </c>
      <c r="D23" s="38" t="s">
        <v>340</v>
      </c>
      <c r="E23" s="39">
        <v>1</v>
      </c>
      <c r="F23" s="17">
        <v>1002103</v>
      </c>
      <c r="G23" s="18">
        <f t="shared" si="0"/>
        <v>4.426616673043767E-3</v>
      </c>
      <c r="H23" s="40" t="s">
        <v>114</v>
      </c>
      <c r="K23" s="112"/>
    </row>
    <row r="24" spans="1:11" x14ac:dyDescent="0.25">
      <c r="A24" s="88"/>
      <c r="B24" s="2" t="s">
        <v>168</v>
      </c>
      <c r="C24" s="38" t="s">
        <v>510</v>
      </c>
      <c r="D24" s="38" t="s">
        <v>340</v>
      </c>
      <c r="E24" s="39">
        <v>2</v>
      </c>
      <c r="F24" s="17">
        <v>1995612</v>
      </c>
      <c r="G24" s="18">
        <f t="shared" si="0"/>
        <v>8.8152708375548398E-3</v>
      </c>
      <c r="H24" s="40" t="s">
        <v>114</v>
      </c>
      <c r="K24" s="112"/>
    </row>
    <row r="25" spans="1:11" x14ac:dyDescent="0.25">
      <c r="A25" s="88"/>
      <c r="B25" s="2" t="s">
        <v>674</v>
      </c>
      <c r="C25" s="38" t="s">
        <v>697</v>
      </c>
      <c r="D25" s="38" t="s">
        <v>340</v>
      </c>
      <c r="E25" s="39">
        <v>50</v>
      </c>
      <c r="F25" s="17">
        <v>5004430</v>
      </c>
      <c r="G25" s="18">
        <f t="shared" si="0"/>
        <v>2.2106203930215177E-2</v>
      </c>
      <c r="H25" s="40" t="s">
        <v>114</v>
      </c>
      <c r="K25" s="112"/>
    </row>
    <row r="26" spans="1:11" x14ac:dyDescent="0.25">
      <c r="A26" s="88"/>
      <c r="B26" s="2" t="s">
        <v>170</v>
      </c>
      <c r="C26" s="38" t="s">
        <v>518</v>
      </c>
      <c r="D26" s="38" t="s">
        <v>340</v>
      </c>
      <c r="E26" s="39">
        <v>50</v>
      </c>
      <c r="F26" s="17">
        <v>4908590</v>
      </c>
      <c r="G26" s="18">
        <f t="shared" si="0"/>
        <v>2.1682847307248759E-2</v>
      </c>
      <c r="H26" s="40" t="s">
        <v>114</v>
      </c>
      <c r="K26" s="112"/>
    </row>
    <row r="27" spans="1:11" x14ac:dyDescent="0.25">
      <c r="A27" s="88"/>
      <c r="B27" s="2" t="s">
        <v>172</v>
      </c>
      <c r="C27" s="38" t="s">
        <v>521</v>
      </c>
      <c r="D27" s="38" t="s">
        <v>515</v>
      </c>
      <c r="E27" s="39">
        <v>2</v>
      </c>
      <c r="F27" s="17">
        <v>2082738</v>
      </c>
      <c r="G27" s="18">
        <f t="shared" si="0"/>
        <v>9.2001348727444466E-3</v>
      </c>
      <c r="H27" s="40" t="s">
        <v>116</v>
      </c>
      <c r="K27" s="112"/>
    </row>
    <row r="28" spans="1:11" x14ac:dyDescent="0.25">
      <c r="A28" s="88"/>
      <c r="B28" s="2" t="s">
        <v>173</v>
      </c>
      <c r="C28" s="38" t="s">
        <v>517</v>
      </c>
      <c r="D28" s="38" t="s">
        <v>515</v>
      </c>
      <c r="E28" s="39">
        <v>1</v>
      </c>
      <c r="F28" s="17">
        <v>1030255</v>
      </c>
      <c r="G28" s="18">
        <f t="shared" si="0"/>
        <v>4.5509732637131171E-3</v>
      </c>
      <c r="H28" s="40" t="s">
        <v>116</v>
      </c>
      <c r="K28" s="112"/>
    </row>
    <row r="29" spans="1:11" x14ac:dyDescent="0.25">
      <c r="A29" s="88"/>
      <c r="B29" s="2" t="s">
        <v>233</v>
      </c>
      <c r="C29" s="38" t="s">
        <v>531</v>
      </c>
      <c r="D29" s="38" t="s">
        <v>515</v>
      </c>
      <c r="E29" s="39">
        <v>5</v>
      </c>
      <c r="F29" s="17">
        <v>5009615</v>
      </c>
      <c r="G29" s="18">
        <f t="shared" si="0"/>
        <v>2.2129107770887974E-2</v>
      </c>
      <c r="H29" s="40" t="s">
        <v>114</v>
      </c>
      <c r="K29" s="112"/>
    </row>
    <row r="30" spans="1:11" x14ac:dyDescent="0.25">
      <c r="A30" s="88"/>
      <c r="B30" s="2" t="s">
        <v>177</v>
      </c>
      <c r="C30" s="38" t="s">
        <v>516</v>
      </c>
      <c r="D30" s="38" t="s">
        <v>411</v>
      </c>
      <c r="E30" s="39">
        <v>50</v>
      </c>
      <c r="F30" s="17">
        <v>4938520</v>
      </c>
      <c r="G30" s="18">
        <f t="shared" si="0"/>
        <v>2.1815057905385078E-2</v>
      </c>
      <c r="H30" s="40" t="s">
        <v>117</v>
      </c>
      <c r="K30" s="112"/>
    </row>
    <row r="31" spans="1:11" x14ac:dyDescent="0.25">
      <c r="A31" s="88"/>
      <c r="B31" s="2" t="s">
        <v>178</v>
      </c>
      <c r="C31" s="38" t="s">
        <v>504</v>
      </c>
      <c r="D31" s="38" t="s">
        <v>411</v>
      </c>
      <c r="E31" s="39">
        <v>50</v>
      </c>
      <c r="F31" s="17">
        <v>4936555</v>
      </c>
      <c r="G31" s="18">
        <f t="shared" si="0"/>
        <v>2.1806377857762696E-2</v>
      </c>
      <c r="H31" s="40" t="s">
        <v>117</v>
      </c>
      <c r="K31" s="112"/>
    </row>
    <row r="32" spans="1:11" x14ac:dyDescent="0.25">
      <c r="A32" s="88"/>
      <c r="B32" s="2" t="s">
        <v>180</v>
      </c>
      <c r="C32" s="38" t="s">
        <v>525</v>
      </c>
      <c r="D32" s="38" t="s">
        <v>338</v>
      </c>
      <c r="E32" s="39">
        <v>100</v>
      </c>
      <c r="F32" s="17">
        <v>9882300</v>
      </c>
      <c r="G32" s="18">
        <f t="shared" si="0"/>
        <v>4.3653350950970525E-2</v>
      </c>
      <c r="H32" s="40" t="s">
        <v>114</v>
      </c>
      <c r="K32" s="112"/>
    </row>
    <row r="33" spans="1:11" x14ac:dyDescent="0.25">
      <c r="A33" s="88"/>
      <c r="B33" s="2" t="s">
        <v>675</v>
      </c>
      <c r="C33" s="38" t="s">
        <v>698</v>
      </c>
      <c r="D33" s="38" t="s">
        <v>340</v>
      </c>
      <c r="E33" s="39">
        <v>100</v>
      </c>
      <c r="F33" s="17">
        <v>9875560</v>
      </c>
      <c r="G33" s="18">
        <f t="shared" si="0"/>
        <v>4.3623578166759408E-2</v>
      </c>
      <c r="H33" s="40" t="s">
        <v>114</v>
      </c>
      <c r="K33" s="112"/>
    </row>
    <row r="34" spans="1:11" x14ac:dyDescent="0.25">
      <c r="A34" s="88"/>
      <c r="B34" s="2" t="s">
        <v>183</v>
      </c>
      <c r="C34" s="38" t="s">
        <v>432</v>
      </c>
      <c r="D34" s="38" t="s">
        <v>426</v>
      </c>
      <c r="E34" s="39">
        <v>2</v>
      </c>
      <c r="F34" s="17">
        <v>2101010</v>
      </c>
      <c r="G34" s="18">
        <f t="shared" si="0"/>
        <v>9.2808482723150069E-3</v>
      </c>
      <c r="H34" s="40" t="s">
        <v>116</v>
      </c>
      <c r="K34" s="112"/>
    </row>
    <row r="35" spans="1:11" x14ac:dyDescent="0.25">
      <c r="A35" s="88"/>
      <c r="B35" s="2" t="s">
        <v>191</v>
      </c>
      <c r="C35" s="38" t="s">
        <v>434</v>
      </c>
      <c r="D35" s="38" t="s">
        <v>340</v>
      </c>
      <c r="E35" s="39">
        <v>10</v>
      </c>
      <c r="F35" s="17">
        <v>9917760</v>
      </c>
      <c r="G35" s="18">
        <f t="shared" si="0"/>
        <v>4.3809989367606474E-2</v>
      </c>
      <c r="H35" s="40" t="s">
        <v>116</v>
      </c>
      <c r="K35" s="112"/>
    </row>
    <row r="36" spans="1:11" x14ac:dyDescent="0.25">
      <c r="A36" s="88"/>
      <c r="B36" s="2" t="s">
        <v>234</v>
      </c>
      <c r="C36" s="38" t="s">
        <v>532</v>
      </c>
      <c r="D36" s="38" t="s">
        <v>340</v>
      </c>
      <c r="E36" s="39">
        <v>50</v>
      </c>
      <c r="F36" s="17">
        <v>5008615</v>
      </c>
      <c r="G36" s="18">
        <f t="shared" si="0"/>
        <v>2.2124690443853682E-2</v>
      </c>
      <c r="H36" s="40" t="s">
        <v>116</v>
      </c>
      <c r="K36" s="112"/>
    </row>
    <row r="37" spans="1:11" x14ac:dyDescent="0.25">
      <c r="A37" s="88"/>
      <c r="B37" s="2" t="s">
        <v>716</v>
      </c>
      <c r="C37" s="38" t="s">
        <v>743</v>
      </c>
      <c r="D37" s="38" t="s">
        <v>419</v>
      </c>
      <c r="E37" s="39">
        <v>100</v>
      </c>
      <c r="F37" s="17">
        <v>10204750</v>
      </c>
      <c r="G37" s="18">
        <f t="shared" si="0"/>
        <v>4.5077718053177548E-2</v>
      </c>
      <c r="H37" s="40" t="s">
        <v>116</v>
      </c>
      <c r="K37" s="112"/>
    </row>
    <row r="38" spans="1:11" x14ac:dyDescent="0.25">
      <c r="A38" s="88"/>
      <c r="B38" s="2" t="s">
        <v>235</v>
      </c>
      <c r="C38" s="38" t="s">
        <v>533</v>
      </c>
      <c r="D38" s="38" t="s">
        <v>426</v>
      </c>
      <c r="E38" s="39">
        <v>1</v>
      </c>
      <c r="F38" s="17">
        <v>1039571</v>
      </c>
      <c r="G38" s="18">
        <f t="shared" si="0"/>
        <v>4.592125082364569E-3</v>
      </c>
      <c r="H38" s="40" t="s">
        <v>114</v>
      </c>
      <c r="K38" s="112"/>
    </row>
    <row r="39" spans="1:11" x14ac:dyDescent="0.25">
      <c r="A39" s="88"/>
      <c r="B39" s="2" t="s">
        <v>194</v>
      </c>
      <c r="C39" s="38" t="s">
        <v>439</v>
      </c>
      <c r="D39" s="38" t="s">
        <v>426</v>
      </c>
      <c r="E39" s="39">
        <v>1</v>
      </c>
      <c r="F39" s="17">
        <v>1029082</v>
      </c>
      <c r="G39" s="18">
        <f t="shared" si="0"/>
        <v>4.5457917391018947E-3</v>
      </c>
      <c r="H39" s="40" t="s">
        <v>114</v>
      </c>
      <c r="K39" s="112"/>
    </row>
    <row r="40" spans="1:11" x14ac:dyDescent="0.25">
      <c r="A40" s="88"/>
      <c r="B40" s="2" t="s">
        <v>621</v>
      </c>
      <c r="C40" s="38" t="s">
        <v>627</v>
      </c>
      <c r="D40" s="38" t="s">
        <v>340</v>
      </c>
      <c r="E40" s="39">
        <v>50</v>
      </c>
      <c r="F40" s="17">
        <v>4926875</v>
      </c>
      <c r="G40" s="18">
        <f t="shared" si="0"/>
        <v>2.1763618132070763E-2</v>
      </c>
      <c r="H40" s="40" t="s">
        <v>114</v>
      </c>
      <c r="K40" s="112"/>
    </row>
    <row r="41" spans="1:11" x14ac:dyDescent="0.25">
      <c r="A41" s="88"/>
      <c r="B41" s="2" t="s">
        <v>198</v>
      </c>
      <c r="C41" s="38" t="s">
        <v>443</v>
      </c>
      <c r="D41" s="38" t="s">
        <v>426</v>
      </c>
      <c r="E41" s="39">
        <v>50</v>
      </c>
      <c r="F41" s="17">
        <v>4964000</v>
      </c>
      <c r="G41" s="18">
        <f t="shared" si="0"/>
        <v>2.1927611398218805E-2</v>
      </c>
      <c r="H41" s="40" t="s">
        <v>116</v>
      </c>
      <c r="K41" s="112"/>
    </row>
    <row r="42" spans="1:11" x14ac:dyDescent="0.25">
      <c r="A42" s="88"/>
      <c r="B42" s="2" t="s">
        <v>676</v>
      </c>
      <c r="C42" s="38" t="s">
        <v>699</v>
      </c>
      <c r="D42" s="38" t="s">
        <v>340</v>
      </c>
      <c r="E42" s="39">
        <v>30</v>
      </c>
      <c r="F42" s="17">
        <v>2967354</v>
      </c>
      <c r="G42" s="18">
        <f t="shared" si="0"/>
        <v>1.3107773044510508E-2</v>
      </c>
      <c r="H42" s="40" t="s">
        <v>121</v>
      </c>
      <c r="K42" s="112"/>
    </row>
    <row r="43" spans="1:11" x14ac:dyDescent="0.25">
      <c r="A43" s="88"/>
      <c r="B43" s="2" t="s">
        <v>204</v>
      </c>
      <c r="C43" s="38" t="s">
        <v>447</v>
      </c>
      <c r="D43" s="38" t="s">
        <v>367</v>
      </c>
      <c r="E43" s="39">
        <v>50</v>
      </c>
      <c r="F43" s="17">
        <v>4987260</v>
      </c>
      <c r="G43" s="18">
        <f t="shared" si="0"/>
        <v>2.2030358425036405E-2</v>
      </c>
      <c r="H43" s="40" t="s">
        <v>114</v>
      </c>
      <c r="K43" s="112"/>
    </row>
    <row r="44" spans="1:11" x14ac:dyDescent="0.25">
      <c r="A44" s="88"/>
      <c r="B44" s="2" t="s">
        <v>636</v>
      </c>
      <c r="C44" s="38" t="s">
        <v>640</v>
      </c>
      <c r="D44" s="38" t="s">
        <v>367</v>
      </c>
      <c r="E44" s="39">
        <v>75</v>
      </c>
      <c r="F44" s="17">
        <v>7413840</v>
      </c>
      <c r="G44" s="18">
        <f t="shared" si="0"/>
        <v>3.2749355859905419E-2</v>
      </c>
      <c r="H44" s="40" t="s">
        <v>114</v>
      </c>
      <c r="K44" s="112"/>
    </row>
    <row r="45" spans="1:11" x14ac:dyDescent="0.25">
      <c r="A45" s="88"/>
      <c r="B45" s="2" t="s">
        <v>236</v>
      </c>
      <c r="C45" s="38" t="s">
        <v>534</v>
      </c>
      <c r="D45" s="38" t="s">
        <v>368</v>
      </c>
      <c r="E45" s="39">
        <v>3</v>
      </c>
      <c r="F45" s="17">
        <v>606321.6</v>
      </c>
      <c r="G45" s="18">
        <f t="shared" si="0"/>
        <v>2.6783207951543639E-3</v>
      </c>
      <c r="H45" s="40" t="s">
        <v>114</v>
      </c>
      <c r="K45" s="112"/>
    </row>
    <row r="46" spans="1:11" x14ac:dyDescent="0.25">
      <c r="A46" s="88"/>
      <c r="B46" s="2" t="s">
        <v>205</v>
      </c>
      <c r="C46" s="38" t="s">
        <v>452</v>
      </c>
      <c r="D46" s="38" t="s">
        <v>368</v>
      </c>
      <c r="E46" s="39">
        <v>1</v>
      </c>
      <c r="F46" s="17">
        <v>997902</v>
      </c>
      <c r="G46" s="18">
        <f t="shared" si="0"/>
        <v>4.4080594821727121E-3</v>
      </c>
      <c r="H46" s="40" t="s">
        <v>114</v>
      </c>
      <c r="K46" s="112"/>
    </row>
    <row r="47" spans="1:11" x14ac:dyDescent="0.25">
      <c r="A47" s="88"/>
      <c r="B47" s="2" t="s">
        <v>207</v>
      </c>
      <c r="C47" s="38" t="s">
        <v>446</v>
      </c>
      <c r="D47" s="38" t="s">
        <v>420</v>
      </c>
      <c r="E47" s="39">
        <v>1</v>
      </c>
      <c r="F47" s="17">
        <v>999355</v>
      </c>
      <c r="G47" s="18">
        <f t="shared" si="0"/>
        <v>4.4144778583535358E-3</v>
      </c>
      <c r="H47" s="40" t="s">
        <v>114</v>
      </c>
      <c r="K47" s="112"/>
    </row>
    <row r="48" spans="1:11" x14ac:dyDescent="0.25">
      <c r="A48" s="88"/>
      <c r="B48" s="2" t="s">
        <v>211</v>
      </c>
      <c r="C48" s="38" t="s">
        <v>459</v>
      </c>
      <c r="D48" s="38" t="s">
        <v>445</v>
      </c>
      <c r="E48" s="39">
        <v>10</v>
      </c>
      <c r="F48" s="17">
        <v>1990390</v>
      </c>
      <c r="G48" s="18">
        <f t="shared" si="0"/>
        <v>8.7922035557817732E-3</v>
      </c>
      <c r="H48" s="40" t="s">
        <v>114</v>
      </c>
      <c r="K48" s="112"/>
    </row>
    <row r="49" spans="1:11" x14ac:dyDescent="0.25">
      <c r="A49" s="88"/>
      <c r="B49" s="2" t="s">
        <v>212</v>
      </c>
      <c r="C49" s="38" t="s">
        <v>462</v>
      </c>
      <c r="D49" s="38" t="s">
        <v>445</v>
      </c>
      <c r="E49" s="39">
        <v>60</v>
      </c>
      <c r="F49" s="17">
        <v>6002016</v>
      </c>
      <c r="G49" s="18">
        <f t="shared" si="0"/>
        <v>2.6512867537045053E-2</v>
      </c>
      <c r="H49" s="40" t="s">
        <v>121</v>
      </c>
      <c r="K49" s="112"/>
    </row>
    <row r="50" spans="1:11" x14ac:dyDescent="0.25">
      <c r="A50" s="88"/>
      <c r="B50" s="2" t="s">
        <v>237</v>
      </c>
      <c r="C50" s="38" t="s">
        <v>535</v>
      </c>
      <c r="D50" s="38" t="s">
        <v>464</v>
      </c>
      <c r="E50" s="39">
        <v>1</v>
      </c>
      <c r="F50" s="17">
        <v>971823</v>
      </c>
      <c r="G50" s="18">
        <f t="shared" si="0"/>
        <v>4.2928600104454456E-3</v>
      </c>
      <c r="H50" s="40" t="s">
        <v>114</v>
      </c>
      <c r="K50" s="112"/>
    </row>
    <row r="51" spans="1:11" x14ac:dyDescent="0.25">
      <c r="A51" s="88"/>
      <c r="B51" s="2" t="s">
        <v>224</v>
      </c>
      <c r="C51" s="38" t="s">
        <v>471</v>
      </c>
      <c r="D51" s="38" t="s">
        <v>340</v>
      </c>
      <c r="E51" s="39">
        <v>100</v>
      </c>
      <c r="F51" s="17">
        <v>9969070</v>
      </c>
      <c r="G51" s="18">
        <f t="shared" si="0"/>
        <v>4.4036642417735923E-2</v>
      </c>
      <c r="H51" s="40" t="s">
        <v>114</v>
      </c>
      <c r="K51" s="112"/>
    </row>
    <row r="52" spans="1:11" x14ac:dyDescent="0.25">
      <c r="A52" s="88"/>
      <c r="B52" s="2" t="s">
        <v>225</v>
      </c>
      <c r="C52" s="38" t="s">
        <v>470</v>
      </c>
      <c r="D52" s="38" t="s">
        <v>340</v>
      </c>
      <c r="E52" s="39">
        <v>75</v>
      </c>
      <c r="F52" s="17">
        <v>7334857.5</v>
      </c>
      <c r="G52" s="18">
        <f t="shared" si="0"/>
        <v>3.2400464327419561E-2</v>
      </c>
      <c r="H52" s="40" t="s">
        <v>114</v>
      </c>
      <c r="K52" s="112"/>
    </row>
    <row r="53" spans="1:11" x14ac:dyDescent="0.25">
      <c r="A53" s="88"/>
      <c r="B53" s="2"/>
      <c r="C53" s="38"/>
      <c r="D53" s="38"/>
      <c r="E53" s="39"/>
      <c r="F53" s="17"/>
      <c r="G53" s="18"/>
      <c r="H53" s="40"/>
      <c r="K53" s="112"/>
    </row>
    <row r="54" spans="1:11" hidden="1" x14ac:dyDescent="0.25">
      <c r="A54" s="88"/>
      <c r="B54" s="12"/>
      <c r="C54" s="38"/>
      <c r="D54" s="38"/>
      <c r="E54" s="39"/>
      <c r="F54" s="17"/>
      <c r="G54" s="18"/>
      <c r="H54" s="40"/>
      <c r="K54" s="112"/>
    </row>
    <row r="55" spans="1:11" hidden="1" x14ac:dyDescent="0.25">
      <c r="A55" s="88"/>
      <c r="B55" s="12"/>
      <c r="C55" s="38"/>
      <c r="D55" s="38"/>
      <c r="E55" s="39"/>
      <c r="F55" s="17"/>
      <c r="G55" s="18"/>
      <c r="H55" s="40"/>
      <c r="K55" s="112"/>
    </row>
    <row r="56" spans="1:11" hidden="1" x14ac:dyDescent="0.25">
      <c r="A56" s="88"/>
      <c r="B56" s="12"/>
      <c r="C56" s="38"/>
      <c r="D56" s="38"/>
      <c r="E56" s="39"/>
      <c r="F56" s="17"/>
      <c r="G56" s="18"/>
      <c r="H56" s="40"/>
      <c r="K56" s="112"/>
    </row>
    <row r="57" spans="1:11" hidden="1" x14ac:dyDescent="0.25">
      <c r="A57" s="88"/>
      <c r="B57" s="12"/>
      <c r="C57" s="38"/>
      <c r="D57" s="38"/>
      <c r="E57" s="39"/>
      <c r="F57" s="17"/>
      <c r="G57" s="18"/>
      <c r="H57" s="40"/>
      <c r="K57" s="112"/>
    </row>
    <row r="58" spans="1:11" hidden="1" x14ac:dyDescent="0.25">
      <c r="A58" s="88"/>
      <c r="B58" s="12"/>
      <c r="C58" s="38"/>
      <c r="D58" s="38"/>
      <c r="E58" s="39"/>
      <c r="F58" s="17"/>
      <c r="G58" s="18"/>
      <c r="H58" s="40"/>
      <c r="K58" s="112"/>
    </row>
    <row r="59" spans="1:11" hidden="1" x14ac:dyDescent="0.25">
      <c r="A59" s="88"/>
      <c r="B59" s="12"/>
      <c r="C59" s="38"/>
      <c r="D59" s="38"/>
      <c r="E59" s="39"/>
      <c r="F59" s="17"/>
      <c r="G59" s="18"/>
      <c r="H59" s="40"/>
      <c r="K59" s="112"/>
    </row>
    <row r="60" spans="1:11" hidden="1" outlineLevel="1" x14ac:dyDescent="0.25">
      <c r="A60" s="88"/>
      <c r="B60" s="12"/>
      <c r="C60" s="38"/>
      <c r="D60" s="38"/>
      <c r="E60" s="39"/>
      <c r="F60" s="17"/>
      <c r="G60" s="18"/>
      <c r="H60" s="40"/>
    </row>
    <row r="61" spans="1:11" collapsed="1" x14ac:dyDescent="0.25">
      <c r="B61" s="75"/>
      <c r="C61" s="45" t="s">
        <v>78</v>
      </c>
      <c r="D61" s="45"/>
      <c r="E61" s="46"/>
      <c r="F61" s="70">
        <f>SUM(F7:F60)</f>
        <v>211131506.59999999</v>
      </c>
      <c r="G61" s="5">
        <f>+F61/$F$73</f>
        <v>0.93263691189469555</v>
      </c>
      <c r="H61" s="48"/>
      <c r="I61" s="71"/>
    </row>
    <row r="62" spans="1:11" x14ac:dyDescent="0.25">
      <c r="F62" s="72"/>
    </row>
    <row r="63" spans="1:11" x14ac:dyDescent="0.25">
      <c r="B63" s="119"/>
      <c r="C63" s="49" t="s">
        <v>81</v>
      </c>
      <c r="D63" s="49"/>
      <c r="E63" s="49"/>
      <c r="F63" s="19" t="s">
        <v>10</v>
      </c>
      <c r="G63" s="6" t="s">
        <v>11</v>
      </c>
    </row>
    <row r="64" spans="1:11" x14ac:dyDescent="0.25">
      <c r="B64" s="120"/>
      <c r="C64" s="45" t="s">
        <v>82</v>
      </c>
      <c r="D64" s="38"/>
      <c r="E64" s="51"/>
      <c r="F64" s="20" t="s">
        <v>83</v>
      </c>
      <c r="G64" s="7">
        <v>0</v>
      </c>
    </row>
    <row r="65" spans="1:7" x14ac:dyDescent="0.25">
      <c r="A65" s="118" t="s">
        <v>69</v>
      </c>
      <c r="B65" s="120" t="s">
        <v>84</v>
      </c>
      <c r="C65" s="45" t="s">
        <v>85</v>
      </c>
      <c r="D65" s="45"/>
      <c r="E65" s="46"/>
      <c r="F65" s="17">
        <v>6456678.79</v>
      </c>
      <c r="G65" s="7">
        <f>+F65/$F$73</f>
        <v>2.8521261770798067E-2</v>
      </c>
    </row>
    <row r="66" spans="1:7" x14ac:dyDescent="0.25">
      <c r="B66" s="120"/>
      <c r="C66" s="45" t="s">
        <v>86</v>
      </c>
      <c r="D66" s="38"/>
      <c r="E66" s="51"/>
      <c r="F66" s="20" t="s">
        <v>83</v>
      </c>
      <c r="G66" s="7">
        <v>0</v>
      </c>
    </row>
    <row r="67" spans="1:7" x14ac:dyDescent="0.25">
      <c r="B67" s="120"/>
      <c r="C67" s="45" t="s">
        <v>87</v>
      </c>
      <c r="D67" s="38"/>
      <c r="E67" s="51"/>
      <c r="F67" s="20" t="s">
        <v>83</v>
      </c>
      <c r="G67" s="7">
        <v>0</v>
      </c>
    </row>
    <row r="68" spans="1:7" x14ac:dyDescent="0.25">
      <c r="B68" s="120"/>
      <c r="C68" s="45" t="s">
        <v>88</v>
      </c>
      <c r="D68" s="38"/>
      <c r="E68" s="51"/>
      <c r="F68" s="20" t="s">
        <v>83</v>
      </c>
      <c r="G68" s="7">
        <v>0</v>
      </c>
    </row>
    <row r="69" spans="1:7" x14ac:dyDescent="0.25">
      <c r="A69" s="85" t="s">
        <v>73</v>
      </c>
      <c r="B69" s="121" t="s">
        <v>73</v>
      </c>
      <c r="C69" s="38" t="s">
        <v>89</v>
      </c>
      <c r="D69" s="38"/>
      <c r="E69" s="51"/>
      <c r="F69" s="17">
        <v>8793061.0600000005</v>
      </c>
      <c r="G69" s="7">
        <f>+F69/$F$73</f>
        <v>3.8841826334506432E-2</v>
      </c>
    </row>
    <row r="70" spans="1:7" x14ac:dyDescent="0.25">
      <c r="B70" s="120"/>
      <c r="C70" s="38"/>
      <c r="D70" s="38"/>
      <c r="E70" s="51"/>
      <c r="F70" s="20"/>
      <c r="G70" s="7"/>
    </row>
    <row r="71" spans="1:7" x14ac:dyDescent="0.25">
      <c r="B71" s="120"/>
      <c r="C71" s="38" t="s">
        <v>90</v>
      </c>
      <c r="D71" s="38"/>
      <c r="E71" s="51"/>
      <c r="F71" s="21">
        <f>SUM(F64:F70)</f>
        <v>15249739.850000001</v>
      </c>
      <c r="G71" s="7">
        <f>+F71/$F$73</f>
        <v>6.7363088105304503E-2</v>
      </c>
    </row>
    <row r="72" spans="1:7" x14ac:dyDescent="0.25">
      <c r="B72" s="120"/>
      <c r="C72" s="38"/>
      <c r="D72" s="38"/>
      <c r="E72" s="51"/>
      <c r="F72" s="21"/>
      <c r="G72" s="7"/>
    </row>
    <row r="73" spans="1:7" x14ac:dyDescent="0.25">
      <c r="B73" s="122"/>
      <c r="C73" s="55" t="s">
        <v>91</v>
      </c>
      <c r="D73" s="56"/>
      <c r="E73" s="57"/>
      <c r="F73" s="22">
        <f>+F71+F61</f>
        <v>226381246.44999999</v>
      </c>
      <c r="G73" s="8">
        <v>1</v>
      </c>
    </row>
    <row r="74" spans="1:7" x14ac:dyDescent="0.25">
      <c r="F74" s="58"/>
    </row>
    <row r="75" spans="1:7" x14ac:dyDescent="0.25">
      <c r="C75" s="45" t="s">
        <v>92</v>
      </c>
      <c r="D75" s="16">
        <v>5.3585486621806568</v>
      </c>
      <c r="F75" s="30">
        <v>0</v>
      </c>
    </row>
    <row r="76" spans="1:7" x14ac:dyDescent="0.25">
      <c r="C76" s="45" t="s">
        <v>93</v>
      </c>
      <c r="D76" s="16">
        <v>4.0526279139765489</v>
      </c>
    </row>
    <row r="77" spans="1:7" x14ac:dyDescent="0.25">
      <c r="C77" s="45" t="s">
        <v>94</v>
      </c>
      <c r="D77" s="16">
        <v>7.8003894511322072</v>
      </c>
    </row>
    <row r="78" spans="1:7" s="85" customFormat="1" hidden="1" x14ac:dyDescent="0.25">
      <c r="C78" s="88" t="s">
        <v>95</v>
      </c>
      <c r="D78" s="92">
        <v>19.2117</v>
      </c>
      <c r="E78" s="91"/>
      <c r="G78" s="105"/>
    </row>
    <row r="79" spans="1:7" s="85" customFormat="1" hidden="1" x14ac:dyDescent="0.25">
      <c r="C79" s="88" t="s">
        <v>96</v>
      </c>
      <c r="D79" s="92">
        <v>19.338000000000001</v>
      </c>
      <c r="E79" s="91"/>
      <c r="G79" s="105"/>
    </row>
    <row r="80" spans="1:7" s="85" customFormat="1" hidden="1" x14ac:dyDescent="0.25">
      <c r="A80" s="118" t="s">
        <v>77</v>
      </c>
      <c r="C80" s="88" t="s">
        <v>97</v>
      </c>
      <c r="D80" s="114"/>
      <c r="E80" s="91"/>
      <c r="G80" s="105"/>
    </row>
    <row r="81" spans="1:7" s="85" customFormat="1" hidden="1" x14ac:dyDescent="0.25">
      <c r="C81" s="88" t="s">
        <v>98</v>
      </c>
      <c r="D81" s="93">
        <v>0</v>
      </c>
      <c r="E81" s="91"/>
      <c r="G81" s="105"/>
    </row>
    <row r="82" spans="1:7" s="85" customFormat="1" hidden="1" x14ac:dyDescent="0.25">
      <c r="C82" s="88" t="s">
        <v>99</v>
      </c>
      <c r="D82" s="93">
        <v>0</v>
      </c>
      <c r="E82" s="91"/>
      <c r="F82" s="86"/>
      <c r="G82" s="106"/>
    </row>
    <row r="83" spans="1:7" x14ac:dyDescent="0.25">
      <c r="B83" s="61"/>
      <c r="C83" s="37"/>
    </row>
    <row r="84" spans="1:7" x14ac:dyDescent="0.25">
      <c r="F84" s="30"/>
    </row>
    <row r="85" spans="1:7" x14ac:dyDescent="0.25">
      <c r="C85" s="49" t="s">
        <v>100</v>
      </c>
      <c r="D85" s="49"/>
      <c r="E85" s="49"/>
      <c r="F85" s="49"/>
      <c r="G85" s="6"/>
    </row>
    <row r="86" spans="1:7" x14ac:dyDescent="0.25">
      <c r="C86" s="49" t="s">
        <v>101</v>
      </c>
      <c r="D86" s="49"/>
      <c r="E86" s="49"/>
      <c r="F86" s="49" t="s">
        <v>10</v>
      </c>
      <c r="G86" s="6" t="s">
        <v>11</v>
      </c>
    </row>
    <row r="87" spans="1:7" x14ac:dyDescent="0.25">
      <c r="A87" s="85" t="s">
        <v>79</v>
      </c>
      <c r="C87" s="45" t="s">
        <v>102</v>
      </c>
      <c r="D87" s="38"/>
      <c r="E87" s="51"/>
      <c r="F87" s="62">
        <f>SUMIF(Table1345676857816[[Industry ]],A87,Table1345676857816[Market Value])</f>
        <v>0</v>
      </c>
      <c r="G87" s="25">
        <f>+F87/$F$73</f>
        <v>0</v>
      </c>
    </row>
    <row r="88" spans="1:7" x14ac:dyDescent="0.25">
      <c r="A88" s="85" t="s">
        <v>80</v>
      </c>
      <c r="C88" s="38" t="s">
        <v>103</v>
      </c>
      <c r="D88" s="38"/>
      <c r="E88" s="51"/>
      <c r="F88" s="62">
        <f>SUMIF(Table1345676857816[[Industry ]],A88,Table1345676857816[Market Value])</f>
        <v>0</v>
      </c>
      <c r="G88" s="25">
        <f>+F88/$F$73</f>
        <v>0</v>
      </c>
    </row>
    <row r="89" spans="1:7" x14ac:dyDescent="0.25">
      <c r="C89" s="38" t="s">
        <v>104</v>
      </c>
      <c r="D89" s="38"/>
      <c r="E89" s="51"/>
      <c r="F89" s="62">
        <f t="shared" ref="F89:F98" si="2">SUMIF($E$101:$E$110,C89,$H$101:$H$110)</f>
        <v>191641719.09999999</v>
      </c>
      <c r="G89" s="24">
        <f>+F89/$F$73</f>
        <v>0.84654414667836553</v>
      </c>
    </row>
    <row r="90" spans="1:7" x14ac:dyDescent="0.25">
      <c r="C90" s="38" t="s">
        <v>105</v>
      </c>
      <c r="D90" s="38"/>
      <c r="E90" s="51"/>
      <c r="F90" s="62">
        <f t="shared" si="2"/>
        <v>0</v>
      </c>
      <c r="G90" s="25">
        <f t="shared" ref="G90:G98" si="3">+F90/$F$73</f>
        <v>0</v>
      </c>
    </row>
    <row r="91" spans="1:7" x14ac:dyDescent="0.25">
      <c r="C91" s="38" t="s">
        <v>106</v>
      </c>
      <c r="D91" s="38"/>
      <c r="E91" s="51"/>
      <c r="F91" s="62">
        <f t="shared" si="2"/>
        <v>19489787.5</v>
      </c>
      <c r="G91" s="25">
        <f t="shared" si="3"/>
        <v>8.6092765216330053E-2</v>
      </c>
    </row>
    <row r="92" spans="1:7" x14ac:dyDescent="0.25">
      <c r="C92" s="38" t="s">
        <v>107</v>
      </c>
      <c r="D92" s="38"/>
      <c r="E92" s="51"/>
      <c r="F92" s="62">
        <f t="shared" si="2"/>
        <v>0</v>
      </c>
      <c r="G92" s="25">
        <f t="shared" si="3"/>
        <v>0</v>
      </c>
    </row>
    <row r="93" spans="1:7" x14ac:dyDescent="0.25">
      <c r="C93" s="38" t="s">
        <v>108</v>
      </c>
      <c r="D93" s="38"/>
      <c r="E93" s="51"/>
      <c r="F93" s="62">
        <f t="shared" si="2"/>
        <v>0</v>
      </c>
      <c r="G93" s="25">
        <f t="shared" si="3"/>
        <v>0</v>
      </c>
    </row>
    <row r="94" spans="1:7" x14ac:dyDescent="0.25">
      <c r="C94" s="38" t="s">
        <v>109</v>
      </c>
      <c r="D94" s="38"/>
      <c r="E94" s="51"/>
      <c r="F94" s="62">
        <f t="shared" si="2"/>
        <v>0</v>
      </c>
      <c r="G94" s="25">
        <f t="shared" si="3"/>
        <v>0</v>
      </c>
    </row>
    <row r="95" spans="1:7" x14ac:dyDescent="0.25">
      <c r="C95" s="38" t="s">
        <v>110</v>
      </c>
      <c r="D95" s="38"/>
      <c r="E95" s="51"/>
      <c r="F95" s="62">
        <f t="shared" si="2"/>
        <v>0</v>
      </c>
      <c r="G95" s="25">
        <f t="shared" si="3"/>
        <v>0</v>
      </c>
    </row>
    <row r="96" spans="1:7" x14ac:dyDescent="0.25">
      <c r="C96" s="38" t="s">
        <v>111</v>
      </c>
      <c r="D96" s="38"/>
      <c r="E96" s="51"/>
      <c r="F96" s="62">
        <f t="shared" si="2"/>
        <v>0</v>
      </c>
      <c r="G96" s="25">
        <f t="shared" si="3"/>
        <v>0</v>
      </c>
    </row>
    <row r="97" spans="3:11" x14ac:dyDescent="0.25">
      <c r="C97" s="38" t="s">
        <v>112</v>
      </c>
      <c r="D97" s="38"/>
      <c r="E97" s="51"/>
      <c r="F97" s="62">
        <f t="shared" si="2"/>
        <v>0</v>
      </c>
      <c r="G97" s="25">
        <f t="shared" si="3"/>
        <v>0</v>
      </c>
    </row>
    <row r="98" spans="3:11" x14ac:dyDescent="0.25">
      <c r="C98" s="38" t="s">
        <v>113</v>
      </c>
      <c r="D98" s="38"/>
      <c r="E98" s="51"/>
      <c r="F98" s="62">
        <f t="shared" si="2"/>
        <v>0</v>
      </c>
      <c r="G98" s="25">
        <f t="shared" si="3"/>
        <v>0</v>
      </c>
    </row>
    <row r="99" spans="3:11" x14ac:dyDescent="0.25">
      <c r="C99" s="67" t="s">
        <v>122</v>
      </c>
      <c r="D99" s="38"/>
      <c r="E99" s="51"/>
      <c r="F99" s="73">
        <f>SUM(F87:F98)</f>
        <v>211131506.59999999</v>
      </c>
      <c r="G99" s="69">
        <f>SUM(G87:G98)</f>
        <v>0.93263691189469555</v>
      </c>
    </row>
    <row r="101" spans="3:11" s="85" customFormat="1" x14ac:dyDescent="0.25">
      <c r="E101" s="85" t="s">
        <v>104</v>
      </c>
      <c r="F101" s="85" t="s">
        <v>114</v>
      </c>
      <c r="G101" s="115">
        <f>H101/$F$73</f>
        <v>0.54669426483317252</v>
      </c>
      <c r="H101" s="85">
        <f t="shared" ref="H101:H110" si="4">SUMIF($H$7:$H$60,F101,$F$7:$F$60)</f>
        <v>123761329.09999999</v>
      </c>
    </row>
    <row r="102" spans="3:11" s="85" customFormat="1" x14ac:dyDescent="0.25">
      <c r="E102" s="85" t="s">
        <v>104</v>
      </c>
      <c r="F102" s="85" t="s">
        <v>115</v>
      </c>
      <c r="G102" s="105">
        <f t="shared" ref="G102:G110" si="5">H102/$F$73</f>
        <v>0</v>
      </c>
      <c r="H102" s="85">
        <f t="shared" si="4"/>
        <v>0</v>
      </c>
      <c r="K102" s="94" t="s">
        <v>116</v>
      </c>
    </row>
    <row r="103" spans="3:11" s="85" customFormat="1" x14ac:dyDescent="0.25">
      <c r="E103" s="85" t="s">
        <v>104</v>
      </c>
      <c r="F103" s="94" t="s">
        <v>116</v>
      </c>
      <c r="G103" s="115">
        <f>H103/$F$73</f>
        <v>0.19911856969987984</v>
      </c>
      <c r="H103" s="85">
        <f t="shared" si="4"/>
        <v>45076710</v>
      </c>
      <c r="K103" s="85" t="s">
        <v>226</v>
      </c>
    </row>
    <row r="104" spans="3:11" s="85" customFormat="1" x14ac:dyDescent="0.25">
      <c r="E104" s="85" t="s">
        <v>104</v>
      </c>
      <c r="F104" s="85" t="s">
        <v>226</v>
      </c>
      <c r="G104" s="105">
        <f t="shared" si="5"/>
        <v>0</v>
      </c>
      <c r="H104" s="85">
        <f t="shared" si="4"/>
        <v>0</v>
      </c>
      <c r="K104" s="85" t="s">
        <v>226</v>
      </c>
    </row>
    <row r="105" spans="3:11" s="85" customFormat="1" x14ac:dyDescent="0.25">
      <c r="E105" s="85" t="s">
        <v>106</v>
      </c>
      <c r="F105" s="85" t="s">
        <v>117</v>
      </c>
      <c r="G105" s="115">
        <f t="shared" si="5"/>
        <v>8.6092765216330053E-2</v>
      </c>
      <c r="H105" s="85">
        <f t="shared" si="4"/>
        <v>19489787.5</v>
      </c>
      <c r="K105" s="85" t="s">
        <v>114</v>
      </c>
    </row>
    <row r="106" spans="3:11" s="85" customFormat="1" x14ac:dyDescent="0.25">
      <c r="E106" s="85" t="s">
        <v>106</v>
      </c>
      <c r="F106" s="110" t="s">
        <v>228</v>
      </c>
      <c r="G106" s="105">
        <f t="shared" si="5"/>
        <v>0</v>
      </c>
      <c r="H106" s="85">
        <f t="shared" si="4"/>
        <v>0</v>
      </c>
      <c r="K106" s="85" t="s">
        <v>117</v>
      </c>
    </row>
    <row r="107" spans="3:11" s="85" customFormat="1" x14ac:dyDescent="0.25">
      <c r="E107" s="85" t="s">
        <v>107</v>
      </c>
      <c r="F107" s="85" t="s">
        <v>118</v>
      </c>
      <c r="G107" s="105">
        <f t="shared" si="5"/>
        <v>0</v>
      </c>
      <c r="H107" s="85">
        <f t="shared" si="4"/>
        <v>0</v>
      </c>
      <c r="K107" s="85" t="s">
        <v>119</v>
      </c>
    </row>
    <row r="108" spans="3:11" s="85" customFormat="1" x14ac:dyDescent="0.25">
      <c r="E108" s="85" t="s">
        <v>104</v>
      </c>
      <c r="F108" s="85" t="s">
        <v>119</v>
      </c>
      <c r="G108" s="115">
        <f t="shared" si="5"/>
        <v>0</v>
      </c>
      <c r="H108" s="85">
        <f t="shared" si="4"/>
        <v>0</v>
      </c>
    </row>
    <row r="109" spans="3:11" s="85" customFormat="1" x14ac:dyDescent="0.25">
      <c r="E109" s="85" t="s">
        <v>107</v>
      </c>
      <c r="F109" s="85" t="s">
        <v>120</v>
      </c>
      <c r="G109" s="105">
        <f t="shared" si="5"/>
        <v>0</v>
      </c>
      <c r="H109" s="85">
        <f t="shared" si="4"/>
        <v>0</v>
      </c>
    </row>
    <row r="110" spans="3:11" s="85" customFormat="1" x14ac:dyDescent="0.25">
      <c r="E110" s="85" t="s">
        <v>104</v>
      </c>
      <c r="F110" s="85" t="s">
        <v>121</v>
      </c>
      <c r="G110" s="105">
        <f t="shared" si="5"/>
        <v>0.1007313121453131</v>
      </c>
      <c r="H110" s="85">
        <f t="shared" si="4"/>
        <v>22803680</v>
      </c>
    </row>
    <row r="111" spans="3:11" s="85" customFormat="1" x14ac:dyDescent="0.25">
      <c r="E111" s="91"/>
      <c r="G111" s="115">
        <f>SUM(G101:G110)</f>
        <v>0.93263691189469544</v>
      </c>
      <c r="H111" s="85">
        <f>SUM(H101:H110)</f>
        <v>211131506.59999999</v>
      </c>
    </row>
    <row r="112" spans="3:11" s="85" customFormat="1" x14ac:dyDescent="0.25">
      <c r="E112" s="91"/>
      <c r="G112" s="105"/>
      <c r="H112" s="86">
        <f>H111-F61</f>
        <v>0</v>
      </c>
    </row>
    <row r="113" spans="5:7" s="85" customFormat="1" x14ac:dyDescent="0.25">
      <c r="E113" s="91"/>
      <c r="G113" s="105"/>
    </row>
    <row r="114" spans="5:7" s="85" customFormat="1" x14ac:dyDescent="0.25">
      <c r="E114" s="91"/>
      <c r="G114" s="105"/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53427-0796-43FE-B561-B4B8B896ADE3}">
  <sheetPr>
    <tabColor rgb="FF7030A0"/>
  </sheetPr>
  <dimension ref="A2:H153"/>
  <sheetViews>
    <sheetView showGridLines="0" zoomScaleNormal="100" zoomScaleSheetLayoutView="89" workbookViewId="0">
      <selection activeCell="C8" sqref="C8"/>
    </sheetView>
  </sheetViews>
  <sheetFormatPr defaultColWidth="9.140625" defaultRowHeight="15" x14ac:dyDescent="0.25"/>
  <cols>
    <col min="1" max="1" width="11.28515625" style="85" customWidth="1"/>
    <col min="2" max="2" width="16.5703125" style="27" customWidth="1"/>
    <col min="3" max="3" width="52.7109375" style="27" customWidth="1"/>
    <col min="4" max="4" width="62" style="27" customWidth="1"/>
    <col min="5" max="5" width="19.42578125" style="30" customWidth="1"/>
    <col min="6" max="6" width="29.5703125" style="27" customWidth="1"/>
    <col min="7" max="7" width="20.5703125" style="31" customWidth="1"/>
    <col min="8" max="8" width="20.7109375" style="27" bestFit="1" customWidth="1"/>
    <col min="9" max="9" width="12" style="27" bestFit="1" customWidth="1"/>
    <col min="10" max="11" width="9.140625" style="27"/>
    <col min="12" max="12" width="16.140625" style="27" bestFit="1" customWidth="1"/>
    <col min="13" max="13" width="14" style="27" bestFit="1" customWidth="1"/>
    <col min="14" max="14" width="9.140625" style="27"/>
    <col min="15" max="15" width="10" style="27" bestFit="1" customWidth="1"/>
    <col min="16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102" t="s">
        <v>238</v>
      </c>
      <c r="B3" s="28" t="s">
        <v>3</v>
      </c>
      <c r="D3" s="28" t="s">
        <v>239</v>
      </c>
    </row>
    <row r="4" spans="1:8" x14ac:dyDescent="0.25">
      <c r="B4" s="28" t="s">
        <v>5</v>
      </c>
      <c r="D4" s="28" t="s">
        <v>784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1" t="s">
        <v>11</v>
      </c>
      <c r="H6" s="36" t="s">
        <v>12</v>
      </c>
    </row>
    <row r="7" spans="1:8" x14ac:dyDescent="0.25">
      <c r="A7" s="88"/>
      <c r="B7" s="2" t="s">
        <v>240</v>
      </c>
      <c r="C7" s="38" t="s">
        <v>536</v>
      </c>
      <c r="D7" s="38" t="s">
        <v>309</v>
      </c>
      <c r="E7" s="39">
        <v>2500000</v>
      </c>
      <c r="F7" s="39">
        <v>191750750</v>
      </c>
      <c r="G7" s="18">
        <f t="shared" ref="G7:G38" si="0">+F7/$F$116</f>
        <v>6.4934242328620519E-3</v>
      </c>
      <c r="H7" s="40"/>
    </row>
    <row r="8" spans="1:8" x14ac:dyDescent="0.25">
      <c r="A8" s="88"/>
      <c r="B8" s="2" t="s">
        <v>241</v>
      </c>
      <c r="C8" s="38" t="s">
        <v>537</v>
      </c>
      <c r="D8" s="38" t="s">
        <v>309</v>
      </c>
      <c r="E8" s="39">
        <v>500000</v>
      </c>
      <c r="F8" s="39">
        <v>38201700</v>
      </c>
      <c r="G8" s="18">
        <f t="shared" si="0"/>
        <v>1.2936577537064457E-3</v>
      </c>
      <c r="H8" s="40"/>
    </row>
    <row r="9" spans="1:8" x14ac:dyDescent="0.25">
      <c r="A9" s="88"/>
      <c r="B9" s="2" t="s">
        <v>242</v>
      </c>
      <c r="C9" s="38" t="s">
        <v>538</v>
      </c>
      <c r="D9" s="38" t="s">
        <v>309</v>
      </c>
      <c r="E9" s="39">
        <v>2500000</v>
      </c>
      <c r="F9" s="39">
        <v>64360250</v>
      </c>
      <c r="G9" s="18">
        <f t="shared" si="0"/>
        <v>2.1794877307288753E-3</v>
      </c>
      <c r="H9" s="40"/>
    </row>
    <row r="10" spans="1:8" x14ac:dyDescent="0.25">
      <c r="A10" s="88"/>
      <c r="B10" s="2" t="s">
        <v>243</v>
      </c>
      <c r="C10" s="38" t="s">
        <v>543</v>
      </c>
      <c r="D10" s="38" t="s">
        <v>309</v>
      </c>
      <c r="E10" s="39">
        <v>5000000</v>
      </c>
      <c r="F10" s="39">
        <v>25483500</v>
      </c>
      <c r="G10" s="18">
        <f t="shared" si="0"/>
        <v>8.6297016537426898E-4</v>
      </c>
      <c r="H10" s="40"/>
    </row>
    <row r="11" spans="1:8" x14ac:dyDescent="0.25">
      <c r="A11" s="88"/>
      <c r="B11" s="2" t="s">
        <v>244</v>
      </c>
      <c r="C11" s="38" t="s">
        <v>540</v>
      </c>
      <c r="D11" s="38" t="s">
        <v>309</v>
      </c>
      <c r="E11" s="39">
        <v>2250000</v>
      </c>
      <c r="F11" s="39">
        <v>179489925</v>
      </c>
      <c r="G11" s="18">
        <f t="shared" si="0"/>
        <v>6.0782251362750455E-3</v>
      </c>
      <c r="H11" s="40"/>
    </row>
    <row r="12" spans="1:8" x14ac:dyDescent="0.25">
      <c r="A12" s="88"/>
      <c r="B12" s="2" t="s">
        <v>245</v>
      </c>
      <c r="C12" s="38" t="s">
        <v>549</v>
      </c>
      <c r="D12" s="38" t="s">
        <v>309</v>
      </c>
      <c r="E12" s="39">
        <v>26000</v>
      </c>
      <c r="F12" s="39">
        <v>1912107.6</v>
      </c>
      <c r="G12" s="18">
        <f t="shared" si="0"/>
        <v>6.4751380767374828E-5</v>
      </c>
      <c r="H12" s="40"/>
    </row>
    <row r="13" spans="1:8" x14ac:dyDescent="0.25">
      <c r="A13" s="88"/>
      <c r="B13" s="2" t="s">
        <v>246</v>
      </c>
      <c r="C13" s="38" t="s">
        <v>544</v>
      </c>
      <c r="D13" s="38" t="s">
        <v>309</v>
      </c>
      <c r="E13" s="39">
        <v>2500000</v>
      </c>
      <c r="F13" s="39">
        <v>66836000</v>
      </c>
      <c r="G13" s="18">
        <f t="shared" si="0"/>
        <v>2.263326229637006E-3</v>
      </c>
      <c r="H13" s="40"/>
    </row>
    <row r="14" spans="1:8" x14ac:dyDescent="0.25">
      <c r="A14" s="88"/>
      <c r="B14" s="2" t="s">
        <v>247</v>
      </c>
      <c r="C14" s="38" t="s">
        <v>542</v>
      </c>
      <c r="D14" s="38" t="s">
        <v>309</v>
      </c>
      <c r="E14" s="39">
        <v>2500000</v>
      </c>
      <c r="F14" s="39">
        <v>61975000</v>
      </c>
      <c r="G14" s="18">
        <f t="shared" si="0"/>
        <v>2.0987139128875671E-3</v>
      </c>
      <c r="H14" s="40"/>
    </row>
    <row r="15" spans="1:8" x14ac:dyDescent="0.25">
      <c r="A15" s="88"/>
      <c r="B15" s="2" t="s">
        <v>248</v>
      </c>
      <c r="C15" s="38" t="s">
        <v>548</v>
      </c>
      <c r="D15" s="38" t="s">
        <v>309</v>
      </c>
      <c r="E15" s="39">
        <v>8500000</v>
      </c>
      <c r="F15" s="39">
        <v>72240650</v>
      </c>
      <c r="G15" s="18">
        <f t="shared" si="0"/>
        <v>2.4463486443088542E-3</v>
      </c>
      <c r="H15" s="40"/>
    </row>
    <row r="16" spans="1:8" x14ac:dyDescent="0.25">
      <c r="A16" s="88"/>
      <c r="B16" s="2" t="s">
        <v>249</v>
      </c>
      <c r="C16" s="38" t="s">
        <v>545</v>
      </c>
      <c r="D16" s="38" t="s">
        <v>309</v>
      </c>
      <c r="E16" s="39">
        <v>1500000</v>
      </c>
      <c r="F16" s="39">
        <v>78956850</v>
      </c>
      <c r="G16" s="18">
        <f t="shared" si="0"/>
        <v>2.6737852297341945E-3</v>
      </c>
      <c r="H16" s="40"/>
    </row>
    <row r="17" spans="1:8" x14ac:dyDescent="0.25">
      <c r="A17" s="88"/>
      <c r="B17" s="2" t="s">
        <v>250</v>
      </c>
      <c r="C17" s="38" t="s">
        <v>539</v>
      </c>
      <c r="D17" s="38" t="s">
        <v>309</v>
      </c>
      <c r="E17" s="39">
        <v>2100000</v>
      </c>
      <c r="F17" s="39">
        <v>55428450</v>
      </c>
      <c r="G17" s="18">
        <f t="shared" si="0"/>
        <v>1.8770223345670491E-3</v>
      </c>
      <c r="H17" s="40"/>
    </row>
    <row r="18" spans="1:8" x14ac:dyDescent="0.25">
      <c r="A18" s="88"/>
      <c r="B18" s="2" t="s">
        <v>251</v>
      </c>
      <c r="C18" s="38" t="s">
        <v>546</v>
      </c>
      <c r="D18" s="38" t="s">
        <v>309</v>
      </c>
      <c r="E18" s="39">
        <v>600000</v>
      </c>
      <c r="F18" s="39">
        <v>61500360</v>
      </c>
      <c r="G18" s="18">
        <f t="shared" si="0"/>
        <v>2.0826407612681568E-3</v>
      </c>
      <c r="H18" s="40"/>
    </row>
    <row r="19" spans="1:8" x14ac:dyDescent="0.25">
      <c r="A19" s="88"/>
      <c r="B19" s="2" t="s">
        <v>252</v>
      </c>
      <c r="C19" s="38" t="s">
        <v>547</v>
      </c>
      <c r="D19" s="38" t="s">
        <v>309</v>
      </c>
      <c r="E19" s="39">
        <v>520500</v>
      </c>
      <c r="F19" s="39">
        <v>55380575.399999999</v>
      </c>
      <c r="G19" s="18">
        <f t="shared" si="0"/>
        <v>1.8754011148963121E-3</v>
      </c>
      <c r="H19" s="40"/>
    </row>
    <row r="20" spans="1:8" x14ac:dyDescent="0.25">
      <c r="A20" s="88"/>
      <c r="B20" s="2" t="s">
        <v>253</v>
      </c>
      <c r="C20" s="38" t="s">
        <v>541</v>
      </c>
      <c r="D20" s="38" t="s">
        <v>309</v>
      </c>
      <c r="E20" s="39">
        <v>332800</v>
      </c>
      <c r="F20" s="39">
        <v>35624309.759999998</v>
      </c>
      <c r="G20" s="18">
        <f t="shared" si="0"/>
        <v>1.2063773219899692E-3</v>
      </c>
      <c r="H20" s="40"/>
    </row>
    <row r="21" spans="1:8" x14ac:dyDescent="0.25">
      <c r="A21" s="88"/>
      <c r="B21" s="2" t="s">
        <v>254</v>
      </c>
      <c r="C21" s="38" t="s">
        <v>556</v>
      </c>
      <c r="D21" s="38" t="s">
        <v>309</v>
      </c>
      <c r="E21" s="39">
        <v>200000</v>
      </c>
      <c r="F21" s="39">
        <v>21787040</v>
      </c>
      <c r="G21" s="18">
        <f t="shared" si="0"/>
        <v>7.3779369049839353E-4</v>
      </c>
      <c r="H21" s="40"/>
    </row>
    <row r="22" spans="1:8" x14ac:dyDescent="0.25">
      <c r="A22" s="88"/>
      <c r="B22" s="2" t="s">
        <v>255</v>
      </c>
      <c r="C22" s="38" t="s">
        <v>551</v>
      </c>
      <c r="D22" s="38" t="s">
        <v>309</v>
      </c>
      <c r="E22" s="39">
        <v>500000</v>
      </c>
      <c r="F22" s="39">
        <v>53185500</v>
      </c>
      <c r="G22" s="18">
        <f t="shared" si="0"/>
        <v>1.8010673467346785E-3</v>
      </c>
      <c r="H22" s="40"/>
    </row>
    <row r="23" spans="1:8" x14ac:dyDescent="0.25">
      <c r="A23" s="88"/>
      <c r="B23" s="2" t="s">
        <v>256</v>
      </c>
      <c r="C23" s="38" t="s">
        <v>558</v>
      </c>
      <c r="D23" s="38" t="s">
        <v>309</v>
      </c>
      <c r="E23" s="39">
        <v>60600</v>
      </c>
      <c r="F23" s="39">
        <v>6318016.6200000001</v>
      </c>
      <c r="G23" s="18">
        <f t="shared" si="0"/>
        <v>2.1395255154899365E-4</v>
      </c>
      <c r="H23" s="40"/>
    </row>
    <row r="24" spans="1:8" x14ac:dyDescent="0.25">
      <c r="A24" s="88"/>
      <c r="B24" s="2" t="s">
        <v>257</v>
      </c>
      <c r="C24" s="38" t="s">
        <v>554</v>
      </c>
      <c r="D24" s="38" t="s">
        <v>309</v>
      </c>
      <c r="E24" s="39">
        <v>163000</v>
      </c>
      <c r="F24" s="39">
        <v>16623082.300000001</v>
      </c>
      <c r="G24" s="18">
        <f t="shared" si="0"/>
        <v>5.629220507960478E-4</v>
      </c>
      <c r="H24" s="40"/>
    </row>
    <row r="25" spans="1:8" x14ac:dyDescent="0.25">
      <c r="A25" s="88"/>
      <c r="B25" s="2" t="s">
        <v>258</v>
      </c>
      <c r="C25" s="38" t="s">
        <v>550</v>
      </c>
      <c r="D25" s="38" t="s">
        <v>309</v>
      </c>
      <c r="E25" s="39">
        <v>50000</v>
      </c>
      <c r="F25" s="39">
        <v>5168025</v>
      </c>
      <c r="G25" s="18">
        <f t="shared" si="0"/>
        <v>1.7500937425818104E-4</v>
      </c>
      <c r="H25" s="40"/>
    </row>
    <row r="26" spans="1:8" x14ac:dyDescent="0.25">
      <c r="A26" s="88"/>
      <c r="B26" s="2" t="s">
        <v>259</v>
      </c>
      <c r="C26" s="38" t="s">
        <v>557</v>
      </c>
      <c r="D26" s="38" t="s">
        <v>309</v>
      </c>
      <c r="E26" s="39">
        <v>500000</v>
      </c>
      <c r="F26" s="39">
        <v>44628600</v>
      </c>
      <c r="G26" s="18">
        <f t="shared" si="0"/>
        <v>1.5112975188817117E-3</v>
      </c>
      <c r="H26" s="40"/>
    </row>
    <row r="27" spans="1:8" x14ac:dyDescent="0.25">
      <c r="A27" s="88"/>
      <c r="B27" s="2" t="s">
        <v>260</v>
      </c>
      <c r="C27" s="38" t="s">
        <v>560</v>
      </c>
      <c r="D27" s="38" t="s">
        <v>309</v>
      </c>
      <c r="E27" s="39">
        <v>620000</v>
      </c>
      <c r="F27" s="39">
        <v>62496062</v>
      </c>
      <c r="G27" s="18">
        <f t="shared" si="0"/>
        <v>2.1163590935068012E-3</v>
      </c>
      <c r="H27" s="40"/>
    </row>
    <row r="28" spans="1:8" x14ac:dyDescent="0.25">
      <c r="A28" s="88"/>
      <c r="B28" s="2" t="s">
        <v>261</v>
      </c>
      <c r="C28" s="38" t="s">
        <v>559</v>
      </c>
      <c r="D28" s="38" t="s">
        <v>309</v>
      </c>
      <c r="E28" s="39">
        <v>36700</v>
      </c>
      <c r="F28" s="39">
        <v>3628617.08</v>
      </c>
      <c r="G28" s="18">
        <f t="shared" si="0"/>
        <v>1.2287905042900296E-4</v>
      </c>
      <c r="H28" s="40"/>
    </row>
    <row r="29" spans="1:8" x14ac:dyDescent="0.25">
      <c r="A29" s="88"/>
      <c r="B29" s="2" t="s">
        <v>262</v>
      </c>
      <c r="C29" s="38" t="s">
        <v>561</v>
      </c>
      <c r="D29" s="38" t="s">
        <v>309</v>
      </c>
      <c r="E29" s="39">
        <v>230000</v>
      </c>
      <c r="F29" s="39">
        <v>23384146</v>
      </c>
      <c r="G29" s="18">
        <f t="shared" si="0"/>
        <v>7.9187789513826784E-4</v>
      </c>
      <c r="H29" s="40"/>
    </row>
    <row r="30" spans="1:8" x14ac:dyDescent="0.25">
      <c r="A30" s="88"/>
      <c r="B30" s="2" t="s">
        <v>263</v>
      </c>
      <c r="C30" s="38" t="s">
        <v>552</v>
      </c>
      <c r="D30" s="38" t="s">
        <v>309</v>
      </c>
      <c r="E30" s="39">
        <v>170000</v>
      </c>
      <c r="F30" s="39">
        <v>17539665</v>
      </c>
      <c r="G30" s="18">
        <f t="shared" si="0"/>
        <v>5.9396109661778316E-4</v>
      </c>
      <c r="H30" s="40"/>
    </row>
    <row r="31" spans="1:8" x14ac:dyDescent="0.25">
      <c r="A31" s="88"/>
      <c r="B31" s="2" t="s">
        <v>264</v>
      </c>
      <c r="C31" s="38" t="s">
        <v>553</v>
      </c>
      <c r="D31" s="38" t="s">
        <v>309</v>
      </c>
      <c r="E31" s="39">
        <v>1000000</v>
      </c>
      <c r="F31" s="39">
        <v>99280200</v>
      </c>
      <c r="G31" s="18">
        <f t="shared" si="0"/>
        <v>3.3620126988989146E-3</v>
      </c>
      <c r="H31" s="40"/>
    </row>
    <row r="32" spans="1:8" x14ac:dyDescent="0.25">
      <c r="A32" s="88"/>
      <c r="B32" s="2" t="s">
        <v>265</v>
      </c>
      <c r="C32" s="38" t="s">
        <v>555</v>
      </c>
      <c r="D32" s="38" t="s">
        <v>309</v>
      </c>
      <c r="E32" s="39">
        <v>500000</v>
      </c>
      <c r="F32" s="39">
        <v>47515400</v>
      </c>
      <c r="G32" s="18">
        <f t="shared" si="0"/>
        <v>1.6090557653314708E-3</v>
      </c>
      <c r="H32" s="40"/>
    </row>
    <row r="33" spans="1:8" x14ac:dyDescent="0.25">
      <c r="A33" s="88"/>
      <c r="B33" s="2" t="s">
        <v>266</v>
      </c>
      <c r="C33" s="38" t="s">
        <v>564</v>
      </c>
      <c r="D33" s="38" t="s">
        <v>309</v>
      </c>
      <c r="E33" s="39">
        <v>170000</v>
      </c>
      <c r="F33" s="39">
        <v>16443930</v>
      </c>
      <c r="G33" s="18">
        <f t="shared" si="0"/>
        <v>5.5685525895198473E-4</v>
      </c>
      <c r="H33" s="40"/>
    </row>
    <row r="34" spans="1:8" x14ac:dyDescent="0.25">
      <c r="A34" s="88"/>
      <c r="B34" s="2" t="s">
        <v>267</v>
      </c>
      <c r="C34" s="38" t="s">
        <v>568</v>
      </c>
      <c r="D34" s="38" t="s">
        <v>309</v>
      </c>
      <c r="E34" s="39">
        <v>500000</v>
      </c>
      <c r="F34" s="39">
        <v>44819500</v>
      </c>
      <c r="G34" s="18">
        <f t="shared" si="0"/>
        <v>1.5177621334193517E-3</v>
      </c>
      <c r="H34" s="40"/>
    </row>
    <row r="35" spans="1:8" x14ac:dyDescent="0.25">
      <c r="A35" s="88"/>
      <c r="B35" s="2" t="s">
        <v>268</v>
      </c>
      <c r="C35" s="38" t="s">
        <v>563</v>
      </c>
      <c r="D35" s="38" t="s">
        <v>309</v>
      </c>
      <c r="E35" s="39">
        <v>425400</v>
      </c>
      <c r="F35" s="39">
        <v>40115220</v>
      </c>
      <c r="G35" s="18">
        <f t="shared" si="0"/>
        <v>1.3584569638167906E-3</v>
      </c>
      <c r="H35" s="40"/>
    </row>
    <row r="36" spans="1:8" x14ac:dyDescent="0.25">
      <c r="A36" s="88"/>
      <c r="B36" s="2" t="s">
        <v>269</v>
      </c>
      <c r="C36" s="38" t="s">
        <v>565</v>
      </c>
      <c r="D36" s="38" t="s">
        <v>309</v>
      </c>
      <c r="E36" s="39">
        <v>500000</v>
      </c>
      <c r="F36" s="39">
        <v>44500050</v>
      </c>
      <c r="G36" s="18">
        <f t="shared" si="0"/>
        <v>1.5069443172116561E-3</v>
      </c>
      <c r="H36" s="40"/>
    </row>
    <row r="37" spans="1:8" x14ac:dyDescent="0.25">
      <c r="A37" s="88"/>
      <c r="B37" s="2" t="s">
        <v>270</v>
      </c>
      <c r="C37" s="38" t="s">
        <v>571</v>
      </c>
      <c r="D37" s="38" t="s">
        <v>309</v>
      </c>
      <c r="E37" s="39">
        <v>420000</v>
      </c>
      <c r="F37" s="39">
        <v>39257022</v>
      </c>
      <c r="G37" s="18">
        <f t="shared" si="0"/>
        <v>1.3293950504224817E-3</v>
      </c>
      <c r="H37" s="40"/>
    </row>
    <row r="38" spans="1:8" x14ac:dyDescent="0.25">
      <c r="A38" s="88"/>
      <c r="B38" s="2" t="s">
        <v>271</v>
      </c>
      <c r="C38" s="38" t="s">
        <v>569</v>
      </c>
      <c r="D38" s="38" t="s">
        <v>309</v>
      </c>
      <c r="E38" s="39">
        <v>596400</v>
      </c>
      <c r="F38" s="39">
        <v>54477024.840000004</v>
      </c>
      <c r="G38" s="18">
        <f t="shared" si="0"/>
        <v>1.8448033878891424E-3</v>
      </c>
      <c r="H38" s="40"/>
    </row>
    <row r="39" spans="1:8" x14ac:dyDescent="0.25">
      <c r="A39" s="88"/>
      <c r="B39" s="2" t="s">
        <v>272</v>
      </c>
      <c r="C39" s="38" t="s">
        <v>566</v>
      </c>
      <c r="D39" s="38" t="s">
        <v>309</v>
      </c>
      <c r="E39" s="39">
        <v>1500000</v>
      </c>
      <c r="F39" s="39">
        <v>147266400</v>
      </c>
      <c r="G39" s="18">
        <f t="shared" ref="G39:G70" si="1">+F39/$F$116</f>
        <v>4.987011578553701E-3</v>
      </c>
      <c r="H39" s="40"/>
    </row>
    <row r="40" spans="1:8" x14ac:dyDescent="0.25">
      <c r="A40" s="88"/>
      <c r="B40" s="2" t="s">
        <v>273</v>
      </c>
      <c r="C40" s="38" t="s">
        <v>567</v>
      </c>
      <c r="D40" s="38" t="s">
        <v>309</v>
      </c>
      <c r="E40" s="39">
        <v>1000000</v>
      </c>
      <c r="F40" s="39">
        <v>102375400</v>
      </c>
      <c r="G40" s="18">
        <f t="shared" si="1"/>
        <v>3.4668281777721637E-3</v>
      </c>
      <c r="H40" s="40"/>
    </row>
    <row r="41" spans="1:8" x14ac:dyDescent="0.25">
      <c r="A41" s="88"/>
      <c r="B41" s="2" t="s">
        <v>274</v>
      </c>
      <c r="C41" s="38" t="s">
        <v>573</v>
      </c>
      <c r="D41" s="38" t="s">
        <v>309</v>
      </c>
      <c r="E41" s="39">
        <v>1500000</v>
      </c>
      <c r="F41" s="39">
        <v>152593200</v>
      </c>
      <c r="G41" s="18">
        <f t="shared" si="1"/>
        <v>5.1673976902304975E-3</v>
      </c>
      <c r="H41" s="40"/>
    </row>
    <row r="42" spans="1:8" x14ac:dyDescent="0.25">
      <c r="A42" s="88"/>
      <c r="B42" s="2" t="s">
        <v>275</v>
      </c>
      <c r="C42" s="38" t="s">
        <v>570</v>
      </c>
      <c r="D42" s="38" t="s">
        <v>309</v>
      </c>
      <c r="E42" s="39">
        <v>6505000</v>
      </c>
      <c r="F42" s="39">
        <v>612889391</v>
      </c>
      <c r="G42" s="18">
        <f t="shared" si="1"/>
        <v>2.075481229452018E-2</v>
      </c>
      <c r="H42" s="40"/>
    </row>
    <row r="43" spans="1:8" x14ac:dyDescent="0.25">
      <c r="A43" s="88"/>
      <c r="B43" s="2" t="s">
        <v>276</v>
      </c>
      <c r="C43" s="38" t="s">
        <v>562</v>
      </c>
      <c r="D43" s="38" t="s">
        <v>309</v>
      </c>
      <c r="E43" s="39">
        <v>1000000</v>
      </c>
      <c r="F43" s="39">
        <v>100325700</v>
      </c>
      <c r="G43" s="18">
        <f t="shared" si="1"/>
        <v>3.3974173845935326E-3</v>
      </c>
      <c r="H43" s="40"/>
    </row>
    <row r="44" spans="1:8" x14ac:dyDescent="0.25">
      <c r="A44" s="88"/>
      <c r="B44" s="2" t="s">
        <v>277</v>
      </c>
      <c r="C44" s="38" t="s">
        <v>572</v>
      </c>
      <c r="D44" s="38" t="s">
        <v>309</v>
      </c>
      <c r="E44" s="39">
        <v>3491000</v>
      </c>
      <c r="F44" s="39">
        <v>340234605.5</v>
      </c>
      <c r="G44" s="18">
        <f t="shared" si="1"/>
        <v>1.152166357738867E-2</v>
      </c>
      <c r="H44" s="40"/>
    </row>
    <row r="45" spans="1:8" x14ac:dyDescent="0.25">
      <c r="A45" s="88"/>
      <c r="B45" s="2" t="s">
        <v>278</v>
      </c>
      <c r="C45" s="38" t="s">
        <v>574</v>
      </c>
      <c r="D45" s="38" t="s">
        <v>309</v>
      </c>
      <c r="E45" s="39">
        <v>2000000</v>
      </c>
      <c r="F45" s="39">
        <v>204900000</v>
      </c>
      <c r="G45" s="18">
        <f t="shared" si="1"/>
        <v>6.9387088463196854E-3</v>
      </c>
      <c r="H45" s="40"/>
    </row>
    <row r="46" spans="1:8" x14ac:dyDescent="0.25">
      <c r="A46" s="88"/>
      <c r="B46" s="2" t="s">
        <v>279</v>
      </c>
      <c r="C46" s="38" t="s">
        <v>580</v>
      </c>
      <c r="D46" s="38" t="s">
        <v>309</v>
      </c>
      <c r="E46" s="39">
        <v>1500000</v>
      </c>
      <c r="F46" s="39">
        <v>150599700</v>
      </c>
      <c r="G46" s="18">
        <f t="shared" si="1"/>
        <v>5.0998900470624244E-3</v>
      </c>
      <c r="H46" s="40"/>
    </row>
    <row r="47" spans="1:8" x14ac:dyDescent="0.25">
      <c r="A47" s="88"/>
      <c r="B47" s="2" t="s">
        <v>280</v>
      </c>
      <c r="C47" s="38" t="s">
        <v>578</v>
      </c>
      <c r="D47" s="38" t="s">
        <v>309</v>
      </c>
      <c r="E47" s="39">
        <v>10560200</v>
      </c>
      <c r="F47" s="39">
        <v>1012072671.6799999</v>
      </c>
      <c r="G47" s="18">
        <f t="shared" si="1"/>
        <v>3.4272706686697969E-2</v>
      </c>
      <c r="H47" s="40"/>
    </row>
    <row r="48" spans="1:8" x14ac:dyDescent="0.25">
      <c r="A48" s="88"/>
      <c r="B48" s="2" t="s">
        <v>281</v>
      </c>
      <c r="C48" s="38" t="s">
        <v>583</v>
      </c>
      <c r="D48" s="38" t="s">
        <v>309</v>
      </c>
      <c r="E48" s="39">
        <v>940000</v>
      </c>
      <c r="F48" s="39">
        <v>95550812</v>
      </c>
      <c r="G48" s="18">
        <f t="shared" si="1"/>
        <v>3.2357211542090249E-3</v>
      </c>
      <c r="H48" s="40"/>
    </row>
    <row r="49" spans="1:8" x14ac:dyDescent="0.25">
      <c r="A49" s="88"/>
      <c r="B49" s="2" t="s">
        <v>282</v>
      </c>
      <c r="C49" s="38" t="s">
        <v>581</v>
      </c>
      <c r="D49" s="38" t="s">
        <v>309</v>
      </c>
      <c r="E49" s="39">
        <v>500000</v>
      </c>
      <c r="F49" s="39">
        <v>49496400</v>
      </c>
      <c r="G49" s="18">
        <f t="shared" si="1"/>
        <v>1.676140110009652E-3</v>
      </c>
      <c r="H49" s="40"/>
    </row>
    <row r="50" spans="1:8" x14ac:dyDescent="0.25">
      <c r="A50" s="88"/>
      <c r="B50" s="2" t="s">
        <v>718</v>
      </c>
      <c r="C50" s="38" t="s">
        <v>745</v>
      </c>
      <c r="D50" s="38" t="s">
        <v>309</v>
      </c>
      <c r="E50" s="39">
        <v>800000</v>
      </c>
      <c r="F50" s="39">
        <v>75320240</v>
      </c>
      <c r="G50" s="18">
        <f t="shared" si="1"/>
        <v>2.5506355080279252E-3</v>
      </c>
      <c r="H50" s="40"/>
    </row>
    <row r="51" spans="1:8" x14ac:dyDescent="0.25">
      <c r="A51" s="88"/>
      <c r="B51" s="2" t="s">
        <v>283</v>
      </c>
      <c r="C51" s="38" t="s">
        <v>584</v>
      </c>
      <c r="D51" s="38" t="s">
        <v>309</v>
      </c>
      <c r="E51" s="39">
        <v>9000000</v>
      </c>
      <c r="F51" s="39">
        <v>884937600</v>
      </c>
      <c r="G51" s="18">
        <f t="shared" si="1"/>
        <v>2.9967419978335342E-2</v>
      </c>
      <c r="H51" s="40"/>
    </row>
    <row r="52" spans="1:8" x14ac:dyDescent="0.25">
      <c r="A52" s="88"/>
      <c r="B52" s="2" t="s">
        <v>284</v>
      </c>
      <c r="C52" s="38" t="s">
        <v>579</v>
      </c>
      <c r="D52" s="38" t="s">
        <v>309</v>
      </c>
      <c r="E52" s="39">
        <v>8971800</v>
      </c>
      <c r="F52" s="39">
        <v>828583411.55999994</v>
      </c>
      <c r="G52" s="18">
        <f t="shared" si="1"/>
        <v>2.8059048549073286E-2</v>
      </c>
      <c r="H52" s="40"/>
    </row>
    <row r="53" spans="1:8" x14ac:dyDescent="0.25">
      <c r="A53" s="88"/>
      <c r="B53" s="2" t="s">
        <v>285</v>
      </c>
      <c r="C53" s="38" t="s">
        <v>576</v>
      </c>
      <c r="D53" s="38" t="s">
        <v>309</v>
      </c>
      <c r="E53" s="39">
        <v>4000000</v>
      </c>
      <c r="F53" s="39">
        <v>403744800</v>
      </c>
      <c r="G53" s="18">
        <f t="shared" si="1"/>
        <v>1.3672365131359552E-2</v>
      </c>
      <c r="H53" s="40"/>
    </row>
    <row r="54" spans="1:8" x14ac:dyDescent="0.25">
      <c r="A54" s="88"/>
      <c r="B54" s="2" t="s">
        <v>622</v>
      </c>
      <c r="C54" s="38" t="s">
        <v>632</v>
      </c>
      <c r="D54" s="38" t="s">
        <v>309</v>
      </c>
      <c r="E54" s="39">
        <v>4875000</v>
      </c>
      <c r="F54" s="39">
        <v>485181450</v>
      </c>
      <c r="G54" s="18">
        <f t="shared" si="1"/>
        <v>1.6430126008712603E-2</v>
      </c>
      <c r="H54" s="40"/>
    </row>
    <row r="55" spans="1:8" x14ac:dyDescent="0.25">
      <c r="B55" s="2" t="s">
        <v>286</v>
      </c>
      <c r="C55" s="38" t="s">
        <v>577</v>
      </c>
      <c r="D55" s="38" t="s">
        <v>309</v>
      </c>
      <c r="E55" s="39">
        <v>32829000</v>
      </c>
      <c r="F55" s="39">
        <v>2976126126.5999999</v>
      </c>
      <c r="G55" s="18">
        <f t="shared" si="1"/>
        <v>0.10078317560957814</v>
      </c>
      <c r="H55" s="40"/>
    </row>
    <row r="56" spans="1:8" x14ac:dyDescent="0.25">
      <c r="B56" s="2" t="s">
        <v>287</v>
      </c>
      <c r="C56" s="38" t="s">
        <v>575</v>
      </c>
      <c r="D56" s="38" t="s">
        <v>309</v>
      </c>
      <c r="E56" s="39">
        <v>400</v>
      </c>
      <c r="F56" s="39">
        <v>38384.32</v>
      </c>
      <c r="G56" s="18">
        <f t="shared" si="1"/>
        <v>1.2998419753243807E-6</v>
      </c>
      <c r="H56" s="40"/>
    </row>
    <row r="57" spans="1:8" x14ac:dyDescent="0.25">
      <c r="B57" s="2" t="s">
        <v>288</v>
      </c>
      <c r="C57" s="38" t="s">
        <v>582</v>
      </c>
      <c r="D57" s="38" t="s">
        <v>309</v>
      </c>
      <c r="E57" s="39">
        <v>11724600</v>
      </c>
      <c r="F57" s="39">
        <v>1105518396.3</v>
      </c>
      <c r="G57" s="18">
        <f t="shared" si="1"/>
        <v>3.7437141416183317E-2</v>
      </c>
      <c r="H57" s="40"/>
    </row>
    <row r="58" spans="1:8" x14ac:dyDescent="0.25">
      <c r="B58" s="2" t="s">
        <v>289</v>
      </c>
      <c r="C58" s="38" t="s">
        <v>597</v>
      </c>
      <c r="D58" s="38" t="s">
        <v>309</v>
      </c>
      <c r="E58" s="39">
        <v>14044000</v>
      </c>
      <c r="F58" s="39">
        <v>1374581779.2</v>
      </c>
      <c r="G58" s="18">
        <f t="shared" si="1"/>
        <v>4.6548671309540719E-2</v>
      </c>
      <c r="H58" s="40"/>
    </row>
    <row r="59" spans="1:8" x14ac:dyDescent="0.25">
      <c r="A59" s="97" t="s">
        <v>69</v>
      </c>
      <c r="B59" s="2" t="s">
        <v>290</v>
      </c>
      <c r="C59" s="38" t="s">
        <v>589</v>
      </c>
      <c r="D59" s="38" t="s">
        <v>309</v>
      </c>
      <c r="E59" s="39">
        <v>20950000</v>
      </c>
      <c r="F59" s="39">
        <v>2011625285</v>
      </c>
      <c r="G59" s="18">
        <f t="shared" si="1"/>
        <v>6.8121435629623514E-2</v>
      </c>
      <c r="H59" s="40"/>
    </row>
    <row r="60" spans="1:8" x14ac:dyDescent="0.25">
      <c r="B60" s="2" t="s">
        <v>291</v>
      </c>
      <c r="C60" s="38" t="s">
        <v>588</v>
      </c>
      <c r="D60" s="38" t="s">
        <v>309</v>
      </c>
      <c r="E60" s="39">
        <v>11902600</v>
      </c>
      <c r="F60" s="39">
        <v>1146027557.8800001</v>
      </c>
      <c r="G60" s="18">
        <f t="shared" si="1"/>
        <v>3.8808938770073707E-2</v>
      </c>
      <c r="H60" s="40"/>
    </row>
    <row r="61" spans="1:8" x14ac:dyDescent="0.25">
      <c r="B61" s="2" t="s">
        <v>650</v>
      </c>
      <c r="C61" s="38" t="s">
        <v>661</v>
      </c>
      <c r="D61" s="38" t="s">
        <v>309</v>
      </c>
      <c r="E61" s="39">
        <v>8243000</v>
      </c>
      <c r="F61" s="39">
        <v>812184438.60000002</v>
      </c>
      <c r="G61" s="18">
        <f t="shared" si="1"/>
        <v>2.7503715709892667E-2</v>
      </c>
      <c r="H61" s="40"/>
    </row>
    <row r="62" spans="1:8" x14ac:dyDescent="0.25">
      <c r="B62" s="2" t="s">
        <v>764</v>
      </c>
      <c r="C62" s="38" t="s">
        <v>782</v>
      </c>
      <c r="D62" s="38" t="s">
        <v>309</v>
      </c>
      <c r="E62" s="39">
        <v>1500000</v>
      </c>
      <c r="F62" s="39">
        <v>147563400</v>
      </c>
      <c r="G62" s="18">
        <f t="shared" si="1"/>
        <v>4.9970691506735498E-3</v>
      </c>
      <c r="H62" s="40"/>
    </row>
    <row r="63" spans="1:8" x14ac:dyDescent="0.25">
      <c r="A63" s="89" t="s">
        <v>73</v>
      </c>
      <c r="B63" s="2" t="s">
        <v>623</v>
      </c>
      <c r="C63" s="38" t="s">
        <v>633</v>
      </c>
      <c r="D63" s="38" t="s">
        <v>80</v>
      </c>
      <c r="E63" s="39">
        <v>3000000</v>
      </c>
      <c r="F63" s="39">
        <v>304217400</v>
      </c>
      <c r="G63" s="18">
        <f t="shared" si="1"/>
        <v>1.0301981281524521E-2</v>
      </c>
      <c r="H63" s="40"/>
    </row>
    <row r="64" spans="1:8" x14ac:dyDescent="0.25">
      <c r="B64" s="2" t="s">
        <v>292</v>
      </c>
      <c r="C64" s="38" t="s">
        <v>587</v>
      </c>
      <c r="D64" s="38" t="s">
        <v>80</v>
      </c>
      <c r="E64" s="39">
        <v>500000</v>
      </c>
      <c r="F64" s="39">
        <v>49645350</v>
      </c>
      <c r="G64" s="18">
        <f t="shared" si="1"/>
        <v>1.6811841348152122E-3</v>
      </c>
      <c r="H64" s="40"/>
    </row>
    <row r="65" spans="2:8" x14ac:dyDescent="0.25">
      <c r="B65" s="2" t="s">
        <v>293</v>
      </c>
      <c r="C65" s="38" t="s">
        <v>595</v>
      </c>
      <c r="D65" s="38" t="s">
        <v>80</v>
      </c>
      <c r="E65" s="39">
        <v>500000</v>
      </c>
      <c r="F65" s="39">
        <v>50254400</v>
      </c>
      <c r="G65" s="18">
        <f t="shared" si="1"/>
        <v>1.70180893043674E-3</v>
      </c>
      <c r="H65" s="40"/>
    </row>
    <row r="66" spans="2:8" x14ac:dyDescent="0.25">
      <c r="B66" s="2" t="s">
        <v>294</v>
      </c>
      <c r="C66" s="38" t="s">
        <v>596</v>
      </c>
      <c r="D66" s="38" t="s">
        <v>80</v>
      </c>
      <c r="E66" s="39">
        <v>4000000</v>
      </c>
      <c r="F66" s="39">
        <v>387679200</v>
      </c>
      <c r="G66" s="18">
        <f t="shared" si="1"/>
        <v>1.3128321593822052E-2</v>
      </c>
      <c r="H66" s="40"/>
    </row>
    <row r="67" spans="2:8" x14ac:dyDescent="0.25">
      <c r="B67" s="2" t="s">
        <v>295</v>
      </c>
      <c r="C67" s="38" t="s">
        <v>594</v>
      </c>
      <c r="D67" s="38" t="s">
        <v>80</v>
      </c>
      <c r="E67" s="39">
        <v>1845700</v>
      </c>
      <c r="F67" s="39">
        <v>178707133.94999999</v>
      </c>
      <c r="G67" s="18">
        <f t="shared" si="1"/>
        <v>6.0517167947257292E-3</v>
      </c>
      <c r="H67" s="40"/>
    </row>
    <row r="68" spans="2:8" x14ac:dyDescent="0.25">
      <c r="B68" s="2" t="s">
        <v>651</v>
      </c>
      <c r="C68" s="38" t="s">
        <v>662</v>
      </c>
      <c r="D68" s="38" t="s">
        <v>80</v>
      </c>
      <c r="E68" s="39">
        <v>1000000</v>
      </c>
      <c r="F68" s="39">
        <v>98897300</v>
      </c>
      <c r="G68" s="18">
        <f t="shared" si="1"/>
        <v>3.3490462195565245E-3</v>
      </c>
      <c r="H68" s="40"/>
    </row>
    <row r="69" spans="2:8" x14ac:dyDescent="0.25">
      <c r="B69" s="2" t="s">
        <v>677</v>
      </c>
      <c r="C69" s="38" t="s">
        <v>702</v>
      </c>
      <c r="D69" s="38" t="s">
        <v>80</v>
      </c>
      <c r="E69" s="39">
        <v>5000000</v>
      </c>
      <c r="F69" s="39">
        <v>490260500</v>
      </c>
      <c r="G69" s="18">
        <f t="shared" si="1"/>
        <v>1.6602122344319726E-2</v>
      </c>
      <c r="H69" s="40"/>
    </row>
    <row r="70" spans="2:8" x14ac:dyDescent="0.25">
      <c r="B70" s="2" t="s">
        <v>719</v>
      </c>
      <c r="C70" s="38" t="s">
        <v>746</v>
      </c>
      <c r="D70" s="38" t="s">
        <v>80</v>
      </c>
      <c r="E70" s="39">
        <v>562200</v>
      </c>
      <c r="F70" s="39">
        <v>55020771.18</v>
      </c>
      <c r="G70" s="18">
        <f t="shared" si="1"/>
        <v>1.8632167482576731E-3</v>
      </c>
      <c r="H70" s="40"/>
    </row>
    <row r="71" spans="2:8" x14ac:dyDescent="0.25">
      <c r="B71" s="2" t="s">
        <v>720</v>
      </c>
      <c r="C71" s="38" t="s">
        <v>747</v>
      </c>
      <c r="D71" s="38" t="s">
        <v>80</v>
      </c>
      <c r="E71" s="39">
        <v>1000000</v>
      </c>
      <c r="F71" s="39">
        <v>98136900</v>
      </c>
      <c r="G71" s="18">
        <f t="shared" ref="G71:G102" si="2">+F71/$F$116</f>
        <v>3.3232961258193769E-3</v>
      </c>
      <c r="H71" s="40"/>
    </row>
    <row r="72" spans="2:8" x14ac:dyDescent="0.25">
      <c r="B72" s="2" t="s">
        <v>296</v>
      </c>
      <c r="C72" s="38" t="s">
        <v>593</v>
      </c>
      <c r="D72" s="38" t="s">
        <v>80</v>
      </c>
      <c r="E72" s="39">
        <v>130000</v>
      </c>
      <c r="F72" s="39">
        <v>13436475</v>
      </c>
      <c r="G72" s="18">
        <f t="shared" si="2"/>
        <v>4.55011166158386E-4</v>
      </c>
      <c r="H72" s="40"/>
    </row>
    <row r="73" spans="2:8" x14ac:dyDescent="0.25">
      <c r="B73" s="2" t="s">
        <v>721</v>
      </c>
      <c r="C73" s="38" t="s">
        <v>748</v>
      </c>
      <c r="D73" s="38" t="s">
        <v>80</v>
      </c>
      <c r="E73" s="39">
        <v>2000000</v>
      </c>
      <c r="F73" s="39">
        <v>203569400</v>
      </c>
      <c r="G73" s="18">
        <f t="shared" si="2"/>
        <v>6.8936495686675965E-3</v>
      </c>
      <c r="H73" s="40"/>
    </row>
    <row r="74" spans="2:8" x14ac:dyDescent="0.25">
      <c r="B74" s="2" t="s">
        <v>678</v>
      </c>
      <c r="C74" s="38" t="s">
        <v>701</v>
      </c>
      <c r="D74" s="38" t="s">
        <v>80</v>
      </c>
      <c r="E74" s="39">
        <v>192000</v>
      </c>
      <c r="F74" s="39">
        <v>19176595.199999999</v>
      </c>
      <c r="G74" s="18">
        <f t="shared" si="2"/>
        <v>6.4939390315535189E-4</v>
      </c>
      <c r="H74" s="40"/>
    </row>
    <row r="75" spans="2:8" x14ac:dyDescent="0.25">
      <c r="B75" s="2" t="s">
        <v>679</v>
      </c>
      <c r="C75" s="38" t="s">
        <v>700</v>
      </c>
      <c r="D75" s="38" t="s">
        <v>80</v>
      </c>
      <c r="E75" s="39">
        <v>5800000</v>
      </c>
      <c r="F75" s="39">
        <v>579371860</v>
      </c>
      <c r="G75" s="18">
        <f t="shared" si="2"/>
        <v>1.9619778673941875E-2</v>
      </c>
      <c r="H75" s="40"/>
    </row>
    <row r="76" spans="2:8" x14ac:dyDescent="0.25">
      <c r="B76" s="2" t="s">
        <v>297</v>
      </c>
      <c r="C76" s="38" t="s">
        <v>592</v>
      </c>
      <c r="D76" s="38" t="s">
        <v>80</v>
      </c>
      <c r="E76" s="39">
        <v>190000</v>
      </c>
      <c r="F76" s="39">
        <v>18565071</v>
      </c>
      <c r="G76" s="18">
        <f t="shared" si="2"/>
        <v>6.2868532152392904E-4</v>
      </c>
      <c r="H76" s="40"/>
    </row>
    <row r="77" spans="2:8" x14ac:dyDescent="0.25">
      <c r="B77" s="2" t="s">
        <v>298</v>
      </c>
      <c r="C77" s="38" t="s">
        <v>586</v>
      </c>
      <c r="D77" s="38" t="s">
        <v>80</v>
      </c>
      <c r="E77" s="39">
        <v>1500000</v>
      </c>
      <c r="F77" s="39">
        <v>144391950</v>
      </c>
      <c r="G77" s="18">
        <f t="shared" si="2"/>
        <v>4.8896715510119556E-3</v>
      </c>
      <c r="H77" s="40"/>
    </row>
    <row r="78" spans="2:8" x14ac:dyDescent="0.25">
      <c r="B78" s="2" t="s">
        <v>299</v>
      </c>
      <c r="C78" s="38" t="s">
        <v>590</v>
      </c>
      <c r="D78" s="38" t="s">
        <v>80</v>
      </c>
      <c r="E78" s="39">
        <v>8500000</v>
      </c>
      <c r="F78" s="39">
        <v>854173500</v>
      </c>
      <c r="G78" s="18">
        <f t="shared" si="2"/>
        <v>2.8925628212502916E-2</v>
      </c>
      <c r="H78" s="40"/>
    </row>
    <row r="79" spans="2:8" x14ac:dyDescent="0.25">
      <c r="B79" s="2" t="s">
        <v>300</v>
      </c>
      <c r="C79" s="38" t="s">
        <v>591</v>
      </c>
      <c r="D79" s="38" t="s">
        <v>80</v>
      </c>
      <c r="E79" s="39">
        <v>2000000</v>
      </c>
      <c r="F79" s="39">
        <v>198062400</v>
      </c>
      <c r="G79" s="18">
        <f t="shared" si="2"/>
        <v>6.707161185960508E-3</v>
      </c>
      <c r="H79" s="40"/>
    </row>
    <row r="80" spans="2:8" x14ac:dyDescent="0.25">
      <c r="B80" s="2" t="s">
        <v>301</v>
      </c>
      <c r="C80" s="38" t="s">
        <v>585</v>
      </c>
      <c r="D80" s="38" t="s">
        <v>80</v>
      </c>
      <c r="E80" s="39">
        <v>500000</v>
      </c>
      <c r="F80" s="39">
        <v>49446550</v>
      </c>
      <c r="G80" s="18">
        <f t="shared" si="2"/>
        <v>1.6744519956319601E-3</v>
      </c>
      <c r="H80" s="40"/>
    </row>
    <row r="81" spans="1:8" x14ac:dyDescent="0.25">
      <c r="B81" s="2" t="s">
        <v>302</v>
      </c>
      <c r="C81" s="38" t="s">
        <v>599</v>
      </c>
      <c r="D81" s="38" t="s">
        <v>80</v>
      </c>
      <c r="E81" s="39">
        <v>2500000</v>
      </c>
      <c r="F81" s="39">
        <v>243911250</v>
      </c>
      <c r="G81" s="18">
        <f t="shared" si="2"/>
        <v>8.2597811034255363E-3</v>
      </c>
      <c r="H81" s="40"/>
    </row>
    <row r="82" spans="1:8" x14ac:dyDescent="0.25">
      <c r="B82" s="2" t="s">
        <v>303</v>
      </c>
      <c r="C82" s="38" t="s">
        <v>600</v>
      </c>
      <c r="D82" s="38" t="s">
        <v>80</v>
      </c>
      <c r="E82" s="39">
        <v>2500000</v>
      </c>
      <c r="F82" s="39">
        <v>243579500</v>
      </c>
      <c r="G82" s="18">
        <f t="shared" si="2"/>
        <v>8.2485467615037861E-3</v>
      </c>
      <c r="H82" s="40"/>
    </row>
    <row r="83" spans="1:8" x14ac:dyDescent="0.25">
      <c r="B83" s="2" t="s">
        <v>304</v>
      </c>
      <c r="C83" s="38" t="s">
        <v>604</v>
      </c>
      <c r="D83" s="38" t="s">
        <v>80</v>
      </c>
      <c r="E83" s="39">
        <v>10500000</v>
      </c>
      <c r="F83" s="39">
        <v>1013453700</v>
      </c>
      <c r="G83" s="18">
        <f t="shared" si="2"/>
        <v>3.4319473662886367E-2</v>
      </c>
      <c r="H83" s="40"/>
    </row>
    <row r="84" spans="1:8" x14ac:dyDescent="0.25">
      <c r="A84" s="98" t="s">
        <v>77</v>
      </c>
      <c r="B84" s="2" t="s">
        <v>722</v>
      </c>
      <c r="C84" s="38" t="s">
        <v>749</v>
      </c>
      <c r="D84" s="38" t="s">
        <v>80</v>
      </c>
      <c r="E84" s="39">
        <v>2661100</v>
      </c>
      <c r="F84" s="39">
        <v>258497125.12</v>
      </c>
      <c r="G84" s="18">
        <f t="shared" si="2"/>
        <v>8.7537154163901936E-3</v>
      </c>
      <c r="H84" s="40"/>
    </row>
    <row r="85" spans="1:8" x14ac:dyDescent="0.25">
      <c r="B85" s="2" t="s">
        <v>765</v>
      </c>
      <c r="C85" s="38" t="s">
        <v>783</v>
      </c>
      <c r="D85" s="38" t="s">
        <v>80</v>
      </c>
      <c r="E85" s="39">
        <v>5000000</v>
      </c>
      <c r="F85" s="39">
        <v>492187000</v>
      </c>
      <c r="G85" s="18">
        <f t="shared" si="2"/>
        <v>1.6667361107581977E-2</v>
      </c>
      <c r="H85" s="40"/>
    </row>
    <row r="86" spans="1:8" x14ac:dyDescent="0.25">
      <c r="B86" s="2" t="s">
        <v>723</v>
      </c>
      <c r="C86" s="38" t="s">
        <v>750</v>
      </c>
      <c r="D86" s="38" t="s">
        <v>80</v>
      </c>
      <c r="E86" s="39">
        <v>3500000</v>
      </c>
      <c r="F86" s="39">
        <v>345291100</v>
      </c>
      <c r="G86" s="18">
        <f t="shared" si="2"/>
        <v>1.1692896096268692E-2</v>
      </c>
      <c r="H86" s="40"/>
    </row>
    <row r="87" spans="1:8" x14ac:dyDescent="0.25">
      <c r="B87" s="2" t="s">
        <v>766</v>
      </c>
      <c r="C87" s="38" t="s">
        <v>779</v>
      </c>
      <c r="D87" s="38" t="s">
        <v>80</v>
      </c>
      <c r="E87" s="39">
        <v>2421100</v>
      </c>
      <c r="F87" s="39">
        <v>250070818.91</v>
      </c>
      <c r="G87" s="18">
        <f t="shared" si="2"/>
        <v>8.4683680008649353E-3</v>
      </c>
      <c r="H87" s="40"/>
    </row>
    <row r="88" spans="1:8" x14ac:dyDescent="0.25">
      <c r="B88" s="2" t="s">
        <v>305</v>
      </c>
      <c r="C88" s="38" t="s">
        <v>603</v>
      </c>
      <c r="D88" s="38" t="s">
        <v>80</v>
      </c>
      <c r="E88" s="39">
        <v>555100</v>
      </c>
      <c r="F88" s="39">
        <v>53495209.039999999</v>
      </c>
      <c r="G88" s="18">
        <f t="shared" si="2"/>
        <v>1.8115552962497258E-3</v>
      </c>
      <c r="H88" s="40"/>
    </row>
    <row r="89" spans="1:8" x14ac:dyDescent="0.25">
      <c r="B89" s="2" t="s">
        <v>624</v>
      </c>
      <c r="C89" s="38" t="s">
        <v>631</v>
      </c>
      <c r="D89" s="38" t="s">
        <v>80</v>
      </c>
      <c r="E89" s="39">
        <v>231500</v>
      </c>
      <c r="F89" s="39">
        <v>22429803.5</v>
      </c>
      <c r="G89" s="18">
        <f t="shared" si="2"/>
        <v>7.5956015601104073E-4</v>
      </c>
      <c r="H89" s="40"/>
    </row>
    <row r="90" spans="1:8" x14ac:dyDescent="0.25">
      <c r="B90" s="2" t="s">
        <v>680</v>
      </c>
      <c r="C90" s="38" t="s">
        <v>703</v>
      </c>
      <c r="D90" s="38" t="s">
        <v>80</v>
      </c>
      <c r="E90" s="39">
        <v>2500000</v>
      </c>
      <c r="F90" s="39">
        <v>244166500</v>
      </c>
      <c r="G90" s="18">
        <f t="shared" si="2"/>
        <v>8.2684248585891441E-3</v>
      </c>
      <c r="H90" s="40"/>
    </row>
    <row r="91" spans="1:8" x14ac:dyDescent="0.25">
      <c r="A91" s="85" t="s">
        <v>309</v>
      </c>
      <c r="B91" s="2" t="s">
        <v>681</v>
      </c>
      <c r="C91" s="38" t="s">
        <v>704</v>
      </c>
      <c r="D91" s="38" t="s">
        <v>80</v>
      </c>
      <c r="E91" s="39">
        <v>2161800</v>
      </c>
      <c r="F91" s="39">
        <v>214238703.59999999</v>
      </c>
      <c r="G91" s="18">
        <f t="shared" si="2"/>
        <v>7.254953576834461E-3</v>
      </c>
      <c r="H91" s="40"/>
    </row>
    <row r="92" spans="1:8" x14ac:dyDescent="0.25">
      <c r="A92" s="89" t="s">
        <v>80</v>
      </c>
      <c r="B92" s="2" t="s">
        <v>724</v>
      </c>
      <c r="C92" s="38" t="s">
        <v>751</v>
      </c>
      <c r="D92" s="38" t="s">
        <v>80</v>
      </c>
      <c r="E92" s="39">
        <v>5000000</v>
      </c>
      <c r="F92" s="39">
        <v>489944000</v>
      </c>
      <c r="G92" s="18">
        <f t="shared" si="2"/>
        <v>1.6591404426555646E-2</v>
      </c>
      <c r="H92" s="40"/>
    </row>
    <row r="93" spans="1:8" x14ac:dyDescent="0.25">
      <c r="B93" s="2" t="s">
        <v>725</v>
      </c>
      <c r="C93" s="38" t="s">
        <v>752</v>
      </c>
      <c r="D93" s="38" t="s">
        <v>80</v>
      </c>
      <c r="E93" s="39">
        <v>2835400</v>
      </c>
      <c r="F93" s="39">
        <v>279722984.51999998</v>
      </c>
      <c r="G93" s="18">
        <f t="shared" si="2"/>
        <v>9.4725053548456242E-3</v>
      </c>
      <c r="H93" s="40"/>
    </row>
    <row r="94" spans="1:8" x14ac:dyDescent="0.25">
      <c r="B94" s="2" t="s">
        <v>726</v>
      </c>
      <c r="C94" s="38" t="s">
        <v>753</v>
      </c>
      <c r="D94" s="38" t="s">
        <v>80</v>
      </c>
      <c r="E94" s="39">
        <v>2703700</v>
      </c>
      <c r="F94" s="39">
        <v>270874780.79000002</v>
      </c>
      <c r="G94" s="18">
        <f t="shared" si="2"/>
        <v>9.172870852671931E-3</v>
      </c>
      <c r="H94" s="40"/>
    </row>
    <row r="95" spans="1:8" x14ac:dyDescent="0.25">
      <c r="B95" s="2" t="s">
        <v>306</v>
      </c>
      <c r="C95" s="38" t="s">
        <v>601</v>
      </c>
      <c r="D95" s="38" t="s">
        <v>80</v>
      </c>
      <c r="E95" s="39">
        <v>1000000</v>
      </c>
      <c r="F95" s="39">
        <v>97189500</v>
      </c>
      <c r="G95" s="18">
        <f t="shared" si="2"/>
        <v>3.2912134866734362E-3</v>
      </c>
      <c r="H95" s="40"/>
    </row>
    <row r="96" spans="1:8" x14ac:dyDescent="0.25">
      <c r="B96" s="2" t="s">
        <v>307</v>
      </c>
      <c r="C96" s="38" t="s">
        <v>602</v>
      </c>
      <c r="D96" s="38" t="s">
        <v>80</v>
      </c>
      <c r="E96" s="39">
        <v>60000</v>
      </c>
      <c r="F96" s="39">
        <v>6360924</v>
      </c>
      <c r="G96" s="18">
        <f t="shared" si="2"/>
        <v>2.1540556188173353E-4</v>
      </c>
      <c r="H96" s="40"/>
    </row>
    <row r="97" spans="2:8" x14ac:dyDescent="0.25">
      <c r="B97" s="2" t="s">
        <v>682</v>
      </c>
      <c r="C97" s="38" t="s">
        <v>705</v>
      </c>
      <c r="D97" s="38" t="s">
        <v>80</v>
      </c>
      <c r="E97" s="39">
        <v>2400000</v>
      </c>
      <c r="F97" s="39">
        <v>238452480</v>
      </c>
      <c r="G97" s="18">
        <f t="shared" si="2"/>
        <v>8.0749259756118484E-3</v>
      </c>
      <c r="H97" s="40"/>
    </row>
    <row r="98" spans="2:8" x14ac:dyDescent="0.25">
      <c r="B98" s="2" t="s">
        <v>727</v>
      </c>
      <c r="C98" s="38" t="s">
        <v>754</v>
      </c>
      <c r="D98" s="38" t="s">
        <v>80</v>
      </c>
      <c r="E98" s="39">
        <v>416900</v>
      </c>
      <c r="F98" s="39">
        <v>41196515.469999999</v>
      </c>
      <c r="G98" s="18">
        <f t="shared" si="2"/>
        <v>1.3950738229830881E-3</v>
      </c>
      <c r="H98" s="40"/>
    </row>
    <row r="99" spans="2:8" x14ac:dyDescent="0.25">
      <c r="B99" s="2" t="s">
        <v>767</v>
      </c>
      <c r="C99" s="38" t="s">
        <v>780</v>
      </c>
      <c r="D99" s="38" t="s">
        <v>80</v>
      </c>
      <c r="E99" s="39">
        <v>1527700</v>
      </c>
      <c r="F99" s="39">
        <v>152450863.47</v>
      </c>
      <c r="G99" s="18">
        <f t="shared" ref="G99:G103" si="3">+F99/$F$116</f>
        <v>5.1625776231740538E-3</v>
      </c>
      <c r="H99" s="40"/>
    </row>
    <row r="100" spans="2:8" x14ac:dyDescent="0.25">
      <c r="B100" s="2" t="s">
        <v>308</v>
      </c>
      <c r="C100" s="38" t="s">
        <v>605</v>
      </c>
      <c r="D100" s="38" t="s">
        <v>598</v>
      </c>
      <c r="E100" s="39">
        <v>100</v>
      </c>
      <c r="F100" s="39">
        <v>99876500</v>
      </c>
      <c r="G100" s="11">
        <f t="shared" si="3"/>
        <v>3.382205730060752E-3</v>
      </c>
      <c r="H100" s="40" t="s">
        <v>310</v>
      </c>
    </row>
    <row r="101" spans="2:8" x14ac:dyDescent="0.25">
      <c r="B101" s="2" t="s">
        <v>625</v>
      </c>
      <c r="C101" s="38" t="s">
        <v>630</v>
      </c>
      <c r="D101" s="38" t="s">
        <v>598</v>
      </c>
      <c r="E101" s="39">
        <v>400</v>
      </c>
      <c r="F101" s="39">
        <v>393675200</v>
      </c>
      <c r="G101" s="11">
        <f t="shared" si="3"/>
        <v>1.3331369413453741E-2</v>
      </c>
      <c r="H101" s="40" t="s">
        <v>116</v>
      </c>
    </row>
    <row r="102" spans="2:8" x14ac:dyDescent="0.25">
      <c r="B102" s="2" t="s">
        <v>652</v>
      </c>
      <c r="C102" s="38" t="s">
        <v>663</v>
      </c>
      <c r="D102" s="38" t="s">
        <v>598</v>
      </c>
      <c r="E102" s="39">
        <v>446</v>
      </c>
      <c r="F102" s="39">
        <v>427514192</v>
      </c>
      <c r="G102" s="11">
        <f t="shared" si="3"/>
        <v>1.4477288950500794E-2</v>
      </c>
      <c r="H102" s="40" t="s">
        <v>114</v>
      </c>
    </row>
    <row r="103" spans="2:8" x14ac:dyDescent="0.25">
      <c r="B103" s="2" t="s">
        <v>768</v>
      </c>
      <c r="C103" s="38" t="s">
        <v>781</v>
      </c>
      <c r="D103" s="38" t="s">
        <v>598</v>
      </c>
      <c r="E103" s="39">
        <v>247</v>
      </c>
      <c r="F103" s="39">
        <v>241497087</v>
      </c>
      <c r="G103" s="11">
        <f t="shared" si="3"/>
        <v>8.1780281792451677E-3</v>
      </c>
      <c r="H103" s="40" t="s">
        <v>114</v>
      </c>
    </row>
    <row r="104" spans="2:8" x14ac:dyDescent="0.25">
      <c r="B104" s="45"/>
      <c r="C104" s="45" t="s">
        <v>78</v>
      </c>
      <c r="D104" s="45"/>
      <c r="E104" s="46"/>
      <c r="F104" s="20">
        <f>SUM(F7:F103)</f>
        <v>26763133171.990002</v>
      </c>
      <c r="G104" s="5">
        <f>+F104/$F$116</f>
        <v>0.90630350851985775</v>
      </c>
      <c r="H104" s="48"/>
    </row>
    <row r="106" spans="2:8" x14ac:dyDescent="0.25">
      <c r="B106" s="49"/>
      <c r="C106" s="49" t="s">
        <v>81</v>
      </c>
      <c r="D106" s="49"/>
      <c r="E106" s="49"/>
      <c r="F106" s="49" t="s">
        <v>10</v>
      </c>
      <c r="G106" s="6" t="s">
        <v>11</v>
      </c>
    </row>
    <row r="107" spans="2:8" x14ac:dyDescent="0.25">
      <c r="B107" s="50"/>
      <c r="C107" s="45" t="s">
        <v>82</v>
      </c>
      <c r="D107" s="38"/>
      <c r="E107" s="51"/>
      <c r="F107" s="52" t="s">
        <v>83</v>
      </c>
      <c r="G107" s="7">
        <v>0</v>
      </c>
    </row>
    <row r="108" spans="2:8" x14ac:dyDescent="0.25">
      <c r="B108" s="50" t="s">
        <v>84</v>
      </c>
      <c r="C108" s="45" t="s">
        <v>85</v>
      </c>
      <c r="D108" s="45"/>
      <c r="E108" s="46"/>
      <c r="F108" s="39">
        <v>2357162142.4099998</v>
      </c>
      <c r="G108" s="7">
        <f>+F108/$F$116</f>
        <v>7.9822654025134832E-2</v>
      </c>
    </row>
    <row r="109" spans="2:8" x14ac:dyDescent="0.25">
      <c r="B109" s="50"/>
      <c r="C109" s="45" t="s">
        <v>86</v>
      </c>
      <c r="D109" s="38"/>
      <c r="E109" s="51"/>
      <c r="F109" s="46" t="s">
        <v>83</v>
      </c>
      <c r="G109" s="7">
        <v>0</v>
      </c>
    </row>
    <row r="110" spans="2:8" x14ac:dyDescent="0.25">
      <c r="B110" s="50"/>
      <c r="C110" s="45" t="s">
        <v>87</v>
      </c>
      <c r="D110" s="38"/>
      <c r="E110" s="51"/>
      <c r="F110" s="46" t="s">
        <v>83</v>
      </c>
      <c r="G110" s="7">
        <v>0</v>
      </c>
    </row>
    <row r="111" spans="2:8" x14ac:dyDescent="0.25">
      <c r="B111" s="50"/>
      <c r="C111" s="45" t="s">
        <v>88</v>
      </c>
      <c r="D111" s="38"/>
      <c r="E111" s="51"/>
      <c r="F111" s="46" t="s">
        <v>83</v>
      </c>
      <c r="G111" s="7">
        <v>0</v>
      </c>
    </row>
    <row r="112" spans="2:8" x14ac:dyDescent="0.25">
      <c r="B112" s="38" t="s">
        <v>73</v>
      </c>
      <c r="C112" s="38" t="s">
        <v>89</v>
      </c>
      <c r="D112" s="38"/>
      <c r="E112" s="51"/>
      <c r="F112" s="39">
        <v>409694275.62</v>
      </c>
      <c r="G112" s="7">
        <f>+F112/$F$116</f>
        <v>1.3873837455007464E-2</v>
      </c>
    </row>
    <row r="113" spans="2:7" x14ac:dyDescent="0.25">
      <c r="B113" s="50"/>
      <c r="C113" s="38"/>
      <c r="D113" s="38"/>
      <c r="E113" s="51"/>
      <c r="F113" s="52"/>
      <c r="G113" s="7"/>
    </row>
    <row r="114" spans="2:7" x14ac:dyDescent="0.25">
      <c r="B114" s="50"/>
      <c r="C114" s="38" t="s">
        <v>90</v>
      </c>
      <c r="D114" s="38"/>
      <c r="E114" s="51"/>
      <c r="F114" s="53">
        <f>SUM(F107:F113)</f>
        <v>2766856418.0299997</v>
      </c>
      <c r="G114" s="7">
        <f>+F114/$F$116</f>
        <v>9.3696491480142294E-2</v>
      </c>
    </row>
    <row r="115" spans="2:7" x14ac:dyDescent="0.25">
      <c r="B115" s="50"/>
      <c r="C115" s="38"/>
      <c r="D115" s="38"/>
      <c r="E115" s="51"/>
      <c r="F115" s="53"/>
      <c r="G115" s="7"/>
    </row>
    <row r="116" spans="2:7" x14ac:dyDescent="0.25">
      <c r="B116" s="54"/>
      <c r="C116" s="55" t="s">
        <v>91</v>
      </c>
      <c r="D116" s="56"/>
      <c r="E116" s="57"/>
      <c r="F116" s="57">
        <f>+F114+F104</f>
        <v>29529989590.02</v>
      </c>
      <c r="G116" s="8">
        <v>1</v>
      </c>
    </row>
    <row r="117" spans="2:7" x14ac:dyDescent="0.25">
      <c r="F117" s="58"/>
    </row>
    <row r="118" spans="2:7" x14ac:dyDescent="0.25">
      <c r="C118" s="45" t="s">
        <v>92</v>
      </c>
      <c r="D118" s="16">
        <v>18.267553318462262</v>
      </c>
      <c r="F118" s="30">
        <v>0</v>
      </c>
    </row>
    <row r="119" spans="2:7" x14ac:dyDescent="0.25">
      <c r="C119" s="45" t="s">
        <v>93</v>
      </c>
      <c r="D119" s="16">
        <v>8.2280113371346033</v>
      </c>
    </row>
    <row r="120" spans="2:7" x14ac:dyDescent="0.25">
      <c r="C120" s="45" t="s">
        <v>94</v>
      </c>
      <c r="D120" s="16">
        <v>7.5777449943306125</v>
      </c>
    </row>
    <row r="121" spans="2:7" s="85" customFormat="1" hidden="1" x14ac:dyDescent="0.25">
      <c r="C121" s="88" t="s">
        <v>95</v>
      </c>
      <c r="D121" s="92">
        <v>18.8081</v>
      </c>
      <c r="E121" s="91"/>
      <c r="G121" s="105"/>
    </row>
    <row r="122" spans="2:7" s="85" customFormat="1" hidden="1" x14ac:dyDescent="0.25">
      <c r="C122" s="88" t="s">
        <v>96</v>
      </c>
      <c r="D122" s="92">
        <v>19.2209</v>
      </c>
      <c r="E122" s="91"/>
      <c r="G122" s="105"/>
    </row>
    <row r="123" spans="2:7" s="85" customFormat="1" hidden="1" x14ac:dyDescent="0.25">
      <c r="C123" s="88" t="s">
        <v>97</v>
      </c>
      <c r="D123" s="91"/>
      <c r="E123" s="91"/>
      <c r="G123" s="105"/>
    </row>
    <row r="124" spans="2:7" s="85" customFormat="1" hidden="1" x14ac:dyDescent="0.25">
      <c r="C124" s="88" t="s">
        <v>98</v>
      </c>
      <c r="D124" s="93">
        <v>0</v>
      </c>
      <c r="E124" s="91"/>
      <c r="G124" s="105"/>
    </row>
    <row r="125" spans="2:7" s="85" customFormat="1" hidden="1" x14ac:dyDescent="0.25">
      <c r="C125" s="88" t="s">
        <v>99</v>
      </c>
      <c r="D125" s="93">
        <v>0</v>
      </c>
      <c r="E125" s="91"/>
      <c r="F125" s="86"/>
      <c r="G125" s="106"/>
    </row>
    <row r="126" spans="2:7" x14ac:dyDescent="0.25">
      <c r="B126" s="61"/>
      <c r="C126" s="37"/>
    </row>
    <row r="127" spans="2:7" x14ac:dyDescent="0.25">
      <c r="F127" s="30"/>
    </row>
    <row r="128" spans="2:7" x14ac:dyDescent="0.25">
      <c r="C128" s="49" t="s">
        <v>100</v>
      </c>
      <c r="D128" s="49"/>
      <c r="E128" s="49"/>
      <c r="F128" s="49"/>
      <c r="G128" s="6"/>
    </row>
    <row r="129" spans="3:8" x14ac:dyDescent="0.25">
      <c r="C129" s="49" t="s">
        <v>101</v>
      </c>
      <c r="D129" s="49"/>
      <c r="E129" s="49"/>
      <c r="F129" s="49" t="s">
        <v>10</v>
      </c>
      <c r="G129" s="6" t="s">
        <v>11</v>
      </c>
    </row>
    <row r="130" spans="3:8" x14ac:dyDescent="0.25">
      <c r="C130" s="45" t="s">
        <v>102</v>
      </c>
      <c r="D130" s="38"/>
      <c r="E130" s="51"/>
      <c r="F130" s="62">
        <f>SUMIF(Table13456768578917[[Industry ]],A91,Table13456768578917[Market Value])</f>
        <v>16850044678.24</v>
      </c>
      <c r="G130" s="10">
        <f>+F130/$F$116</f>
        <v>0.57060787735376195</v>
      </c>
    </row>
    <row r="131" spans="3:8" x14ac:dyDescent="0.25">
      <c r="C131" s="38" t="s">
        <v>103</v>
      </c>
      <c r="D131" s="38"/>
      <c r="E131" s="51"/>
      <c r="F131" s="62">
        <f>SUMIF(Table13456768578917[[Industry ]],A92,Table13456768578917[Market Value])</f>
        <v>8750525514.75</v>
      </c>
      <c r="G131" s="10">
        <f>+F131/$F$116</f>
        <v>0.29632673889283528</v>
      </c>
    </row>
    <row r="132" spans="3:8" x14ac:dyDescent="0.25">
      <c r="C132" s="38" t="s">
        <v>104</v>
      </c>
      <c r="D132" s="38"/>
      <c r="E132" s="51"/>
      <c r="F132" s="62">
        <f>SUMIF($E$144:$E$151,C132,H144:H151)</f>
        <v>1162562979</v>
      </c>
      <c r="G132" s="10">
        <f>+F132/$F$116</f>
        <v>3.9368892273260452E-2</v>
      </c>
    </row>
    <row r="133" spans="3:8" x14ac:dyDescent="0.25">
      <c r="C133" s="67" t="s">
        <v>122</v>
      </c>
      <c r="D133" s="38"/>
      <c r="E133" s="51"/>
      <c r="F133" s="62">
        <f>SUM(F130:F132)</f>
        <v>26763133171.989998</v>
      </c>
      <c r="G133" s="26">
        <f>SUM(G130:G132)</f>
        <v>0.90630350851985764</v>
      </c>
    </row>
    <row r="134" spans="3:8" x14ac:dyDescent="0.25">
      <c r="E134" s="27"/>
      <c r="G134" s="27"/>
    </row>
    <row r="135" spans="3:8" s="85" customFormat="1" x14ac:dyDescent="0.25">
      <c r="C135" s="85" t="s">
        <v>107</v>
      </c>
      <c r="E135" s="91"/>
      <c r="F135" s="95">
        <f t="shared" ref="F135:F141" si="4">SUMIF($E$144:$E$151,C135,H147:H154)</f>
        <v>0</v>
      </c>
      <c r="G135" s="108">
        <f t="shared" ref="G135:G141" si="5">+F135/$F$116</f>
        <v>0</v>
      </c>
    </row>
    <row r="136" spans="3:8" s="85" customFormat="1" x14ac:dyDescent="0.25">
      <c r="C136" s="85" t="s">
        <v>108</v>
      </c>
      <c r="E136" s="91"/>
      <c r="F136" s="95">
        <f t="shared" si="4"/>
        <v>0</v>
      </c>
      <c r="G136" s="108">
        <f t="shared" si="5"/>
        <v>0</v>
      </c>
    </row>
    <row r="137" spans="3:8" s="85" customFormat="1" x14ac:dyDescent="0.25">
      <c r="C137" s="85" t="s">
        <v>109</v>
      </c>
      <c r="E137" s="91"/>
      <c r="F137" s="95">
        <f t="shared" si="4"/>
        <v>0</v>
      </c>
      <c r="G137" s="108">
        <f t="shared" si="5"/>
        <v>0</v>
      </c>
    </row>
    <row r="138" spans="3:8" s="85" customFormat="1" x14ac:dyDescent="0.25">
      <c r="C138" s="85" t="s">
        <v>110</v>
      </c>
      <c r="E138" s="91"/>
      <c r="F138" s="95">
        <f t="shared" si="4"/>
        <v>0</v>
      </c>
      <c r="G138" s="108">
        <f t="shared" si="5"/>
        <v>0</v>
      </c>
    </row>
    <row r="139" spans="3:8" s="85" customFormat="1" x14ac:dyDescent="0.25">
      <c r="C139" s="85" t="s">
        <v>111</v>
      </c>
      <c r="E139" s="91"/>
      <c r="F139" s="95">
        <f>SUMIF($E$144:$E$151,C139,H151:H158)</f>
        <v>0</v>
      </c>
      <c r="G139" s="108">
        <f t="shared" si="5"/>
        <v>0</v>
      </c>
    </row>
    <row r="140" spans="3:8" s="85" customFormat="1" x14ac:dyDescent="0.25">
      <c r="C140" s="85" t="s">
        <v>112</v>
      </c>
      <c r="E140" s="91"/>
      <c r="F140" s="95">
        <f t="shared" si="4"/>
        <v>0</v>
      </c>
      <c r="G140" s="108">
        <f t="shared" si="5"/>
        <v>0</v>
      </c>
    </row>
    <row r="141" spans="3:8" s="85" customFormat="1" x14ac:dyDescent="0.25">
      <c r="C141" s="85" t="s">
        <v>113</v>
      </c>
      <c r="E141" s="91"/>
      <c r="F141" s="95">
        <f t="shared" si="4"/>
        <v>0</v>
      </c>
      <c r="G141" s="108">
        <f t="shared" si="5"/>
        <v>0</v>
      </c>
    </row>
    <row r="142" spans="3:8" s="85" customFormat="1" x14ac:dyDescent="0.25">
      <c r="E142" s="91"/>
      <c r="G142" s="105"/>
    </row>
    <row r="143" spans="3:8" s="85" customFormat="1" x14ac:dyDescent="0.25">
      <c r="E143" s="91"/>
      <c r="G143" s="105"/>
    </row>
    <row r="144" spans="3:8" s="85" customFormat="1" x14ac:dyDescent="0.25">
      <c r="E144" s="85" t="s">
        <v>104</v>
      </c>
      <c r="F144" s="85" t="s">
        <v>114</v>
      </c>
      <c r="G144" s="105">
        <f>H144/$F$116</f>
        <v>2.2655317129745962E-2</v>
      </c>
      <c r="H144" s="111">
        <f t="shared" ref="H144:H151" si="6">SUMIF($H$7:$H$103,F144,$F$7:$F$103)</f>
        <v>669011279</v>
      </c>
    </row>
    <row r="145" spans="5:8" s="85" customFormat="1" x14ac:dyDescent="0.25">
      <c r="E145" s="85" t="s">
        <v>104</v>
      </c>
      <c r="F145" s="85" t="s">
        <v>310</v>
      </c>
      <c r="G145" s="105">
        <f t="shared" ref="G145:G151" si="7">H145/$F$116</f>
        <v>3.382205730060752E-3</v>
      </c>
      <c r="H145" s="111">
        <f t="shared" si="6"/>
        <v>99876500</v>
      </c>
    </row>
    <row r="146" spans="5:8" s="85" customFormat="1" x14ac:dyDescent="0.25">
      <c r="E146" s="85" t="s">
        <v>104</v>
      </c>
      <c r="F146" s="85" t="s">
        <v>311</v>
      </c>
      <c r="G146" s="105">
        <f t="shared" si="7"/>
        <v>0</v>
      </c>
      <c r="H146" s="111">
        <f t="shared" si="6"/>
        <v>0</v>
      </c>
    </row>
    <row r="147" spans="5:8" s="85" customFormat="1" x14ac:dyDescent="0.25">
      <c r="E147" s="85" t="s">
        <v>106</v>
      </c>
      <c r="F147" s="85" t="s">
        <v>117</v>
      </c>
      <c r="G147" s="105">
        <f t="shared" si="7"/>
        <v>0</v>
      </c>
      <c r="H147" s="111">
        <f t="shared" si="6"/>
        <v>0</v>
      </c>
    </row>
    <row r="148" spans="5:8" s="85" customFormat="1" x14ac:dyDescent="0.25">
      <c r="E148" s="85" t="s">
        <v>104</v>
      </c>
      <c r="F148" s="85" t="s">
        <v>116</v>
      </c>
      <c r="G148" s="105">
        <f t="shared" si="7"/>
        <v>1.3331369413453741E-2</v>
      </c>
      <c r="H148" s="111">
        <f t="shared" si="6"/>
        <v>393675200</v>
      </c>
    </row>
    <row r="149" spans="5:8" s="85" customFormat="1" x14ac:dyDescent="0.25">
      <c r="E149" s="85" t="s">
        <v>104</v>
      </c>
      <c r="F149" s="85" t="s">
        <v>119</v>
      </c>
      <c r="G149" s="105">
        <f t="shared" si="7"/>
        <v>0</v>
      </c>
      <c r="H149" s="111">
        <f t="shared" si="6"/>
        <v>0</v>
      </c>
    </row>
    <row r="150" spans="5:8" s="85" customFormat="1" x14ac:dyDescent="0.25">
      <c r="E150" s="85" t="s">
        <v>107</v>
      </c>
      <c r="F150" s="85" t="s">
        <v>120</v>
      </c>
      <c r="G150" s="105">
        <f t="shared" si="7"/>
        <v>0</v>
      </c>
      <c r="H150" s="111">
        <f t="shared" si="6"/>
        <v>0</v>
      </c>
    </row>
    <row r="151" spans="5:8" s="85" customFormat="1" x14ac:dyDescent="0.25">
      <c r="E151" s="85" t="s">
        <v>104</v>
      </c>
      <c r="F151" s="85" t="s">
        <v>121</v>
      </c>
      <c r="G151" s="105">
        <f t="shared" si="7"/>
        <v>0</v>
      </c>
      <c r="H151" s="111">
        <f t="shared" si="6"/>
        <v>0</v>
      </c>
    </row>
    <row r="152" spans="5:8" s="85" customFormat="1" x14ac:dyDescent="0.25">
      <c r="E152" s="91"/>
      <c r="G152" s="115">
        <f>SUM(G142:G151)</f>
        <v>3.9368892273260452E-2</v>
      </c>
      <c r="H152" s="85">
        <f>SUM(H142:H151)</f>
        <v>1162562979</v>
      </c>
    </row>
    <row r="153" spans="5:8" s="85" customFormat="1" x14ac:dyDescent="0.25">
      <c r="E153" s="91"/>
      <c r="G153" s="105"/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A43EB-2AF9-40E7-A5BF-B91973451808}">
  <sheetPr>
    <tabColor rgb="FF7030A0"/>
  </sheetPr>
  <dimension ref="A2:H102"/>
  <sheetViews>
    <sheetView showGridLines="0" zoomScaleNormal="100" zoomScaleSheetLayoutView="89" workbookViewId="0">
      <selection activeCell="C82" sqref="C82:H82"/>
    </sheetView>
  </sheetViews>
  <sheetFormatPr defaultColWidth="9.140625" defaultRowHeight="15" outlineLevelRow="1" x14ac:dyDescent="0.25"/>
  <cols>
    <col min="1" max="1" width="11.28515625" style="27" customWidth="1"/>
    <col min="2" max="2" width="16.5703125" style="27" customWidth="1"/>
    <col min="3" max="3" width="52.7109375" style="27" customWidth="1"/>
    <col min="4" max="4" width="29.28515625" style="27" customWidth="1"/>
    <col min="5" max="5" width="19.42578125" style="30" customWidth="1"/>
    <col min="6" max="6" width="29.5703125" style="27" customWidth="1"/>
    <col min="7" max="7" width="20.5703125" style="31" customWidth="1"/>
    <col min="8" max="8" width="20.7109375" style="27" bestFit="1" customWidth="1"/>
    <col min="9" max="9" width="12" style="27" bestFit="1" customWidth="1"/>
    <col min="10" max="11" width="9.140625" style="27"/>
    <col min="12" max="12" width="16.140625" style="27" bestFit="1" customWidth="1"/>
    <col min="13" max="13" width="14" style="27" bestFit="1" customWidth="1"/>
    <col min="14" max="14" width="9.140625" style="27"/>
    <col min="15" max="15" width="10" style="27" bestFit="1" customWidth="1"/>
    <col min="16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32" t="s">
        <v>312</v>
      </c>
      <c r="B3" s="28" t="s">
        <v>3</v>
      </c>
      <c r="D3" s="28" t="s">
        <v>313</v>
      </c>
    </row>
    <row r="4" spans="1:8" x14ac:dyDescent="0.25">
      <c r="B4" s="28" t="s">
        <v>5</v>
      </c>
      <c r="D4" s="28" t="s">
        <v>784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1" t="s">
        <v>11</v>
      </c>
      <c r="H6" s="36" t="s">
        <v>12</v>
      </c>
    </row>
    <row r="7" spans="1:8" x14ac:dyDescent="0.25">
      <c r="A7" s="37"/>
      <c r="B7" s="2" t="s">
        <v>241</v>
      </c>
      <c r="C7" s="38" t="s">
        <v>537</v>
      </c>
      <c r="D7" s="38" t="s">
        <v>309</v>
      </c>
      <c r="E7" s="39">
        <v>48000</v>
      </c>
      <c r="F7" s="39">
        <v>3667363.2</v>
      </c>
      <c r="G7" s="18">
        <f t="shared" ref="G7:G35" si="0">+F7/$F$63</f>
        <v>8.9486356151692401E-3</v>
      </c>
      <c r="H7" s="40"/>
    </row>
    <row r="8" spans="1:8" x14ac:dyDescent="0.25">
      <c r="A8" s="37"/>
      <c r="B8" s="2" t="s">
        <v>314</v>
      </c>
      <c r="C8" s="38" t="s">
        <v>606</v>
      </c>
      <c r="D8" s="38" t="s">
        <v>309</v>
      </c>
      <c r="E8" s="39">
        <v>13600</v>
      </c>
      <c r="F8" s="39">
        <v>702964.96</v>
      </c>
      <c r="G8" s="18">
        <f t="shared" si="0"/>
        <v>1.715286142717476E-3</v>
      </c>
      <c r="H8" s="40"/>
    </row>
    <row r="9" spans="1:8" x14ac:dyDescent="0.25">
      <c r="A9" s="37"/>
      <c r="B9" s="2" t="s">
        <v>315</v>
      </c>
      <c r="C9" s="38" t="s">
        <v>607</v>
      </c>
      <c r="D9" s="38" t="s">
        <v>309</v>
      </c>
      <c r="E9" s="39">
        <v>12500</v>
      </c>
      <c r="F9" s="39">
        <v>995861.25</v>
      </c>
      <c r="G9" s="18">
        <f t="shared" si="0"/>
        <v>2.4299746066920665E-3</v>
      </c>
      <c r="H9" s="40"/>
    </row>
    <row r="10" spans="1:8" x14ac:dyDescent="0.25">
      <c r="A10" s="37"/>
      <c r="B10" s="2" t="s">
        <v>244</v>
      </c>
      <c r="C10" s="38" t="s">
        <v>540</v>
      </c>
      <c r="D10" s="38" t="s">
        <v>309</v>
      </c>
      <c r="E10" s="39">
        <v>240000</v>
      </c>
      <c r="F10" s="39">
        <v>19145592</v>
      </c>
      <c r="G10" s="18">
        <f t="shared" si="0"/>
        <v>4.6716650929119669E-2</v>
      </c>
      <c r="H10" s="40"/>
    </row>
    <row r="11" spans="1:8" x14ac:dyDescent="0.25">
      <c r="A11" s="37"/>
      <c r="B11" s="2" t="s">
        <v>250</v>
      </c>
      <c r="C11" s="38" t="s">
        <v>539</v>
      </c>
      <c r="D11" s="38" t="s">
        <v>309</v>
      </c>
      <c r="E11" s="39">
        <v>400000</v>
      </c>
      <c r="F11" s="39">
        <v>10557800</v>
      </c>
      <c r="G11" s="18">
        <f t="shared" si="0"/>
        <v>2.5761807583670415E-2</v>
      </c>
      <c r="H11" s="40"/>
    </row>
    <row r="12" spans="1:8" x14ac:dyDescent="0.25">
      <c r="A12" s="37"/>
      <c r="B12" s="2" t="s">
        <v>254</v>
      </c>
      <c r="C12" s="38" t="s">
        <v>556</v>
      </c>
      <c r="D12" s="38" t="s">
        <v>309</v>
      </c>
      <c r="E12" s="39">
        <v>50000</v>
      </c>
      <c r="F12" s="39">
        <v>5446760</v>
      </c>
      <c r="G12" s="18">
        <f t="shared" si="0"/>
        <v>1.3290494522952952E-2</v>
      </c>
      <c r="H12" s="40"/>
    </row>
    <row r="13" spans="1:8" x14ac:dyDescent="0.25">
      <c r="A13" s="37"/>
      <c r="B13" s="2" t="s">
        <v>256</v>
      </c>
      <c r="C13" s="38" t="s">
        <v>558</v>
      </c>
      <c r="D13" s="38" t="s">
        <v>309</v>
      </c>
      <c r="E13" s="39">
        <v>49400</v>
      </c>
      <c r="F13" s="39">
        <v>5150330.38</v>
      </c>
      <c r="G13" s="18">
        <f t="shared" si="0"/>
        <v>1.2567184474217367E-2</v>
      </c>
      <c r="H13" s="40"/>
    </row>
    <row r="14" spans="1:8" x14ac:dyDescent="0.25">
      <c r="A14" s="37"/>
      <c r="B14" s="2" t="s">
        <v>257</v>
      </c>
      <c r="C14" s="38" t="s">
        <v>554</v>
      </c>
      <c r="D14" s="38" t="s">
        <v>309</v>
      </c>
      <c r="E14" s="39">
        <v>7000</v>
      </c>
      <c r="F14" s="39">
        <v>713874.7</v>
      </c>
      <c r="G14" s="18">
        <f t="shared" si="0"/>
        <v>1.7419067097549149E-3</v>
      </c>
      <c r="H14" s="40"/>
    </row>
    <row r="15" spans="1:8" x14ac:dyDescent="0.25">
      <c r="A15" s="37"/>
      <c r="B15" s="2" t="s">
        <v>263</v>
      </c>
      <c r="C15" s="38" t="s">
        <v>552</v>
      </c>
      <c r="D15" s="38" t="s">
        <v>309</v>
      </c>
      <c r="E15" s="39">
        <v>10000</v>
      </c>
      <c r="F15" s="39">
        <v>1031745</v>
      </c>
      <c r="G15" s="18">
        <f t="shared" si="0"/>
        <v>2.5175335927384523E-3</v>
      </c>
      <c r="H15" s="40"/>
    </row>
    <row r="16" spans="1:8" x14ac:dyDescent="0.25">
      <c r="A16" s="37"/>
      <c r="B16" s="2" t="s">
        <v>268</v>
      </c>
      <c r="C16" s="38" t="s">
        <v>563</v>
      </c>
      <c r="D16" s="38" t="s">
        <v>309</v>
      </c>
      <c r="E16" s="39">
        <v>74600</v>
      </c>
      <c r="F16" s="39">
        <v>7034780</v>
      </c>
      <c r="G16" s="18">
        <f t="shared" si="0"/>
        <v>1.7165379980057679E-2</v>
      </c>
      <c r="H16" s="40"/>
    </row>
    <row r="17" spans="1:8" x14ac:dyDescent="0.25">
      <c r="A17" s="37"/>
      <c r="B17" s="2" t="s">
        <v>270</v>
      </c>
      <c r="C17" s="38" t="s">
        <v>571</v>
      </c>
      <c r="D17" s="38" t="s">
        <v>309</v>
      </c>
      <c r="E17" s="39">
        <v>80000</v>
      </c>
      <c r="F17" s="39">
        <v>7477528</v>
      </c>
      <c r="G17" s="18">
        <f t="shared" si="0"/>
        <v>1.8245717624647925E-2</v>
      </c>
      <c r="H17" s="40"/>
    </row>
    <row r="18" spans="1:8" x14ac:dyDescent="0.25">
      <c r="A18" s="37"/>
      <c r="B18" s="2" t="s">
        <v>281</v>
      </c>
      <c r="C18" s="38" t="s">
        <v>583</v>
      </c>
      <c r="D18" s="38" t="s">
        <v>309</v>
      </c>
      <c r="E18" s="39">
        <v>60000</v>
      </c>
      <c r="F18" s="39">
        <v>6098988</v>
      </c>
      <c r="G18" s="18">
        <f t="shared" si="0"/>
        <v>1.4881978756096427E-2</v>
      </c>
      <c r="H18" s="40"/>
    </row>
    <row r="19" spans="1:8" x14ac:dyDescent="0.25">
      <c r="A19" s="37"/>
      <c r="B19" s="2" t="s">
        <v>718</v>
      </c>
      <c r="C19" s="38" t="s">
        <v>745</v>
      </c>
      <c r="D19" s="38" t="s">
        <v>309</v>
      </c>
      <c r="E19" s="39">
        <v>200000</v>
      </c>
      <c r="F19" s="39">
        <v>18830060</v>
      </c>
      <c r="G19" s="18">
        <f t="shared" si="0"/>
        <v>4.5946729669909349E-2</v>
      </c>
      <c r="H19" s="40"/>
    </row>
    <row r="20" spans="1:8" x14ac:dyDescent="0.25">
      <c r="A20" s="37"/>
      <c r="B20" s="2" t="s">
        <v>622</v>
      </c>
      <c r="C20" s="38" t="s">
        <v>632</v>
      </c>
      <c r="D20" s="38" t="s">
        <v>309</v>
      </c>
      <c r="E20" s="39">
        <v>125000</v>
      </c>
      <c r="F20" s="39">
        <v>12440550</v>
      </c>
      <c r="G20" s="18">
        <f t="shared" si="0"/>
        <v>3.0355855891855403E-2</v>
      </c>
      <c r="H20" s="40"/>
    </row>
    <row r="21" spans="1:8" x14ac:dyDescent="0.25">
      <c r="A21" s="37"/>
      <c r="B21" s="2" t="s">
        <v>286</v>
      </c>
      <c r="C21" s="38" t="s">
        <v>577</v>
      </c>
      <c r="D21" s="38" t="s">
        <v>309</v>
      </c>
      <c r="E21" s="39">
        <v>650000</v>
      </c>
      <c r="F21" s="39">
        <v>58926010</v>
      </c>
      <c r="G21" s="18">
        <f t="shared" si="0"/>
        <v>0.14378379314757228</v>
      </c>
      <c r="H21" s="40"/>
    </row>
    <row r="22" spans="1:8" x14ac:dyDescent="0.25">
      <c r="A22" s="37"/>
      <c r="B22" s="2" t="s">
        <v>289</v>
      </c>
      <c r="C22" s="38" t="s">
        <v>597</v>
      </c>
      <c r="D22" s="38" t="s">
        <v>309</v>
      </c>
      <c r="E22" s="39">
        <v>450000</v>
      </c>
      <c r="F22" s="39">
        <v>44044560</v>
      </c>
      <c r="G22" s="18">
        <f t="shared" si="0"/>
        <v>0.10747196194542676</v>
      </c>
      <c r="H22" s="40"/>
    </row>
    <row r="23" spans="1:8" x14ac:dyDescent="0.25">
      <c r="A23" s="37"/>
      <c r="B23" s="2" t="s">
        <v>290</v>
      </c>
      <c r="C23" s="38" t="s">
        <v>589</v>
      </c>
      <c r="D23" s="38" t="s">
        <v>309</v>
      </c>
      <c r="E23" s="39">
        <v>525000</v>
      </c>
      <c r="F23" s="39">
        <v>50410657.5</v>
      </c>
      <c r="G23" s="18">
        <f t="shared" si="0"/>
        <v>0.12300570750358142</v>
      </c>
      <c r="H23" s="40"/>
    </row>
    <row r="24" spans="1:8" x14ac:dyDescent="0.25">
      <c r="A24" s="37"/>
      <c r="B24" s="2" t="s">
        <v>291</v>
      </c>
      <c r="C24" s="38" t="s">
        <v>588</v>
      </c>
      <c r="D24" s="38" t="s">
        <v>309</v>
      </c>
      <c r="E24" s="39">
        <v>100000</v>
      </c>
      <c r="F24" s="39">
        <v>9628380</v>
      </c>
      <c r="G24" s="18">
        <f t="shared" si="0"/>
        <v>2.349395450780092E-2</v>
      </c>
      <c r="H24" s="40"/>
    </row>
    <row r="25" spans="1:8" x14ac:dyDescent="0.25">
      <c r="A25" s="37"/>
      <c r="B25" s="2" t="s">
        <v>650</v>
      </c>
      <c r="C25" s="38" t="s">
        <v>661</v>
      </c>
      <c r="D25" s="38" t="s">
        <v>309</v>
      </c>
      <c r="E25" s="39">
        <v>6600</v>
      </c>
      <c r="F25" s="39">
        <v>650299.31999999995</v>
      </c>
      <c r="G25" s="18">
        <f t="shared" si="0"/>
        <v>1.5867781122612392E-3</v>
      </c>
      <c r="H25" s="40"/>
    </row>
    <row r="26" spans="1:8" x14ac:dyDescent="0.25">
      <c r="A26" s="37"/>
      <c r="B26" s="2" t="s">
        <v>294</v>
      </c>
      <c r="C26" s="38" t="s">
        <v>596</v>
      </c>
      <c r="D26" s="38" t="s">
        <v>80</v>
      </c>
      <c r="E26" s="39">
        <v>500000</v>
      </c>
      <c r="F26" s="39">
        <v>48459900</v>
      </c>
      <c r="G26" s="18">
        <f t="shared" si="0"/>
        <v>0.11824571589951599</v>
      </c>
      <c r="H26" s="40"/>
    </row>
    <row r="27" spans="1:8" x14ac:dyDescent="0.25">
      <c r="A27" s="37"/>
      <c r="B27" s="2" t="s">
        <v>678</v>
      </c>
      <c r="C27" s="38" t="s">
        <v>701</v>
      </c>
      <c r="D27" s="38" t="s">
        <v>80</v>
      </c>
      <c r="E27" s="39">
        <v>300000</v>
      </c>
      <c r="F27" s="39">
        <v>29963430</v>
      </c>
      <c r="G27" s="18">
        <f t="shared" si="0"/>
        <v>7.3112970335370772E-2</v>
      </c>
      <c r="H27" s="40"/>
    </row>
    <row r="28" spans="1:8" x14ac:dyDescent="0.25">
      <c r="A28" s="37"/>
      <c r="B28" s="2" t="s">
        <v>679</v>
      </c>
      <c r="C28" s="38" t="s">
        <v>700</v>
      </c>
      <c r="D28" s="38" t="s">
        <v>80</v>
      </c>
      <c r="E28" s="39">
        <v>200000</v>
      </c>
      <c r="F28" s="39">
        <v>19978340</v>
      </c>
      <c r="G28" s="18">
        <f t="shared" si="0"/>
        <v>4.87486172233937E-2</v>
      </c>
      <c r="H28" s="40"/>
    </row>
    <row r="29" spans="1:8" x14ac:dyDescent="0.25">
      <c r="A29" s="37"/>
      <c r="B29" s="2" t="s">
        <v>297</v>
      </c>
      <c r="C29" s="38" t="s">
        <v>592</v>
      </c>
      <c r="D29" s="38" t="s">
        <v>80</v>
      </c>
      <c r="E29" s="39">
        <v>20000</v>
      </c>
      <c r="F29" s="39">
        <v>1954218</v>
      </c>
      <c r="G29" s="18">
        <f t="shared" si="0"/>
        <v>4.7684354782762724E-3</v>
      </c>
      <c r="H29" s="40"/>
    </row>
    <row r="30" spans="1:8" x14ac:dyDescent="0.25">
      <c r="A30" s="37"/>
      <c r="B30" s="2" t="s">
        <v>681</v>
      </c>
      <c r="C30" s="38" t="s">
        <v>704</v>
      </c>
      <c r="D30" s="38" t="s">
        <v>80</v>
      </c>
      <c r="E30" s="39">
        <v>50000</v>
      </c>
      <c r="F30" s="39">
        <v>4955100</v>
      </c>
      <c r="G30" s="18">
        <f t="shared" si="0"/>
        <v>1.2090808005251594E-2</v>
      </c>
      <c r="H30" s="40"/>
    </row>
    <row r="31" spans="1:8" x14ac:dyDescent="0.25">
      <c r="A31" s="37"/>
      <c r="B31" s="2" t="s">
        <v>307</v>
      </c>
      <c r="C31" s="38" t="s">
        <v>602</v>
      </c>
      <c r="D31" s="38" t="s">
        <v>80</v>
      </c>
      <c r="E31" s="39">
        <v>10000</v>
      </c>
      <c r="F31" s="39">
        <v>1060154</v>
      </c>
      <c r="G31" s="18">
        <f t="shared" si="0"/>
        <v>2.5868536396842644E-3</v>
      </c>
      <c r="H31" s="40"/>
    </row>
    <row r="32" spans="1:8" x14ac:dyDescent="0.25">
      <c r="A32" s="37"/>
      <c r="B32" s="2" t="s">
        <v>682</v>
      </c>
      <c r="C32" s="38" t="s">
        <v>705</v>
      </c>
      <c r="D32" s="38" t="s">
        <v>80</v>
      </c>
      <c r="E32" s="39">
        <v>100000</v>
      </c>
      <c r="F32" s="39">
        <v>9935520</v>
      </c>
      <c r="G32" s="18">
        <f t="shared" si="0"/>
        <v>2.4243398670528812E-2</v>
      </c>
      <c r="H32" s="40"/>
    </row>
    <row r="33" spans="1:8" x14ac:dyDescent="0.25">
      <c r="A33" s="37"/>
      <c r="B33" s="2" t="s">
        <v>727</v>
      </c>
      <c r="C33" s="38" t="s">
        <v>754</v>
      </c>
      <c r="D33" s="38" t="s">
        <v>80</v>
      </c>
      <c r="E33" s="39">
        <v>40000</v>
      </c>
      <c r="F33" s="39">
        <v>3952652</v>
      </c>
      <c r="G33" s="18">
        <f t="shared" si="0"/>
        <v>9.6447612446920791E-3</v>
      </c>
      <c r="H33" s="40"/>
    </row>
    <row r="34" spans="1:8" x14ac:dyDescent="0.25">
      <c r="A34" s="37"/>
      <c r="B34" s="2" t="s">
        <v>652</v>
      </c>
      <c r="C34" s="38" t="s">
        <v>663</v>
      </c>
      <c r="D34" s="38" t="s">
        <v>598</v>
      </c>
      <c r="E34" s="39">
        <v>4</v>
      </c>
      <c r="F34" s="39">
        <v>3834208</v>
      </c>
      <c r="G34" s="18">
        <f t="shared" si="0"/>
        <v>9.3557491837096534E-3</v>
      </c>
      <c r="H34" s="40" t="s">
        <v>114</v>
      </c>
    </row>
    <row r="35" spans="1:8" x14ac:dyDescent="0.25">
      <c r="A35" s="37"/>
      <c r="B35" s="2" t="s">
        <v>768</v>
      </c>
      <c r="C35" s="38" t="s">
        <v>781</v>
      </c>
      <c r="D35" s="38" t="s">
        <v>598</v>
      </c>
      <c r="E35" s="39">
        <v>3</v>
      </c>
      <c r="F35" s="39">
        <v>2933163</v>
      </c>
      <c r="G35" s="18">
        <f t="shared" si="0"/>
        <v>7.1571331922883046E-3</v>
      </c>
      <c r="H35" s="40" t="s">
        <v>114</v>
      </c>
    </row>
    <row r="36" spans="1:8" x14ac:dyDescent="0.25">
      <c r="A36" s="37"/>
      <c r="B36" s="2"/>
      <c r="C36" s="38"/>
      <c r="D36" s="38"/>
      <c r="E36" s="39"/>
      <c r="F36" s="39"/>
      <c r="G36" s="18"/>
      <c r="H36" s="40"/>
    </row>
    <row r="37" spans="1:8" hidden="1" x14ac:dyDescent="0.25">
      <c r="A37" s="37"/>
      <c r="B37" s="2"/>
      <c r="C37" s="38"/>
      <c r="D37" s="38"/>
      <c r="E37" s="39"/>
      <c r="F37" s="39"/>
      <c r="G37" s="74">
        <f t="shared" ref="G37:G43" si="1">+F37/$F$63</f>
        <v>0</v>
      </c>
      <c r="H37" s="40"/>
    </row>
    <row r="38" spans="1:8" hidden="1" outlineLevel="1" x14ac:dyDescent="0.25">
      <c r="A38" s="37"/>
      <c r="B38" s="2"/>
      <c r="C38" s="38"/>
      <c r="D38" s="38"/>
      <c r="E38" s="39"/>
      <c r="F38" s="39"/>
      <c r="G38" s="74">
        <f t="shared" si="1"/>
        <v>0</v>
      </c>
      <c r="H38" s="40"/>
    </row>
    <row r="39" spans="1:8" hidden="1" collapsed="1" x14ac:dyDescent="0.25">
      <c r="B39" s="2"/>
      <c r="C39" s="38"/>
      <c r="D39" s="38"/>
      <c r="E39" s="39"/>
      <c r="F39" s="39"/>
      <c r="G39" s="74">
        <f t="shared" si="1"/>
        <v>0</v>
      </c>
      <c r="H39" s="40"/>
    </row>
    <row r="40" spans="1:8" hidden="1" x14ac:dyDescent="0.25">
      <c r="B40" s="2"/>
      <c r="C40" s="38"/>
      <c r="D40" s="38"/>
      <c r="E40" s="39"/>
      <c r="F40" s="39"/>
      <c r="G40" s="74">
        <f t="shared" si="1"/>
        <v>0</v>
      </c>
      <c r="H40" s="40"/>
    </row>
    <row r="41" spans="1:8" hidden="1" x14ac:dyDescent="0.25">
      <c r="B41" s="2"/>
      <c r="C41" s="38"/>
      <c r="D41" s="38"/>
      <c r="E41" s="39"/>
      <c r="F41" s="39"/>
      <c r="G41" s="74">
        <f t="shared" si="1"/>
        <v>0</v>
      </c>
      <c r="H41" s="40"/>
    </row>
    <row r="42" spans="1:8" hidden="1" x14ac:dyDescent="0.25">
      <c r="B42" s="2"/>
      <c r="C42" s="38"/>
      <c r="D42" s="38"/>
      <c r="E42" s="39"/>
      <c r="F42" s="39"/>
      <c r="G42" s="74">
        <f t="shared" si="1"/>
        <v>0</v>
      </c>
      <c r="H42" s="40"/>
    </row>
    <row r="43" spans="1:8" hidden="1" x14ac:dyDescent="0.25">
      <c r="A43" s="43" t="s">
        <v>69</v>
      </c>
      <c r="B43" s="2"/>
      <c r="C43" s="38"/>
      <c r="D43" s="38"/>
      <c r="E43" s="39"/>
      <c r="F43" s="39"/>
      <c r="G43" s="74">
        <f t="shared" si="1"/>
        <v>0</v>
      </c>
      <c r="H43" s="40"/>
    </row>
    <row r="44" spans="1:8" hidden="1" x14ac:dyDescent="0.25">
      <c r="B44" s="2"/>
      <c r="C44" s="38"/>
      <c r="D44" s="38"/>
      <c r="E44" s="39"/>
      <c r="F44" s="39"/>
      <c r="G44" s="18"/>
      <c r="H44" s="40"/>
    </row>
    <row r="45" spans="1:8" hidden="1" x14ac:dyDescent="0.25">
      <c r="B45" s="2"/>
      <c r="C45" s="38"/>
      <c r="D45" s="38"/>
      <c r="E45" s="39"/>
      <c r="F45" s="39"/>
      <c r="G45" s="18"/>
      <c r="H45" s="40"/>
    </row>
    <row r="46" spans="1:8" hidden="1" x14ac:dyDescent="0.25">
      <c r="B46" s="2"/>
      <c r="C46" s="38"/>
      <c r="D46" s="38"/>
      <c r="E46" s="39"/>
      <c r="F46" s="39"/>
      <c r="G46" s="18"/>
      <c r="H46" s="40"/>
    </row>
    <row r="47" spans="1:8" hidden="1" x14ac:dyDescent="0.25">
      <c r="A47" s="66" t="s">
        <v>73</v>
      </c>
      <c r="B47" s="2"/>
      <c r="C47" s="38"/>
      <c r="D47" s="38"/>
      <c r="E47" s="39"/>
      <c r="F47" s="39"/>
      <c r="G47" s="18"/>
      <c r="H47" s="40"/>
    </row>
    <row r="48" spans="1:8" x14ac:dyDescent="0.25">
      <c r="B48" s="12"/>
      <c r="C48" s="38"/>
      <c r="D48" s="38"/>
      <c r="E48" s="39"/>
      <c r="F48" s="39"/>
      <c r="G48" s="18"/>
      <c r="H48" s="40"/>
    </row>
    <row r="49" spans="1:8" x14ac:dyDescent="0.25">
      <c r="B49" s="75"/>
      <c r="C49" s="45"/>
      <c r="D49" s="45"/>
      <c r="E49" s="76"/>
      <c r="F49" s="77"/>
      <c r="G49" s="78"/>
      <c r="H49" s="40"/>
    </row>
    <row r="50" spans="1:8" x14ac:dyDescent="0.25">
      <c r="B50" s="75"/>
      <c r="C50" s="45"/>
      <c r="D50" s="45"/>
      <c r="E50" s="76"/>
      <c r="F50" s="77"/>
      <c r="G50" s="78">
        <f>+F50/$F$63</f>
        <v>0</v>
      </c>
      <c r="H50" s="40"/>
    </row>
    <row r="51" spans="1:8" x14ac:dyDescent="0.25">
      <c r="B51" s="45"/>
      <c r="C51" s="45" t="s">
        <v>78</v>
      </c>
      <c r="D51" s="45"/>
      <c r="E51" s="46"/>
      <c r="F51" s="79">
        <f>SUM(F7:F50)</f>
        <v>389980789.31</v>
      </c>
      <c r="G51" s="7">
        <f>+F51/$F$63</f>
        <v>0.9515817741889534</v>
      </c>
      <c r="H51" s="48"/>
    </row>
    <row r="53" spans="1:8" x14ac:dyDescent="0.25">
      <c r="B53" s="49"/>
      <c r="C53" s="49" t="s">
        <v>81</v>
      </c>
      <c r="D53" s="49"/>
      <c r="E53" s="49"/>
      <c r="F53" s="49" t="s">
        <v>10</v>
      </c>
      <c r="G53" s="6" t="s">
        <v>11</v>
      </c>
      <c r="H53" s="49" t="s">
        <v>12</v>
      </c>
    </row>
    <row r="54" spans="1:8" x14ac:dyDescent="0.25">
      <c r="B54" s="50"/>
      <c r="C54" s="45" t="s">
        <v>82</v>
      </c>
      <c r="D54" s="38"/>
      <c r="E54" s="51"/>
      <c r="F54" s="52" t="s">
        <v>83</v>
      </c>
      <c r="G54" s="7">
        <v>0</v>
      </c>
      <c r="H54" s="38"/>
    </row>
    <row r="55" spans="1:8" x14ac:dyDescent="0.25">
      <c r="B55" s="50" t="s">
        <v>84</v>
      </c>
      <c r="C55" s="45" t="s">
        <v>85</v>
      </c>
      <c r="D55" s="45"/>
      <c r="E55" s="46"/>
      <c r="F55" s="39">
        <v>15968201.689999999</v>
      </c>
      <c r="G55" s="7">
        <f>+F55/$F$63</f>
        <v>3.8963585159315459E-2</v>
      </c>
      <c r="H55" s="38"/>
    </row>
    <row r="56" spans="1:8" x14ac:dyDescent="0.25">
      <c r="B56" s="50"/>
      <c r="C56" s="45" t="s">
        <v>86</v>
      </c>
      <c r="D56" s="38"/>
      <c r="E56" s="51"/>
      <c r="F56" s="46" t="s">
        <v>83</v>
      </c>
      <c r="G56" s="7">
        <v>0</v>
      </c>
      <c r="H56" s="38"/>
    </row>
    <row r="57" spans="1:8" x14ac:dyDescent="0.25">
      <c r="B57" s="50"/>
      <c r="C57" s="45" t="s">
        <v>87</v>
      </c>
      <c r="D57" s="38"/>
      <c r="E57" s="51"/>
      <c r="F57" s="46" t="s">
        <v>83</v>
      </c>
      <c r="G57" s="7">
        <v>0</v>
      </c>
      <c r="H57" s="38"/>
    </row>
    <row r="58" spans="1:8" x14ac:dyDescent="0.25">
      <c r="A58" s="43" t="s">
        <v>77</v>
      </c>
      <c r="B58" s="50"/>
      <c r="C58" s="45" t="s">
        <v>88</v>
      </c>
      <c r="D58" s="38"/>
      <c r="E58" s="51"/>
      <c r="F58" s="46" t="s">
        <v>83</v>
      </c>
      <c r="G58" s="7">
        <v>0</v>
      </c>
      <c r="H58" s="38"/>
    </row>
    <row r="59" spans="1:8" x14ac:dyDescent="0.25">
      <c r="B59" s="38" t="s">
        <v>73</v>
      </c>
      <c r="C59" s="38" t="s">
        <v>89</v>
      </c>
      <c r="D59" s="38"/>
      <c r="E59" s="51"/>
      <c r="F59" s="39">
        <v>3874736.07</v>
      </c>
      <c r="G59" s="7">
        <f>+F59/$F$63</f>
        <v>9.4546406517311658E-3</v>
      </c>
      <c r="H59" s="38"/>
    </row>
    <row r="60" spans="1:8" x14ac:dyDescent="0.25">
      <c r="B60" s="50"/>
      <c r="C60" s="38"/>
      <c r="D60" s="38"/>
      <c r="E60" s="51"/>
      <c r="F60" s="52"/>
      <c r="G60" s="7"/>
      <c r="H60" s="38"/>
    </row>
    <row r="61" spans="1:8" x14ac:dyDescent="0.25">
      <c r="B61" s="50"/>
      <c r="C61" s="38" t="s">
        <v>90</v>
      </c>
      <c r="D61" s="38"/>
      <c r="E61" s="51"/>
      <c r="F61" s="53">
        <f>SUM(F54:F60)</f>
        <v>19842937.759999998</v>
      </c>
      <c r="G61" s="7">
        <f>+F61/$F$63</f>
        <v>4.8418225811046614E-2</v>
      </c>
      <c r="H61" s="38"/>
    </row>
    <row r="62" spans="1:8" x14ac:dyDescent="0.25">
      <c r="B62" s="50"/>
      <c r="C62" s="38"/>
      <c r="D62" s="38"/>
      <c r="E62" s="51"/>
      <c r="F62" s="53"/>
      <c r="G62" s="7"/>
      <c r="H62" s="38"/>
    </row>
    <row r="63" spans="1:8" x14ac:dyDescent="0.25">
      <c r="B63" s="54"/>
      <c r="C63" s="55" t="s">
        <v>91</v>
      </c>
      <c r="D63" s="56"/>
      <c r="E63" s="57"/>
      <c r="F63" s="57">
        <f>+F61+F51</f>
        <v>409823727.06999999</v>
      </c>
      <c r="G63" s="8">
        <v>1</v>
      </c>
      <c r="H63" s="38"/>
    </row>
    <row r="64" spans="1:8" x14ac:dyDescent="0.25">
      <c r="F64" s="58"/>
    </row>
    <row r="65" spans="1:8" x14ac:dyDescent="0.25">
      <c r="A65" s="27" t="s">
        <v>309</v>
      </c>
      <c r="C65" s="45" t="s">
        <v>92</v>
      </c>
      <c r="D65" s="16">
        <f t="shared" ref="D65" ca="1" si="2">+_xlfn.XLOOKUP($C65,$U$4:$U$7,$W$4:$W$7)/$D65</f>
        <v>17.09959977541018</v>
      </c>
      <c r="F65" s="30">
        <v>0</v>
      </c>
    </row>
    <row r="66" spans="1:8" x14ac:dyDescent="0.25">
      <c r="A66" s="38" t="s">
        <v>80</v>
      </c>
      <c r="C66" s="45" t="s">
        <v>93</v>
      </c>
      <c r="D66" s="16">
        <f ca="1">+_xlfn.XLOOKUP($C66,$U$4:$U$7,$X$4:$X$7)/$D66</f>
        <v>8.0545943150355406</v>
      </c>
    </row>
    <row r="67" spans="1:8" x14ac:dyDescent="0.25">
      <c r="C67" s="45" t="s">
        <v>94</v>
      </c>
      <c r="D67" s="16">
        <f t="shared" ref="D67" ca="1" si="3">+_xlfn.XLOOKUP($C67,$U$4:$U$7,$V$4:$V$7)/$D67*100</f>
        <v>7.5486546152939384</v>
      </c>
    </row>
    <row r="68" spans="1:8" s="85" customFormat="1" x14ac:dyDescent="0.25">
      <c r="C68" s="88" t="s">
        <v>95</v>
      </c>
      <c r="D68" s="92">
        <v>18.0916</v>
      </c>
      <c r="E68" s="91"/>
      <c r="G68" s="105"/>
    </row>
    <row r="69" spans="1:8" s="85" customFormat="1" x14ac:dyDescent="0.25">
      <c r="C69" s="88"/>
      <c r="D69" s="92"/>
      <c r="E69" s="91"/>
      <c r="G69" s="105"/>
    </row>
    <row r="70" spans="1:8" s="85" customFormat="1" x14ac:dyDescent="0.25">
      <c r="C70" s="88" t="s">
        <v>96</v>
      </c>
      <c r="D70" s="92">
        <v>18.4529</v>
      </c>
      <c r="E70" s="91"/>
      <c r="G70" s="105"/>
    </row>
    <row r="71" spans="1:8" hidden="1" x14ac:dyDescent="0.25">
      <c r="C71" s="124" t="s">
        <v>97</v>
      </c>
      <c r="D71" s="125">
        <v>0</v>
      </c>
    </row>
    <row r="72" spans="1:8" hidden="1" x14ac:dyDescent="0.25">
      <c r="C72" s="45" t="s">
        <v>98</v>
      </c>
      <c r="D72" s="60">
        <v>0</v>
      </c>
    </row>
    <row r="73" spans="1:8" hidden="1" x14ac:dyDescent="0.25">
      <c r="C73" s="45" t="s">
        <v>99</v>
      </c>
      <c r="D73" s="60">
        <v>0</v>
      </c>
      <c r="F73" s="58"/>
      <c r="G73" s="9"/>
    </row>
    <row r="74" spans="1:8" hidden="1" x14ac:dyDescent="0.25">
      <c r="B74" s="61"/>
      <c r="C74" s="37"/>
    </row>
    <row r="75" spans="1:8" hidden="1" x14ac:dyDescent="0.25">
      <c r="F75" s="30"/>
    </row>
    <row r="76" spans="1:8" hidden="1" x14ac:dyDescent="0.25">
      <c r="C76" s="49" t="s">
        <v>100</v>
      </c>
      <c r="D76" s="49"/>
      <c r="E76" s="49"/>
      <c r="F76" s="49"/>
      <c r="G76" s="6"/>
      <c r="H76" s="49"/>
    </row>
    <row r="77" spans="1:8" hidden="1" x14ac:dyDescent="0.25">
      <c r="C77" s="49" t="s">
        <v>101</v>
      </c>
      <c r="D77" s="49"/>
      <c r="E77" s="49"/>
      <c r="F77" s="49" t="s">
        <v>10</v>
      </c>
      <c r="G77" s="6" t="s">
        <v>11</v>
      </c>
      <c r="H77" s="49" t="s">
        <v>12</v>
      </c>
    </row>
    <row r="78" spans="1:8" hidden="1" x14ac:dyDescent="0.25">
      <c r="C78" s="45" t="s">
        <v>102</v>
      </c>
      <c r="D78" s="38"/>
      <c r="E78" s="51"/>
      <c r="F78" s="62">
        <f>SUMIF(Table1345676857891018[[Industry ]],A65,Table1345676857891018[Market Value])</f>
        <v>262954104.31</v>
      </c>
      <c r="G78" s="10">
        <f>+F78/$F$63</f>
        <v>0.64162733131624194</v>
      </c>
      <c r="H78" s="38"/>
    </row>
    <row r="79" spans="1:8" hidden="1" x14ac:dyDescent="0.25">
      <c r="C79" s="38" t="s">
        <v>103</v>
      </c>
      <c r="D79" s="38"/>
      <c r="E79" s="51"/>
      <c r="F79" s="62">
        <f>SUMIF(Table1345676857891018[[Industry ]],A66,Table1345676857891018[Market Value])</f>
        <v>120259314</v>
      </c>
      <c r="G79" s="10">
        <f>+F79/$F$63</f>
        <v>0.29344156049671349</v>
      </c>
      <c r="H79" s="38"/>
    </row>
    <row r="80" spans="1:8" x14ac:dyDescent="0.25">
      <c r="C80" s="67" t="s">
        <v>122</v>
      </c>
      <c r="D80" s="38"/>
      <c r="E80" s="51"/>
      <c r="F80" s="62">
        <f>SUM(F78:F79)</f>
        <v>383213418.31</v>
      </c>
      <c r="G80" s="23">
        <f>+F80/$F$63</f>
        <v>0.93506889181295549</v>
      </c>
      <c r="H80" s="38"/>
    </row>
    <row r="81" spans="3:8" x14ac:dyDescent="0.25">
      <c r="C81" s="38" t="s">
        <v>105</v>
      </c>
      <c r="D81" s="38"/>
      <c r="E81" s="51"/>
      <c r="F81" s="62">
        <f>H92</f>
        <v>6767371</v>
      </c>
      <c r="G81" s="10">
        <f t="shared" ref="G81:G89" si="4">+F81/$F$63</f>
        <v>1.6512882375997958E-2</v>
      </c>
      <c r="H81" s="38"/>
    </row>
    <row r="82" spans="3:8" x14ac:dyDescent="0.25">
      <c r="C82" s="38" t="s">
        <v>104</v>
      </c>
      <c r="D82" s="38"/>
      <c r="E82" s="51"/>
      <c r="F82" s="62">
        <f t="shared" ref="F82:F89" si="5">SUMIF($E$92:$E$99,C82,H94:H101)</f>
        <v>0</v>
      </c>
      <c r="G82" s="23">
        <f t="shared" si="4"/>
        <v>0</v>
      </c>
      <c r="H82" s="38"/>
    </row>
    <row r="83" spans="3:8" s="85" customFormat="1" x14ac:dyDescent="0.25">
      <c r="C83" s="85" t="s">
        <v>107</v>
      </c>
      <c r="E83" s="91"/>
      <c r="F83" s="95">
        <f t="shared" si="5"/>
        <v>0</v>
      </c>
      <c r="G83" s="108">
        <f t="shared" si="4"/>
        <v>0</v>
      </c>
    </row>
    <row r="84" spans="3:8" s="85" customFormat="1" x14ac:dyDescent="0.25">
      <c r="C84" s="85" t="s">
        <v>108</v>
      </c>
      <c r="E84" s="91"/>
      <c r="F84" s="95">
        <f t="shared" si="5"/>
        <v>0</v>
      </c>
      <c r="G84" s="108">
        <f t="shared" si="4"/>
        <v>0</v>
      </c>
    </row>
    <row r="85" spans="3:8" s="85" customFormat="1" x14ac:dyDescent="0.25">
      <c r="C85" s="85" t="s">
        <v>109</v>
      </c>
      <c r="E85" s="91"/>
      <c r="F85" s="95">
        <f t="shared" si="5"/>
        <v>0</v>
      </c>
      <c r="G85" s="108">
        <f t="shared" si="4"/>
        <v>0</v>
      </c>
    </row>
    <row r="86" spans="3:8" s="85" customFormat="1" x14ac:dyDescent="0.25">
      <c r="C86" s="85" t="s">
        <v>110</v>
      </c>
      <c r="E86" s="91"/>
      <c r="F86" s="95">
        <f t="shared" si="5"/>
        <v>0</v>
      </c>
      <c r="G86" s="108">
        <f t="shared" si="4"/>
        <v>0</v>
      </c>
    </row>
    <row r="87" spans="3:8" s="85" customFormat="1" x14ac:dyDescent="0.25">
      <c r="C87" s="85" t="s">
        <v>111</v>
      </c>
      <c r="E87" s="91"/>
      <c r="F87" s="95">
        <f>SUMIF($E$92:$E$99,C87,H99:H106)</f>
        <v>0</v>
      </c>
      <c r="G87" s="108">
        <f t="shared" si="4"/>
        <v>0</v>
      </c>
    </row>
    <row r="88" spans="3:8" s="85" customFormat="1" x14ac:dyDescent="0.25">
      <c r="C88" s="85" t="s">
        <v>112</v>
      </c>
      <c r="E88" s="91"/>
      <c r="F88" s="95">
        <f t="shared" si="5"/>
        <v>0</v>
      </c>
      <c r="G88" s="108">
        <f t="shared" si="4"/>
        <v>0</v>
      </c>
    </row>
    <row r="89" spans="3:8" s="85" customFormat="1" x14ac:dyDescent="0.25">
      <c r="C89" s="85" t="s">
        <v>113</v>
      </c>
      <c r="E89" s="91"/>
      <c r="F89" s="95">
        <f t="shared" si="5"/>
        <v>0</v>
      </c>
      <c r="G89" s="108">
        <f t="shared" si="4"/>
        <v>0</v>
      </c>
    </row>
    <row r="90" spans="3:8" s="85" customFormat="1" x14ac:dyDescent="0.25">
      <c r="E90" s="91"/>
      <c r="G90" s="105"/>
    </row>
    <row r="91" spans="3:8" s="85" customFormat="1" x14ac:dyDescent="0.25">
      <c r="E91" s="91"/>
      <c r="G91" s="105"/>
    </row>
    <row r="92" spans="3:8" s="85" customFormat="1" x14ac:dyDescent="0.25">
      <c r="E92" s="85" t="s">
        <v>104</v>
      </c>
      <c r="F92" s="85" t="s">
        <v>114</v>
      </c>
      <c r="G92" s="105">
        <f>H92/F63</f>
        <v>1.6512882375997958E-2</v>
      </c>
      <c r="H92" s="111">
        <f t="shared" ref="H92:H99" si="6">SUMIF($H$7:$H$50,F92,$F$7:$F$50)</f>
        <v>6767371</v>
      </c>
    </row>
    <row r="93" spans="3:8" s="85" customFormat="1" x14ac:dyDescent="0.25">
      <c r="E93" s="85" t="s">
        <v>104</v>
      </c>
      <c r="F93" s="85" t="s">
        <v>115</v>
      </c>
      <c r="G93" s="105">
        <f t="shared" ref="G93:G99" si="7">SUMIF($H$7:$H$47,F93,$E$7:$E$47)</f>
        <v>0</v>
      </c>
      <c r="H93" s="111">
        <f t="shared" si="6"/>
        <v>0</v>
      </c>
    </row>
    <row r="94" spans="3:8" s="85" customFormat="1" x14ac:dyDescent="0.25">
      <c r="E94" s="85" t="s">
        <v>104</v>
      </c>
      <c r="F94" s="85" t="s">
        <v>116</v>
      </c>
      <c r="G94" s="105">
        <f t="shared" si="7"/>
        <v>0</v>
      </c>
      <c r="H94" s="111">
        <f t="shared" si="6"/>
        <v>0</v>
      </c>
    </row>
    <row r="95" spans="3:8" s="85" customFormat="1" x14ac:dyDescent="0.25">
      <c r="E95" s="85" t="s">
        <v>106</v>
      </c>
      <c r="F95" s="85" t="s">
        <v>117</v>
      </c>
      <c r="G95" s="105">
        <f t="shared" si="7"/>
        <v>0</v>
      </c>
      <c r="H95" s="111">
        <f t="shared" si="6"/>
        <v>0</v>
      </c>
    </row>
    <row r="96" spans="3:8" s="85" customFormat="1" x14ac:dyDescent="0.25">
      <c r="E96" s="85" t="s">
        <v>107</v>
      </c>
      <c r="F96" s="85" t="s">
        <v>118</v>
      </c>
      <c r="G96" s="105">
        <f t="shared" si="7"/>
        <v>0</v>
      </c>
      <c r="H96" s="111">
        <f t="shared" si="6"/>
        <v>0</v>
      </c>
    </row>
    <row r="97" spans="5:8" s="85" customFormat="1" x14ac:dyDescent="0.25">
      <c r="E97" s="85" t="s">
        <v>104</v>
      </c>
      <c r="F97" s="85" t="s">
        <v>119</v>
      </c>
      <c r="G97" s="105">
        <f t="shared" si="7"/>
        <v>0</v>
      </c>
      <c r="H97" s="111">
        <f t="shared" si="6"/>
        <v>0</v>
      </c>
    </row>
    <row r="98" spans="5:8" s="85" customFormat="1" x14ac:dyDescent="0.25">
      <c r="E98" s="85" t="s">
        <v>107</v>
      </c>
      <c r="F98" s="85" t="s">
        <v>120</v>
      </c>
      <c r="G98" s="105">
        <f t="shared" si="7"/>
        <v>0</v>
      </c>
      <c r="H98" s="111">
        <f t="shared" si="6"/>
        <v>0</v>
      </c>
    </row>
    <row r="99" spans="5:8" s="85" customFormat="1" x14ac:dyDescent="0.25">
      <c r="E99" s="85" t="s">
        <v>104</v>
      </c>
      <c r="F99" s="85" t="s">
        <v>121</v>
      </c>
      <c r="G99" s="105">
        <f t="shared" si="7"/>
        <v>0</v>
      </c>
      <c r="H99" s="111">
        <f t="shared" si="6"/>
        <v>0</v>
      </c>
    </row>
    <row r="100" spans="5:8" s="85" customFormat="1" x14ac:dyDescent="0.25">
      <c r="E100" s="91"/>
      <c r="G100" s="105" t="s">
        <v>122</v>
      </c>
      <c r="H100" s="85" t="s">
        <v>122</v>
      </c>
    </row>
    <row r="101" spans="5:8" s="85" customFormat="1" x14ac:dyDescent="0.25">
      <c r="E101" s="91"/>
      <c r="G101" s="105"/>
    </row>
    <row r="102" spans="5:8" s="85" customFormat="1" x14ac:dyDescent="0.25">
      <c r="E102" s="91"/>
      <c r="G102" s="105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E263-3ED6-4854-8DD1-33B8750CA76D}">
  <sheetPr>
    <tabColor rgb="FF7030A0"/>
  </sheetPr>
  <dimension ref="A2:S154"/>
  <sheetViews>
    <sheetView showGridLines="0" zoomScaleNormal="100" zoomScaleSheetLayoutView="89" workbookViewId="0">
      <selection activeCell="D106" sqref="D106"/>
    </sheetView>
  </sheetViews>
  <sheetFormatPr defaultColWidth="9.140625" defaultRowHeight="15" outlineLevelRow="1" x14ac:dyDescent="0.25"/>
  <cols>
    <col min="1" max="1" width="11.28515625" style="27" customWidth="1"/>
    <col min="2" max="2" width="16.5703125" style="27" customWidth="1"/>
    <col min="3" max="3" width="60.7109375" style="27" customWidth="1"/>
    <col min="4" max="4" width="60.85546875" style="27" customWidth="1"/>
    <col min="5" max="5" width="19.42578125" style="30" customWidth="1"/>
    <col min="6" max="6" width="29.5703125" style="27" customWidth="1"/>
    <col min="7" max="7" width="20.5703125" style="27" customWidth="1"/>
    <col min="8" max="8" width="20.7109375" style="27" bestFit="1" customWidth="1"/>
    <col min="9" max="9" width="12" style="27" bestFit="1" customWidth="1"/>
    <col min="10" max="11" width="9.140625" style="85"/>
    <col min="12" max="12" width="16.140625" style="85" bestFit="1" customWidth="1"/>
    <col min="13" max="13" width="14" style="85" bestFit="1" customWidth="1"/>
    <col min="14" max="14" width="9.140625" style="85"/>
    <col min="15" max="15" width="10" style="85" bestFit="1" customWidth="1"/>
    <col min="16" max="19" width="9.140625" style="85"/>
    <col min="20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27" t="s">
        <v>615</v>
      </c>
      <c r="B3" s="28" t="s">
        <v>3</v>
      </c>
      <c r="D3" s="28" t="s">
        <v>323</v>
      </c>
    </row>
    <row r="4" spans="1:8" x14ac:dyDescent="0.25">
      <c r="B4" s="28" t="s">
        <v>5</v>
      </c>
      <c r="D4" s="28" t="s">
        <v>784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34" t="s">
        <v>11</v>
      </c>
      <c r="H6" s="36" t="s">
        <v>12</v>
      </c>
    </row>
    <row r="7" spans="1:8" x14ac:dyDescent="0.25">
      <c r="A7" s="37"/>
      <c r="B7" s="2" t="s">
        <v>244</v>
      </c>
      <c r="C7" s="38" t="s">
        <v>540</v>
      </c>
      <c r="D7" s="38" t="s">
        <v>324</v>
      </c>
      <c r="E7" s="39">
        <v>10000</v>
      </c>
      <c r="F7" s="39">
        <v>797733</v>
      </c>
      <c r="G7" s="80">
        <f t="shared" ref="G7:G70" si="0">+F7/$F$111</f>
        <v>8.3932841404189246E-2</v>
      </c>
      <c r="H7" s="40"/>
    </row>
    <row r="8" spans="1:8" x14ac:dyDescent="0.25">
      <c r="A8" s="37"/>
      <c r="B8" s="2" t="s">
        <v>269</v>
      </c>
      <c r="C8" s="38" t="s">
        <v>565</v>
      </c>
      <c r="D8" s="38" t="s">
        <v>324</v>
      </c>
      <c r="E8" s="39">
        <v>12700</v>
      </c>
      <c r="F8" s="39">
        <v>1130301.27</v>
      </c>
      <c r="G8" s="80">
        <f t="shared" si="0"/>
        <v>0.11892374670956785</v>
      </c>
      <c r="H8" s="40"/>
    </row>
    <row r="9" spans="1:8" x14ac:dyDescent="0.25">
      <c r="A9" s="37"/>
      <c r="B9" s="2" t="s">
        <v>277</v>
      </c>
      <c r="C9" s="38" t="s">
        <v>572</v>
      </c>
      <c r="D9" s="38" t="s">
        <v>324</v>
      </c>
      <c r="E9" s="39">
        <v>9000</v>
      </c>
      <c r="F9" s="39">
        <v>877144.5</v>
      </c>
      <c r="G9" s="80">
        <f t="shared" si="0"/>
        <v>9.2288059046143095E-2</v>
      </c>
      <c r="H9" s="40"/>
    </row>
    <row r="10" spans="1:8" x14ac:dyDescent="0.25">
      <c r="A10" s="37"/>
      <c r="B10" s="2" t="s">
        <v>286</v>
      </c>
      <c r="C10" s="38" t="s">
        <v>577</v>
      </c>
      <c r="D10" s="38" t="s">
        <v>324</v>
      </c>
      <c r="E10" s="39">
        <v>6000</v>
      </c>
      <c r="F10" s="39">
        <v>543932.4</v>
      </c>
      <c r="G10" s="80">
        <f t="shared" si="0"/>
        <v>5.7229413680767907E-2</v>
      </c>
      <c r="H10" s="40"/>
    </row>
    <row r="11" spans="1:8" x14ac:dyDescent="0.25">
      <c r="A11" s="37"/>
      <c r="B11" s="2" t="s">
        <v>289</v>
      </c>
      <c r="C11" s="38" t="s">
        <v>597</v>
      </c>
      <c r="D11" s="38" t="s">
        <v>324</v>
      </c>
      <c r="E11" s="39">
        <v>6000</v>
      </c>
      <c r="F11" s="39">
        <v>587260.80000000005</v>
      </c>
      <c r="G11" s="80">
        <f t="shared" si="0"/>
        <v>6.1788176732437167E-2</v>
      </c>
      <c r="H11" s="40"/>
    </row>
    <row r="12" spans="1:8" x14ac:dyDescent="0.25">
      <c r="A12" s="37"/>
      <c r="B12" s="2" t="s">
        <v>650</v>
      </c>
      <c r="C12" s="38" t="s">
        <v>661</v>
      </c>
      <c r="D12" s="38" t="s">
        <v>324</v>
      </c>
      <c r="E12" s="39">
        <v>7000</v>
      </c>
      <c r="F12" s="39">
        <v>689711.4</v>
      </c>
      <c r="G12" s="80">
        <f t="shared" si="0"/>
        <v>7.2567434907245071E-2</v>
      </c>
      <c r="H12" s="40"/>
    </row>
    <row r="13" spans="1:8" x14ac:dyDescent="0.25">
      <c r="A13" s="37"/>
      <c r="B13" s="2" t="s">
        <v>678</v>
      </c>
      <c r="C13" s="38" t="s">
        <v>701</v>
      </c>
      <c r="D13" s="38" t="s">
        <v>324</v>
      </c>
      <c r="E13" s="39">
        <v>8000</v>
      </c>
      <c r="F13" s="39">
        <v>799024.8</v>
      </c>
      <c r="G13" s="80">
        <f t="shared" si="0"/>
        <v>8.4068757110980788E-2</v>
      </c>
      <c r="H13" s="40"/>
    </row>
    <row r="14" spans="1:8" x14ac:dyDescent="0.25">
      <c r="A14" s="37"/>
      <c r="B14" s="2" t="s">
        <v>680</v>
      </c>
      <c r="C14" s="38" t="s">
        <v>703</v>
      </c>
      <c r="D14" s="38" t="s">
        <v>324</v>
      </c>
      <c r="E14" s="39">
        <v>10000</v>
      </c>
      <c r="F14" s="39">
        <v>976666</v>
      </c>
      <c r="G14" s="80">
        <f t="shared" si="0"/>
        <v>0.10275913430040363</v>
      </c>
      <c r="H14" s="40"/>
    </row>
    <row r="15" spans="1:8" x14ac:dyDescent="0.25">
      <c r="A15" s="37"/>
      <c r="B15" s="2" t="s">
        <v>681</v>
      </c>
      <c r="C15" s="38" t="s">
        <v>704</v>
      </c>
      <c r="D15" s="38" t="s">
        <v>324</v>
      </c>
      <c r="E15" s="39">
        <v>5000</v>
      </c>
      <c r="F15" s="39">
        <v>495510</v>
      </c>
      <c r="G15" s="80">
        <f t="shared" si="0"/>
        <v>5.213468948155562E-2</v>
      </c>
      <c r="H15" s="40"/>
    </row>
    <row r="16" spans="1:8" x14ac:dyDescent="0.25">
      <c r="A16" s="37"/>
      <c r="B16" s="2" t="s">
        <v>13</v>
      </c>
      <c r="C16" s="38" t="s">
        <v>332</v>
      </c>
      <c r="D16" s="38" t="s">
        <v>327</v>
      </c>
      <c r="E16" s="39">
        <v>73</v>
      </c>
      <c r="F16" s="39">
        <v>104448.4</v>
      </c>
      <c r="G16" s="80">
        <f t="shared" si="0"/>
        <v>1.0989455108565546E-2</v>
      </c>
      <c r="H16" s="40"/>
    </row>
    <row r="17" spans="1:8" x14ac:dyDescent="0.25">
      <c r="A17" s="37"/>
      <c r="B17" s="2" t="s">
        <v>14</v>
      </c>
      <c r="C17" s="38" t="s">
        <v>336</v>
      </c>
      <c r="D17" s="38" t="s">
        <v>331</v>
      </c>
      <c r="E17" s="39">
        <v>4</v>
      </c>
      <c r="F17" s="39">
        <v>15232.8</v>
      </c>
      <c r="G17" s="80">
        <f t="shared" si="0"/>
        <v>1.6027069038659976E-3</v>
      </c>
      <c r="H17" s="40"/>
    </row>
    <row r="18" spans="1:8" x14ac:dyDescent="0.25">
      <c r="A18" s="37"/>
      <c r="B18" s="2" t="s">
        <v>15</v>
      </c>
      <c r="C18" s="38" t="s">
        <v>328</v>
      </c>
      <c r="D18" s="38" t="s">
        <v>333</v>
      </c>
      <c r="E18" s="39">
        <v>33</v>
      </c>
      <c r="F18" s="39">
        <v>38999.4</v>
      </c>
      <c r="G18" s="80">
        <f t="shared" si="0"/>
        <v>4.1032907690399393E-3</v>
      </c>
      <c r="H18" s="40"/>
    </row>
    <row r="19" spans="1:8" x14ac:dyDescent="0.25">
      <c r="A19" s="37"/>
      <c r="B19" s="2" t="s">
        <v>16</v>
      </c>
      <c r="C19" s="38" t="s">
        <v>334</v>
      </c>
      <c r="D19" s="38" t="s">
        <v>330</v>
      </c>
      <c r="E19" s="39">
        <v>20</v>
      </c>
      <c r="F19" s="39">
        <v>80280</v>
      </c>
      <c r="G19" s="80">
        <f t="shared" si="0"/>
        <v>8.4465961768264725E-3</v>
      </c>
      <c r="H19" s="40"/>
    </row>
    <row r="20" spans="1:8" x14ac:dyDescent="0.25">
      <c r="A20" s="37"/>
      <c r="B20" s="2" t="s">
        <v>17</v>
      </c>
      <c r="C20" s="38" t="s">
        <v>335</v>
      </c>
      <c r="D20" s="38" t="s">
        <v>338</v>
      </c>
      <c r="E20" s="39">
        <v>113</v>
      </c>
      <c r="F20" s="39">
        <v>29770.98</v>
      </c>
      <c r="G20" s="80">
        <f t="shared" si="0"/>
        <v>3.1323299183903509E-3</v>
      </c>
      <c r="H20" s="40"/>
    </row>
    <row r="21" spans="1:8" x14ac:dyDescent="0.25">
      <c r="A21" s="37"/>
      <c r="B21" s="2" t="s">
        <v>18</v>
      </c>
      <c r="C21" s="38" t="s">
        <v>347</v>
      </c>
      <c r="D21" s="38" t="s">
        <v>327</v>
      </c>
      <c r="E21" s="39">
        <v>62</v>
      </c>
      <c r="F21" s="39">
        <v>18627.900000000001</v>
      </c>
      <c r="G21" s="80">
        <f t="shared" si="0"/>
        <v>1.9599196427790965E-3</v>
      </c>
      <c r="H21" s="40"/>
    </row>
    <row r="22" spans="1:8" x14ac:dyDescent="0.25">
      <c r="A22" s="37"/>
      <c r="B22" s="2" t="s">
        <v>19</v>
      </c>
      <c r="C22" s="38" t="s">
        <v>345</v>
      </c>
      <c r="D22" s="38" t="s">
        <v>341</v>
      </c>
      <c r="E22" s="39">
        <v>11</v>
      </c>
      <c r="F22" s="39">
        <v>24759.9</v>
      </c>
      <c r="G22" s="80">
        <f t="shared" si="0"/>
        <v>2.6050931325187566E-3</v>
      </c>
      <c r="H22" s="40"/>
    </row>
    <row r="23" spans="1:8" x14ac:dyDescent="0.25">
      <c r="A23" s="37"/>
      <c r="B23" s="2" t="s">
        <v>20</v>
      </c>
      <c r="C23" s="38" t="s">
        <v>351</v>
      </c>
      <c r="D23" s="38" t="s">
        <v>337</v>
      </c>
      <c r="E23" s="39">
        <v>40</v>
      </c>
      <c r="F23" s="39">
        <v>41520</v>
      </c>
      <c r="G23" s="80">
        <f t="shared" si="0"/>
        <v>4.3684936878654098E-3</v>
      </c>
      <c r="H23" s="40"/>
    </row>
    <row r="24" spans="1:8" x14ac:dyDescent="0.25">
      <c r="A24" s="37"/>
      <c r="B24" s="2" t="s">
        <v>21</v>
      </c>
      <c r="C24" s="38" t="s">
        <v>348</v>
      </c>
      <c r="D24" s="38" t="s">
        <v>338</v>
      </c>
      <c r="E24" s="39">
        <v>132</v>
      </c>
      <c r="F24" s="39">
        <v>101864.4</v>
      </c>
      <c r="G24" s="80">
        <f t="shared" si="0"/>
        <v>1.0717581609301476E-2</v>
      </c>
      <c r="H24" s="40"/>
    </row>
    <row r="25" spans="1:8" x14ac:dyDescent="0.25">
      <c r="A25" s="37"/>
      <c r="B25" s="2" t="s">
        <v>22</v>
      </c>
      <c r="C25" s="38" t="s">
        <v>350</v>
      </c>
      <c r="D25" s="38" t="s">
        <v>342</v>
      </c>
      <c r="E25" s="39">
        <v>9</v>
      </c>
      <c r="F25" s="39">
        <v>16274.7</v>
      </c>
      <c r="G25" s="80">
        <f t="shared" si="0"/>
        <v>1.7123295814523891E-3</v>
      </c>
      <c r="H25" s="40"/>
    </row>
    <row r="26" spans="1:8" x14ac:dyDescent="0.25">
      <c r="A26" s="37"/>
      <c r="B26" s="2" t="s">
        <v>24</v>
      </c>
      <c r="C26" s="38" t="s">
        <v>349</v>
      </c>
      <c r="D26" s="38" t="s">
        <v>338</v>
      </c>
      <c r="E26" s="39">
        <v>109</v>
      </c>
      <c r="F26" s="39">
        <v>116461.05</v>
      </c>
      <c r="G26" s="80">
        <f t="shared" si="0"/>
        <v>1.2253356498246097E-2</v>
      </c>
      <c r="H26" s="40"/>
    </row>
    <row r="27" spans="1:8" x14ac:dyDescent="0.25">
      <c r="A27" s="37"/>
      <c r="B27" s="2" t="s">
        <v>25</v>
      </c>
      <c r="C27" s="38" t="s">
        <v>346</v>
      </c>
      <c r="D27" s="38" t="s">
        <v>339</v>
      </c>
      <c r="E27" s="39">
        <v>3</v>
      </c>
      <c r="F27" s="39">
        <v>21327</v>
      </c>
      <c r="G27" s="80">
        <f t="shared" si="0"/>
        <v>2.2439032967510983E-3</v>
      </c>
      <c r="H27" s="40"/>
    </row>
    <row r="28" spans="1:8" x14ac:dyDescent="0.25">
      <c r="A28" s="37"/>
      <c r="B28" s="2" t="s">
        <v>27</v>
      </c>
      <c r="C28" s="38" t="s">
        <v>370</v>
      </c>
      <c r="D28" s="38" t="s">
        <v>356</v>
      </c>
      <c r="E28" s="39">
        <v>250</v>
      </c>
      <c r="F28" s="39">
        <v>52840</v>
      </c>
      <c r="G28" s="80">
        <f t="shared" si="0"/>
        <v>5.5595184601832433E-3</v>
      </c>
      <c r="H28" s="40"/>
    </row>
    <row r="29" spans="1:8" x14ac:dyDescent="0.25">
      <c r="A29" s="37"/>
      <c r="B29" s="2" t="s">
        <v>28</v>
      </c>
      <c r="C29" s="38" t="s">
        <v>358</v>
      </c>
      <c r="D29" s="38" t="s">
        <v>342</v>
      </c>
      <c r="E29" s="39">
        <v>16</v>
      </c>
      <c r="F29" s="39">
        <v>21166.400000000001</v>
      </c>
      <c r="G29" s="80">
        <f t="shared" si="0"/>
        <v>2.2270058958293454E-3</v>
      </c>
      <c r="H29" s="40"/>
    </row>
    <row r="30" spans="1:8" x14ac:dyDescent="0.25">
      <c r="A30" s="37"/>
      <c r="B30" s="2" t="s">
        <v>29</v>
      </c>
      <c r="C30" s="38" t="s">
        <v>354</v>
      </c>
      <c r="D30" s="38" t="s">
        <v>338</v>
      </c>
      <c r="E30" s="39">
        <v>89</v>
      </c>
      <c r="F30" s="39">
        <v>112442.6</v>
      </c>
      <c r="G30" s="80">
        <f t="shared" si="0"/>
        <v>1.1830558486203641E-2</v>
      </c>
      <c r="H30" s="40"/>
    </row>
    <row r="31" spans="1:8" x14ac:dyDescent="0.25">
      <c r="A31" s="37"/>
      <c r="B31" s="2" t="s">
        <v>30</v>
      </c>
      <c r="C31" s="38" t="s">
        <v>355</v>
      </c>
      <c r="D31" s="38" t="s">
        <v>359</v>
      </c>
      <c r="E31" s="39">
        <v>14</v>
      </c>
      <c r="F31" s="39">
        <v>43365</v>
      </c>
      <c r="G31" s="80">
        <f t="shared" si="0"/>
        <v>4.5626138914808172E-3</v>
      </c>
      <c r="H31" s="40"/>
    </row>
    <row r="32" spans="1:8" x14ac:dyDescent="0.25">
      <c r="A32" s="37"/>
      <c r="B32" s="2" t="s">
        <v>31</v>
      </c>
      <c r="C32" s="38" t="s">
        <v>360</v>
      </c>
      <c r="D32" s="38" t="s">
        <v>341</v>
      </c>
      <c r="E32" s="39">
        <v>12</v>
      </c>
      <c r="F32" s="39">
        <v>12805.2</v>
      </c>
      <c r="G32" s="80">
        <f t="shared" si="0"/>
        <v>1.3472889058731732E-3</v>
      </c>
      <c r="H32" s="40"/>
    </row>
    <row r="33" spans="1:8" x14ac:dyDescent="0.25">
      <c r="A33" s="37"/>
      <c r="B33" s="2" t="s">
        <v>664</v>
      </c>
      <c r="C33" s="38" t="s">
        <v>684</v>
      </c>
      <c r="D33" s="38" t="s">
        <v>686</v>
      </c>
      <c r="E33" s="39">
        <v>1</v>
      </c>
      <c r="F33" s="39">
        <v>7230</v>
      </c>
      <c r="G33" s="80">
        <f t="shared" si="0"/>
        <v>7.6069868408639005E-4</v>
      </c>
      <c r="H33" s="40"/>
    </row>
    <row r="34" spans="1:8" x14ac:dyDescent="0.25">
      <c r="A34" s="37"/>
      <c r="B34" s="2" t="s">
        <v>32</v>
      </c>
      <c r="C34" s="38" t="s">
        <v>369</v>
      </c>
      <c r="D34" s="38" t="s">
        <v>340</v>
      </c>
      <c r="E34" s="39">
        <v>9</v>
      </c>
      <c r="F34" s="39">
        <v>14066.1</v>
      </c>
      <c r="G34" s="80">
        <f t="shared" si="0"/>
        <v>1.4799534938074097E-3</v>
      </c>
      <c r="H34" s="40"/>
    </row>
    <row r="35" spans="1:8" x14ac:dyDescent="0.25">
      <c r="A35" s="37"/>
      <c r="B35" s="2" t="s">
        <v>668</v>
      </c>
      <c r="C35" s="38" t="s">
        <v>690</v>
      </c>
      <c r="D35" s="38" t="s">
        <v>329</v>
      </c>
      <c r="E35" s="39">
        <v>45</v>
      </c>
      <c r="F35" s="39">
        <v>18447.75</v>
      </c>
      <c r="G35" s="80">
        <f t="shared" si="0"/>
        <v>1.9409653041984375E-3</v>
      </c>
      <c r="H35" s="40"/>
    </row>
    <row r="36" spans="1:8" x14ac:dyDescent="0.25">
      <c r="A36" s="37"/>
      <c r="B36" s="2" t="s">
        <v>34</v>
      </c>
      <c r="C36" s="38" t="s">
        <v>363</v>
      </c>
      <c r="D36" s="38" t="s">
        <v>367</v>
      </c>
      <c r="E36" s="39">
        <v>8</v>
      </c>
      <c r="F36" s="39">
        <v>14552</v>
      </c>
      <c r="G36" s="80">
        <f t="shared" si="0"/>
        <v>1.5310770748029252E-3</v>
      </c>
      <c r="H36" s="40"/>
    </row>
    <row r="37" spans="1:8" x14ac:dyDescent="0.25">
      <c r="A37" s="37"/>
      <c r="B37" s="2" t="s">
        <v>669</v>
      </c>
      <c r="C37" s="38" t="s">
        <v>692</v>
      </c>
      <c r="D37" s="38" t="s">
        <v>691</v>
      </c>
      <c r="E37" s="39">
        <v>9</v>
      </c>
      <c r="F37" s="39">
        <v>24413.4</v>
      </c>
      <c r="G37" s="80">
        <f t="shared" si="0"/>
        <v>2.5686364113519608E-3</v>
      </c>
      <c r="H37" s="40"/>
    </row>
    <row r="38" spans="1:8" x14ac:dyDescent="0.25">
      <c r="A38" s="37"/>
      <c r="B38" s="2" t="s">
        <v>35</v>
      </c>
      <c r="C38" s="38" t="s">
        <v>352</v>
      </c>
      <c r="D38" s="38" t="s">
        <v>364</v>
      </c>
      <c r="E38" s="39">
        <v>107</v>
      </c>
      <c r="F38" s="39">
        <v>17465.61</v>
      </c>
      <c r="G38" s="80">
        <f t="shared" si="0"/>
        <v>1.8376302273535403E-3</v>
      </c>
      <c r="H38" s="40"/>
    </row>
    <row r="39" spans="1:8" x14ac:dyDescent="0.25">
      <c r="A39" s="37"/>
      <c r="B39" s="2" t="s">
        <v>37</v>
      </c>
      <c r="C39" s="38" t="s">
        <v>353</v>
      </c>
      <c r="D39" s="38" t="s">
        <v>362</v>
      </c>
      <c r="E39" s="39">
        <v>81</v>
      </c>
      <c r="F39" s="39">
        <v>25506.9</v>
      </c>
      <c r="G39" s="80">
        <f t="shared" si="0"/>
        <v>2.6836881417874334E-3</v>
      </c>
      <c r="H39" s="40"/>
    </row>
    <row r="40" spans="1:8" x14ac:dyDescent="0.25">
      <c r="A40" s="37"/>
      <c r="B40" s="2" t="s">
        <v>38</v>
      </c>
      <c r="C40" s="38" t="s">
        <v>366</v>
      </c>
      <c r="D40" s="38" t="s">
        <v>339</v>
      </c>
      <c r="E40" s="39">
        <v>3</v>
      </c>
      <c r="F40" s="39">
        <v>15297</v>
      </c>
      <c r="G40" s="80">
        <f t="shared" si="0"/>
        <v>1.6094616556665987E-3</v>
      </c>
      <c r="H40" s="40"/>
    </row>
    <row r="41" spans="1:8" x14ac:dyDescent="0.25">
      <c r="A41" s="37"/>
      <c r="B41" s="2" t="s">
        <v>39</v>
      </c>
      <c r="C41" s="38" t="s">
        <v>377</v>
      </c>
      <c r="D41" s="38" t="s">
        <v>338</v>
      </c>
      <c r="E41" s="39">
        <v>158</v>
      </c>
      <c r="F41" s="39">
        <v>45338.1</v>
      </c>
      <c r="G41" s="80">
        <f t="shared" si="0"/>
        <v>4.7702120344366751E-3</v>
      </c>
      <c r="H41" s="40"/>
    </row>
    <row r="42" spans="1:8" x14ac:dyDescent="0.25">
      <c r="A42" s="37"/>
      <c r="B42" s="2" t="s">
        <v>41</v>
      </c>
      <c r="C42" s="38" t="s">
        <v>387</v>
      </c>
      <c r="D42" s="38" t="s">
        <v>385</v>
      </c>
      <c r="E42" s="39">
        <v>11</v>
      </c>
      <c r="F42" s="39">
        <v>12590.6</v>
      </c>
      <c r="G42" s="80">
        <f t="shared" si="0"/>
        <v>1.324709938016335E-3</v>
      </c>
      <c r="H42" s="40"/>
    </row>
    <row r="43" spans="1:8" x14ac:dyDescent="0.25">
      <c r="A43" s="37"/>
      <c r="B43" s="2" t="s">
        <v>706</v>
      </c>
      <c r="C43" s="38" t="s">
        <v>728</v>
      </c>
      <c r="D43" s="38" t="s">
        <v>729</v>
      </c>
      <c r="E43" s="39">
        <v>15</v>
      </c>
      <c r="F43" s="39">
        <v>11625</v>
      </c>
      <c r="G43" s="80">
        <f t="shared" si="0"/>
        <v>1.2231151040808139E-3</v>
      </c>
      <c r="H43" s="40"/>
    </row>
    <row r="44" spans="1:8" ht="13.5" customHeight="1" x14ac:dyDescent="0.25">
      <c r="A44" s="37"/>
      <c r="B44" s="2" t="s">
        <v>755</v>
      </c>
      <c r="C44" s="38" t="s">
        <v>769</v>
      </c>
      <c r="D44" s="38" t="s">
        <v>731</v>
      </c>
      <c r="E44" s="39">
        <v>45</v>
      </c>
      <c r="F44" s="39">
        <v>3806.55</v>
      </c>
      <c r="G44" s="80">
        <f t="shared" si="0"/>
        <v>4.0050312253237181E-4</v>
      </c>
      <c r="H44" s="40"/>
    </row>
    <row r="45" spans="1:8" x14ac:dyDescent="0.25">
      <c r="A45" s="37"/>
      <c r="B45" s="2" t="s">
        <v>756</v>
      </c>
      <c r="C45" s="38" t="s">
        <v>770</v>
      </c>
      <c r="D45" s="38" t="s">
        <v>731</v>
      </c>
      <c r="E45" s="39">
        <v>45</v>
      </c>
      <c r="F45" s="39">
        <v>2135.6999999999998</v>
      </c>
      <c r="G45" s="80">
        <f t="shared" si="0"/>
        <v>2.2470597228261454E-4</v>
      </c>
      <c r="H45" s="40"/>
    </row>
    <row r="46" spans="1:8" x14ac:dyDescent="0.25">
      <c r="A46" s="37"/>
      <c r="B46" s="2" t="s">
        <v>634</v>
      </c>
      <c r="C46" s="38" t="s">
        <v>639</v>
      </c>
      <c r="D46" s="38" t="s">
        <v>638</v>
      </c>
      <c r="E46" s="39">
        <v>6</v>
      </c>
      <c r="F46" s="39">
        <v>26797.200000000001</v>
      </c>
      <c r="G46" s="80">
        <f t="shared" si="0"/>
        <v>2.8194460272752161E-3</v>
      </c>
      <c r="H46" s="40"/>
    </row>
    <row r="47" spans="1:8" x14ac:dyDescent="0.25">
      <c r="A47" s="37"/>
      <c r="B47" s="2" t="s">
        <v>42</v>
      </c>
      <c r="C47" s="38" t="s">
        <v>373</v>
      </c>
      <c r="D47" s="38" t="s">
        <v>375</v>
      </c>
      <c r="E47" s="39">
        <v>25</v>
      </c>
      <c r="F47" s="39">
        <v>12842.5</v>
      </c>
      <c r="G47" s="80">
        <f t="shared" si="0"/>
        <v>1.3512133956264819E-3</v>
      </c>
      <c r="H47" s="40"/>
    </row>
    <row r="48" spans="1:8" x14ac:dyDescent="0.25">
      <c r="A48" s="37"/>
      <c r="B48" s="2" t="s">
        <v>707</v>
      </c>
      <c r="C48" s="38" t="s">
        <v>730</v>
      </c>
      <c r="D48" s="38" t="s">
        <v>731</v>
      </c>
      <c r="E48" s="39">
        <v>45</v>
      </c>
      <c r="F48" s="39">
        <v>12219.75</v>
      </c>
      <c r="G48" s="80">
        <f t="shared" si="0"/>
        <v>1.2856912510186259E-3</v>
      </c>
      <c r="H48" s="40"/>
    </row>
    <row r="49" spans="1:8" x14ac:dyDescent="0.25">
      <c r="A49" s="37"/>
      <c r="B49" s="2" t="s">
        <v>44</v>
      </c>
      <c r="C49" s="38" t="s">
        <v>771</v>
      </c>
      <c r="D49" s="38" t="s">
        <v>333</v>
      </c>
      <c r="E49" s="39">
        <v>1</v>
      </c>
      <c r="F49" s="39">
        <v>4269.6000000000004</v>
      </c>
      <c r="G49" s="80">
        <f t="shared" si="0"/>
        <v>4.4922255900072634E-4</v>
      </c>
      <c r="H49" s="40"/>
    </row>
    <row r="50" spans="1:8" x14ac:dyDescent="0.25">
      <c r="A50" s="37"/>
      <c r="B50" s="2" t="s">
        <v>45</v>
      </c>
      <c r="C50" s="38" t="s">
        <v>386</v>
      </c>
      <c r="D50" s="38" t="s">
        <v>379</v>
      </c>
      <c r="E50" s="39">
        <v>3</v>
      </c>
      <c r="F50" s="39">
        <v>17178</v>
      </c>
      <c r="G50" s="80">
        <f t="shared" si="0"/>
        <v>1.8073695705720621E-3</v>
      </c>
      <c r="H50" s="40"/>
    </row>
    <row r="51" spans="1:8" x14ac:dyDescent="0.25">
      <c r="A51" s="37"/>
      <c r="B51" s="2" t="s">
        <v>643</v>
      </c>
      <c r="C51" s="38" t="s">
        <v>376</v>
      </c>
      <c r="D51" s="38" t="s">
        <v>338</v>
      </c>
      <c r="E51" s="39">
        <v>85</v>
      </c>
      <c r="F51" s="39">
        <v>32580.5</v>
      </c>
      <c r="G51" s="80">
        <f t="shared" si="0"/>
        <v>3.427931324602577E-3</v>
      </c>
      <c r="H51" s="40"/>
    </row>
    <row r="52" spans="1:8" x14ac:dyDescent="0.25">
      <c r="A52" s="37"/>
      <c r="B52" s="2" t="s">
        <v>46</v>
      </c>
      <c r="C52" s="38" t="s">
        <v>374</v>
      </c>
      <c r="D52" s="38" t="s">
        <v>338</v>
      </c>
      <c r="E52" s="39">
        <v>41</v>
      </c>
      <c r="F52" s="39">
        <v>52000.3</v>
      </c>
      <c r="G52" s="80">
        <f t="shared" si="0"/>
        <v>5.4711700943426709E-3</v>
      </c>
      <c r="H52" s="40"/>
    </row>
    <row r="53" spans="1:8" x14ac:dyDescent="0.25">
      <c r="A53" s="37"/>
      <c r="B53" s="2" t="s">
        <v>49</v>
      </c>
      <c r="C53" s="38" t="s">
        <v>371</v>
      </c>
      <c r="D53" s="38" t="s">
        <v>372</v>
      </c>
      <c r="E53" s="39">
        <v>83</v>
      </c>
      <c r="F53" s="39">
        <v>29250.03</v>
      </c>
      <c r="G53" s="80">
        <f t="shared" si="0"/>
        <v>3.077518579597155E-3</v>
      </c>
      <c r="H53" s="40"/>
    </row>
    <row r="54" spans="1:8" x14ac:dyDescent="0.25">
      <c r="A54" s="37"/>
      <c r="B54" s="2" t="s">
        <v>50</v>
      </c>
      <c r="C54" s="38" t="s">
        <v>378</v>
      </c>
      <c r="D54" s="38" t="s">
        <v>388</v>
      </c>
      <c r="E54" s="39">
        <v>104</v>
      </c>
      <c r="F54" s="39">
        <v>44855.199999999997</v>
      </c>
      <c r="G54" s="80">
        <f t="shared" si="0"/>
        <v>4.7194040960486638E-3</v>
      </c>
      <c r="H54" s="40"/>
    </row>
    <row r="55" spans="1:8" x14ac:dyDescent="0.25">
      <c r="A55" s="37"/>
      <c r="B55" s="2" t="s">
        <v>709</v>
      </c>
      <c r="C55" s="38" t="s">
        <v>733</v>
      </c>
      <c r="D55" s="38" t="s">
        <v>327</v>
      </c>
      <c r="E55" s="39">
        <v>46</v>
      </c>
      <c r="F55" s="39">
        <v>22576.799999999999</v>
      </c>
      <c r="G55" s="80">
        <f t="shared" si="0"/>
        <v>2.3754000070375673E-3</v>
      </c>
      <c r="H55" s="40"/>
    </row>
    <row r="56" spans="1:8" x14ac:dyDescent="0.25">
      <c r="A56" s="37"/>
      <c r="B56" s="2" t="s">
        <v>51</v>
      </c>
      <c r="C56" s="38" t="s">
        <v>397</v>
      </c>
      <c r="D56" s="38" t="s">
        <v>396</v>
      </c>
      <c r="E56" s="39">
        <v>4</v>
      </c>
      <c r="F56" s="39">
        <v>17540.8</v>
      </c>
      <c r="G56" s="80">
        <f t="shared" si="0"/>
        <v>1.8455412832396336E-3</v>
      </c>
      <c r="H56" s="40"/>
    </row>
    <row r="57" spans="1:8" x14ac:dyDescent="0.25">
      <c r="A57" s="37"/>
      <c r="B57" s="2" t="s">
        <v>52</v>
      </c>
      <c r="C57" s="38" t="s">
        <v>390</v>
      </c>
      <c r="D57" s="38" t="s">
        <v>340</v>
      </c>
      <c r="E57" s="39">
        <v>36</v>
      </c>
      <c r="F57" s="39">
        <v>33732</v>
      </c>
      <c r="G57" s="80">
        <f t="shared" si="0"/>
        <v>3.5490854787831412E-3</v>
      </c>
      <c r="H57" s="40"/>
    </row>
    <row r="58" spans="1:8" x14ac:dyDescent="0.25">
      <c r="A58" s="37"/>
      <c r="B58" s="2" t="s">
        <v>53</v>
      </c>
      <c r="C58" s="38" t="s">
        <v>398</v>
      </c>
      <c r="D58" s="38" t="s">
        <v>40</v>
      </c>
      <c r="E58" s="39">
        <v>5</v>
      </c>
      <c r="F58" s="39">
        <v>26332</v>
      </c>
      <c r="G58" s="80">
        <f t="shared" si="0"/>
        <v>2.7705003802714831E-3</v>
      </c>
      <c r="H58" s="40"/>
    </row>
    <row r="59" spans="1:8" outlineLevel="1" x14ac:dyDescent="0.25">
      <c r="A59" s="37"/>
      <c r="B59" s="2" t="s">
        <v>54</v>
      </c>
      <c r="C59" s="38" t="s">
        <v>403</v>
      </c>
      <c r="D59" s="38" t="s">
        <v>342</v>
      </c>
      <c r="E59" s="39">
        <v>10</v>
      </c>
      <c r="F59" s="39">
        <v>23052</v>
      </c>
      <c r="G59" s="80">
        <f t="shared" si="0"/>
        <v>2.4253977960663159E-3</v>
      </c>
      <c r="H59" s="40"/>
    </row>
    <row r="60" spans="1:8" outlineLevel="1" x14ac:dyDescent="0.25">
      <c r="A60" s="37"/>
      <c r="B60" s="2" t="s">
        <v>55</v>
      </c>
      <c r="C60" s="38" t="s">
        <v>402</v>
      </c>
      <c r="D60" s="38" t="s">
        <v>399</v>
      </c>
      <c r="E60" s="39">
        <v>2</v>
      </c>
      <c r="F60" s="39">
        <v>30878</v>
      </c>
      <c r="G60" s="80">
        <f t="shared" si="0"/>
        <v>3.248804144843645E-3</v>
      </c>
      <c r="H60" s="40"/>
    </row>
    <row r="61" spans="1:8" outlineLevel="1" x14ac:dyDescent="0.25">
      <c r="A61" s="37"/>
      <c r="B61" s="2" t="s">
        <v>644</v>
      </c>
      <c r="C61" s="38" t="s">
        <v>655</v>
      </c>
      <c r="D61" s="38" t="s">
        <v>342</v>
      </c>
      <c r="E61" s="39">
        <v>4</v>
      </c>
      <c r="F61" s="39">
        <v>26010</v>
      </c>
      <c r="G61" s="80">
        <f t="shared" si="0"/>
        <v>2.7366214070659758E-3</v>
      </c>
      <c r="H61" s="40"/>
    </row>
    <row r="62" spans="1:8" outlineLevel="1" x14ac:dyDescent="0.25">
      <c r="A62" s="37"/>
      <c r="B62" s="2" t="s">
        <v>710</v>
      </c>
      <c r="C62" s="38" t="s">
        <v>734</v>
      </c>
      <c r="D62" s="38" t="s">
        <v>735</v>
      </c>
      <c r="E62" s="39">
        <v>62</v>
      </c>
      <c r="F62" s="39">
        <v>16415.12</v>
      </c>
      <c r="G62" s="80">
        <f t="shared" si="0"/>
        <v>1.72710375976766E-3</v>
      </c>
      <c r="H62" s="40"/>
    </row>
    <row r="63" spans="1:8" outlineLevel="1" x14ac:dyDescent="0.25">
      <c r="A63" s="37"/>
      <c r="B63" s="2" t="s">
        <v>56</v>
      </c>
      <c r="C63" s="38" t="s">
        <v>400</v>
      </c>
      <c r="D63" s="38" t="s">
        <v>329</v>
      </c>
      <c r="E63" s="39">
        <v>48</v>
      </c>
      <c r="F63" s="39">
        <v>90566.399999999994</v>
      </c>
      <c r="G63" s="80">
        <f t="shared" si="0"/>
        <v>9.5288715494386764E-3</v>
      </c>
      <c r="H63" s="40"/>
    </row>
    <row r="64" spans="1:8" outlineLevel="1" x14ac:dyDescent="0.25">
      <c r="A64" s="37"/>
      <c r="B64" s="2" t="s">
        <v>711</v>
      </c>
      <c r="C64" s="38" t="s">
        <v>736</v>
      </c>
      <c r="D64" s="38" t="s">
        <v>340</v>
      </c>
      <c r="E64" s="39">
        <v>5</v>
      </c>
      <c r="F64" s="39">
        <v>17121</v>
      </c>
      <c r="G64" s="80">
        <f t="shared" si="0"/>
        <v>1.8013723610294722E-3</v>
      </c>
      <c r="H64" s="40"/>
    </row>
    <row r="65" spans="1:8" outlineLevel="1" x14ac:dyDescent="0.25">
      <c r="A65" s="37"/>
      <c r="B65" s="2" t="s">
        <v>58</v>
      </c>
      <c r="C65" s="38" t="s">
        <v>393</v>
      </c>
      <c r="D65" s="38" t="s">
        <v>401</v>
      </c>
      <c r="E65" s="39">
        <v>3</v>
      </c>
      <c r="F65" s="39">
        <v>22909.5</v>
      </c>
      <c r="G65" s="80">
        <f t="shared" si="0"/>
        <v>2.4104047722098413E-3</v>
      </c>
      <c r="H65" s="40"/>
    </row>
    <row r="66" spans="1:8" outlineLevel="1" x14ac:dyDescent="0.25">
      <c r="A66" s="37"/>
      <c r="B66" s="2" t="s">
        <v>666</v>
      </c>
      <c r="C66" s="38" t="s">
        <v>688</v>
      </c>
      <c r="D66" s="38" t="s">
        <v>689</v>
      </c>
      <c r="E66" s="39">
        <v>23</v>
      </c>
      <c r="F66" s="39">
        <v>43276.800000000003</v>
      </c>
      <c r="G66" s="80">
        <f t="shared" si="0"/>
        <v>4.5533339988201782E-3</v>
      </c>
      <c r="H66" s="40"/>
    </row>
    <row r="67" spans="1:8" outlineLevel="1" x14ac:dyDescent="0.25">
      <c r="A67" s="37"/>
      <c r="B67" s="2" t="s">
        <v>59</v>
      </c>
      <c r="C67" s="38" t="s">
        <v>389</v>
      </c>
      <c r="D67" s="38" t="s">
        <v>394</v>
      </c>
      <c r="E67" s="39">
        <v>9</v>
      </c>
      <c r="F67" s="39">
        <v>22265.1</v>
      </c>
      <c r="G67" s="80">
        <f t="shared" si="0"/>
        <v>2.3426047401178263E-3</v>
      </c>
      <c r="H67" s="40"/>
    </row>
    <row r="68" spans="1:8" outlineLevel="1" x14ac:dyDescent="0.25">
      <c r="A68" s="37"/>
      <c r="B68" s="2" t="s">
        <v>60</v>
      </c>
      <c r="C68" s="38" t="s">
        <v>404</v>
      </c>
      <c r="D68" s="38" t="s">
        <v>338</v>
      </c>
      <c r="E68" s="39">
        <v>313</v>
      </c>
      <c r="F68" s="39">
        <v>42145.45</v>
      </c>
      <c r="G68" s="80">
        <f t="shared" si="0"/>
        <v>4.4342999108200202E-3</v>
      </c>
      <c r="H68" s="40"/>
    </row>
    <row r="69" spans="1:8" outlineLevel="1" x14ac:dyDescent="0.25">
      <c r="A69" s="37"/>
      <c r="B69" s="2" t="s">
        <v>61</v>
      </c>
      <c r="C69" s="38" t="s">
        <v>414</v>
      </c>
      <c r="D69" s="38" t="s">
        <v>357</v>
      </c>
      <c r="E69" s="39">
        <v>4</v>
      </c>
      <c r="F69" s="39">
        <v>46344</v>
      </c>
      <c r="G69" s="80">
        <f t="shared" si="0"/>
        <v>4.8760470007330097E-3</v>
      </c>
      <c r="H69" s="40"/>
    </row>
    <row r="70" spans="1:8" outlineLevel="1" x14ac:dyDescent="0.25">
      <c r="A70" s="37"/>
      <c r="B70" s="2" t="s">
        <v>62</v>
      </c>
      <c r="C70" s="38" t="s">
        <v>409</v>
      </c>
      <c r="D70" s="38" t="s">
        <v>339</v>
      </c>
      <c r="E70" s="39">
        <v>4</v>
      </c>
      <c r="F70" s="39">
        <v>13971.6</v>
      </c>
      <c r="G70" s="80">
        <f t="shared" si="0"/>
        <v>1.4700107516710107E-3</v>
      </c>
      <c r="H70" s="40"/>
    </row>
    <row r="71" spans="1:8" outlineLevel="1" x14ac:dyDescent="0.25">
      <c r="A71" s="37"/>
      <c r="B71" s="2" t="s">
        <v>712</v>
      </c>
      <c r="C71" s="38" t="s">
        <v>737</v>
      </c>
      <c r="D71" s="38" t="s">
        <v>738</v>
      </c>
      <c r="E71" s="39">
        <v>37</v>
      </c>
      <c r="F71" s="39">
        <v>17813.650000000001</v>
      </c>
      <c r="G71" s="80">
        <f t="shared" ref="G71:G87" si="1">+F71/$F$111</f>
        <v>1.8742489783921887E-3</v>
      </c>
      <c r="H71" s="40"/>
    </row>
    <row r="72" spans="1:8" outlineLevel="1" x14ac:dyDescent="0.25">
      <c r="A72" s="37"/>
      <c r="B72" s="2" t="s">
        <v>63</v>
      </c>
      <c r="C72" s="38" t="s">
        <v>408</v>
      </c>
      <c r="D72" s="38" t="s">
        <v>338</v>
      </c>
      <c r="E72" s="39">
        <v>47</v>
      </c>
      <c r="F72" s="39">
        <v>40036.949999999997</v>
      </c>
      <c r="G72" s="80">
        <f t="shared" si="1"/>
        <v>4.2124557648454486E-3</v>
      </c>
      <c r="H72" s="40"/>
    </row>
    <row r="73" spans="1:8" outlineLevel="1" x14ac:dyDescent="0.25">
      <c r="A73" s="37"/>
      <c r="B73" s="2" t="s">
        <v>64</v>
      </c>
      <c r="C73" s="38" t="s">
        <v>405</v>
      </c>
      <c r="D73" s="38" t="s">
        <v>410</v>
      </c>
      <c r="E73" s="39">
        <v>2</v>
      </c>
      <c r="F73" s="39">
        <v>26628</v>
      </c>
      <c r="G73" s="80">
        <f t="shared" si="1"/>
        <v>2.8016437842119496E-3</v>
      </c>
      <c r="H73" s="40"/>
    </row>
    <row r="74" spans="1:8" x14ac:dyDescent="0.25">
      <c r="B74" s="2" t="s">
        <v>65</v>
      </c>
      <c r="C74" s="38" t="s">
        <v>412</v>
      </c>
      <c r="D74" s="38" t="s">
        <v>394</v>
      </c>
      <c r="E74" s="39">
        <v>12</v>
      </c>
      <c r="F74" s="39">
        <v>17682</v>
      </c>
      <c r="G74" s="80">
        <f t="shared" si="1"/>
        <v>1.860397528632856E-3</v>
      </c>
      <c r="H74" s="40"/>
    </row>
    <row r="75" spans="1:8" x14ac:dyDescent="0.25">
      <c r="B75" s="2" t="s">
        <v>757</v>
      </c>
      <c r="C75" s="38" t="s">
        <v>774</v>
      </c>
      <c r="D75" s="38" t="s">
        <v>419</v>
      </c>
      <c r="E75" s="39">
        <v>35</v>
      </c>
      <c r="F75" s="39">
        <v>12092.5</v>
      </c>
      <c r="G75" s="80">
        <f t="shared" si="1"/>
        <v>1.2723027437503004E-3</v>
      </c>
      <c r="H75" s="40"/>
    </row>
    <row r="76" spans="1:8" x14ac:dyDescent="0.25">
      <c r="B76" s="2" t="s">
        <v>66</v>
      </c>
      <c r="C76" s="38" t="s">
        <v>406</v>
      </c>
      <c r="D76" s="38" t="s">
        <v>342</v>
      </c>
      <c r="E76" s="39">
        <v>5</v>
      </c>
      <c r="F76" s="39">
        <v>20925.5</v>
      </c>
      <c r="G76" s="80">
        <f t="shared" si="1"/>
        <v>2.2016597944467158E-3</v>
      </c>
      <c r="H76" s="40"/>
    </row>
    <row r="77" spans="1:8" x14ac:dyDescent="0.25">
      <c r="B77" s="2" t="s">
        <v>758</v>
      </c>
      <c r="C77" s="38" t="s">
        <v>772</v>
      </c>
      <c r="D77" s="38" t="s">
        <v>731</v>
      </c>
      <c r="E77" s="39">
        <v>45</v>
      </c>
      <c r="F77" s="39">
        <v>6293.25</v>
      </c>
      <c r="G77" s="80">
        <f t="shared" si="1"/>
        <v>6.6213927989303937E-4</v>
      </c>
      <c r="H77" s="40"/>
    </row>
    <row r="78" spans="1:8" x14ac:dyDescent="0.25">
      <c r="A78" s="42" t="s">
        <v>69</v>
      </c>
      <c r="B78" s="2" t="s">
        <v>759</v>
      </c>
      <c r="C78" s="38" t="s">
        <v>773</v>
      </c>
      <c r="D78" s="38" t="s">
        <v>731</v>
      </c>
      <c r="E78" s="39">
        <v>45</v>
      </c>
      <c r="F78" s="39">
        <v>10357.200000000001</v>
      </c>
      <c r="G78" s="80">
        <f t="shared" si="1"/>
        <v>1.0897245381493168E-3</v>
      </c>
      <c r="H78" s="40"/>
    </row>
    <row r="79" spans="1:8" x14ac:dyDescent="0.25">
      <c r="B79" s="2" t="s">
        <v>67</v>
      </c>
      <c r="C79" s="38" t="s">
        <v>407</v>
      </c>
      <c r="D79" s="38" t="s">
        <v>340</v>
      </c>
      <c r="E79" s="39">
        <v>43</v>
      </c>
      <c r="F79" s="39">
        <v>40306.050000000003</v>
      </c>
      <c r="G79" s="80">
        <f t="shared" si="1"/>
        <v>4.2407689067386232E-3</v>
      </c>
      <c r="H79" s="40"/>
    </row>
    <row r="80" spans="1:8" x14ac:dyDescent="0.25">
      <c r="B80" s="2" t="s">
        <v>68</v>
      </c>
      <c r="C80" s="38" t="s">
        <v>413</v>
      </c>
      <c r="D80" s="38" t="s">
        <v>368</v>
      </c>
      <c r="E80" s="39">
        <v>115</v>
      </c>
      <c r="F80" s="39">
        <v>45902.25</v>
      </c>
      <c r="G80" s="80">
        <f t="shared" si="1"/>
        <v>4.8295686267779388E-3</v>
      </c>
      <c r="H80" s="40"/>
    </row>
    <row r="81" spans="1:8" x14ac:dyDescent="0.25">
      <c r="B81" s="2" t="s">
        <v>70</v>
      </c>
      <c r="C81" s="38" t="s">
        <v>415</v>
      </c>
      <c r="D81" s="38" t="s">
        <v>420</v>
      </c>
      <c r="E81" s="39">
        <v>98</v>
      </c>
      <c r="F81" s="39">
        <v>31198.3</v>
      </c>
      <c r="G81" s="80">
        <f t="shared" si="1"/>
        <v>3.2825042539048996E-3</v>
      </c>
      <c r="H81" s="40"/>
    </row>
    <row r="82" spans="1:8" x14ac:dyDescent="0.25">
      <c r="A82" s="66" t="s">
        <v>73</v>
      </c>
      <c r="B82" s="2" t="s">
        <v>71</v>
      </c>
      <c r="C82" s="38" t="s">
        <v>417</v>
      </c>
      <c r="D82" s="38" t="s">
        <v>423</v>
      </c>
      <c r="E82" s="39">
        <v>102</v>
      </c>
      <c r="F82" s="39">
        <v>25197.06</v>
      </c>
      <c r="G82" s="80">
        <f t="shared" si="1"/>
        <v>2.6510885732843451E-3</v>
      </c>
      <c r="H82" s="40"/>
    </row>
    <row r="83" spans="1:8" x14ac:dyDescent="0.25">
      <c r="B83" s="2" t="s">
        <v>713</v>
      </c>
      <c r="C83" s="38" t="s">
        <v>739</v>
      </c>
      <c r="D83" s="38" t="s">
        <v>740</v>
      </c>
      <c r="E83" s="39">
        <v>228</v>
      </c>
      <c r="F83" s="39">
        <v>27635.88</v>
      </c>
      <c r="G83" s="80">
        <f t="shared" si="1"/>
        <v>2.9076870746292372E-3</v>
      </c>
      <c r="H83" s="40"/>
    </row>
    <row r="84" spans="1:8" x14ac:dyDescent="0.25">
      <c r="B84" s="2" t="s">
        <v>72</v>
      </c>
      <c r="C84" s="38" t="s">
        <v>416</v>
      </c>
      <c r="D84" s="38" t="s">
        <v>367</v>
      </c>
      <c r="E84" s="39">
        <v>18</v>
      </c>
      <c r="F84" s="39">
        <v>10564.2</v>
      </c>
      <c r="G84" s="80">
        <f t="shared" si="1"/>
        <v>1.1115038780671429E-3</v>
      </c>
      <c r="H84" s="40"/>
    </row>
    <row r="85" spans="1:8" x14ac:dyDescent="0.25">
      <c r="B85" s="2" t="s">
        <v>74</v>
      </c>
      <c r="C85" s="38" t="s">
        <v>422</v>
      </c>
      <c r="D85" s="38" t="s">
        <v>418</v>
      </c>
      <c r="E85" s="39">
        <v>5</v>
      </c>
      <c r="F85" s="39">
        <v>6628</v>
      </c>
      <c r="G85" s="80">
        <f t="shared" si="1"/>
        <v>6.9735973418044164E-4</v>
      </c>
      <c r="H85" s="40"/>
    </row>
    <row r="86" spans="1:8" x14ac:dyDescent="0.25">
      <c r="B86" s="2" t="s">
        <v>75</v>
      </c>
      <c r="C86" s="38" t="s">
        <v>421</v>
      </c>
      <c r="D86" s="38" t="s">
        <v>333</v>
      </c>
      <c r="E86" s="39">
        <v>12</v>
      </c>
      <c r="F86" s="39">
        <v>14389.2</v>
      </c>
      <c r="G86" s="80">
        <f t="shared" si="1"/>
        <v>1.5139482026356686E-3</v>
      </c>
      <c r="H86" s="40"/>
    </row>
    <row r="87" spans="1:8" x14ac:dyDescent="0.25">
      <c r="B87" s="2" t="s">
        <v>714</v>
      </c>
      <c r="C87" s="38" t="s">
        <v>741</v>
      </c>
      <c r="D87" s="38" t="s">
        <v>338</v>
      </c>
      <c r="E87" s="39">
        <v>23</v>
      </c>
      <c r="F87" s="39">
        <v>23366.85</v>
      </c>
      <c r="G87" s="80">
        <f t="shared" si="1"/>
        <v>2.4585244877239369E-3</v>
      </c>
      <c r="H87" s="40"/>
    </row>
    <row r="88" spans="1:8" x14ac:dyDescent="0.25">
      <c r="B88" s="2"/>
      <c r="C88" s="38"/>
      <c r="D88" s="38"/>
      <c r="E88" s="39"/>
      <c r="F88" s="39"/>
      <c r="G88" s="80"/>
      <c r="H88" s="40"/>
    </row>
    <row r="89" spans="1:8" hidden="1" x14ac:dyDescent="0.25">
      <c r="B89" s="2"/>
      <c r="C89" s="38"/>
      <c r="D89" s="38"/>
      <c r="E89" s="39"/>
      <c r="F89" s="39"/>
      <c r="G89" s="80"/>
      <c r="H89" s="40"/>
    </row>
    <row r="90" spans="1:8" hidden="1" x14ac:dyDescent="0.25">
      <c r="B90" s="2"/>
      <c r="C90" s="38"/>
      <c r="D90" s="38"/>
      <c r="E90" s="39"/>
      <c r="F90" s="39"/>
      <c r="G90" s="80"/>
      <c r="H90" s="40"/>
    </row>
    <row r="91" spans="1:8" hidden="1" x14ac:dyDescent="0.25">
      <c r="B91" s="2"/>
      <c r="C91" s="38"/>
      <c r="D91" s="38"/>
      <c r="E91" s="39"/>
      <c r="F91" s="39"/>
      <c r="G91" s="80"/>
      <c r="H91" s="40"/>
    </row>
    <row r="92" spans="1:8" hidden="1" x14ac:dyDescent="0.25">
      <c r="A92" s="43" t="s">
        <v>77</v>
      </c>
      <c r="B92" s="2"/>
      <c r="C92" s="38"/>
      <c r="D92" s="38"/>
      <c r="E92" s="39"/>
      <c r="F92" s="39"/>
      <c r="G92" s="80"/>
      <c r="H92" s="40"/>
    </row>
    <row r="93" spans="1:8" hidden="1" x14ac:dyDescent="0.25">
      <c r="B93" s="2"/>
      <c r="C93" s="38"/>
      <c r="D93" s="38"/>
      <c r="E93" s="39"/>
      <c r="F93" s="39"/>
      <c r="G93" s="80"/>
      <c r="H93" s="40"/>
    </row>
    <row r="94" spans="1:8" hidden="1" x14ac:dyDescent="0.25">
      <c r="B94" s="2"/>
      <c r="C94" s="38"/>
      <c r="D94" s="38"/>
      <c r="E94" s="39"/>
      <c r="F94" s="39"/>
      <c r="G94" s="80"/>
      <c r="H94" s="40"/>
    </row>
    <row r="95" spans="1:8" hidden="1" x14ac:dyDescent="0.25">
      <c r="B95" s="2"/>
      <c r="C95" s="38"/>
      <c r="D95" s="38"/>
      <c r="E95" s="39"/>
      <c r="F95" s="39"/>
      <c r="G95" s="80"/>
      <c r="H95" s="40"/>
    </row>
    <row r="96" spans="1:8" hidden="1" x14ac:dyDescent="0.25">
      <c r="A96" s="67" t="s">
        <v>324</v>
      </c>
      <c r="B96" s="2"/>
      <c r="C96" s="38"/>
      <c r="D96" s="38"/>
      <c r="E96" s="39"/>
      <c r="F96" s="39"/>
      <c r="G96" s="80"/>
      <c r="H96" s="40"/>
    </row>
    <row r="97" spans="1:8" hidden="1" x14ac:dyDescent="0.25">
      <c r="A97" s="38" t="s">
        <v>80</v>
      </c>
      <c r="B97" s="2"/>
      <c r="C97" s="38"/>
      <c r="D97" s="38"/>
      <c r="E97" s="39"/>
      <c r="F97" s="39"/>
      <c r="G97" s="80"/>
      <c r="H97" s="40"/>
    </row>
    <row r="98" spans="1:8" x14ac:dyDescent="0.25">
      <c r="B98" s="2"/>
      <c r="C98" s="38"/>
      <c r="D98" s="38"/>
      <c r="E98" s="39"/>
      <c r="F98" s="39"/>
      <c r="G98" s="80"/>
      <c r="H98" s="40"/>
    </row>
    <row r="99" spans="1:8" x14ac:dyDescent="0.25">
      <c r="B99" s="45"/>
      <c r="C99" s="45" t="s">
        <v>78</v>
      </c>
      <c r="D99" s="45"/>
      <c r="E99" s="46"/>
      <c r="F99" s="47">
        <f>SUM(F7:F98)</f>
        <v>9066091.1000000015</v>
      </c>
      <c r="G99" s="81">
        <f>+F99/$F$111</f>
        <v>0.9538815448931306</v>
      </c>
      <c r="H99" s="48"/>
    </row>
    <row r="101" spans="1:8" x14ac:dyDescent="0.25">
      <c r="B101" s="49"/>
      <c r="C101" s="49" t="s">
        <v>81</v>
      </c>
      <c r="D101" s="49"/>
      <c r="E101" s="49"/>
      <c r="F101" s="49" t="s">
        <v>10</v>
      </c>
      <c r="G101" s="49" t="s">
        <v>11</v>
      </c>
      <c r="H101" s="49" t="s">
        <v>12</v>
      </c>
    </row>
    <row r="102" spans="1:8" x14ac:dyDescent="0.25">
      <c r="B102" s="50"/>
      <c r="C102" s="45" t="s">
        <v>82</v>
      </c>
      <c r="D102" s="38"/>
      <c r="E102" s="51"/>
      <c r="F102" s="52" t="s">
        <v>83</v>
      </c>
      <c r="G102" s="51">
        <v>0</v>
      </c>
      <c r="H102" s="38"/>
    </row>
    <row r="103" spans="1:8" x14ac:dyDescent="0.25">
      <c r="B103" s="50" t="s">
        <v>84</v>
      </c>
      <c r="C103" s="45" t="s">
        <v>85</v>
      </c>
      <c r="D103" s="45"/>
      <c r="E103" s="46"/>
      <c r="F103" s="39">
        <v>315984.21000000002</v>
      </c>
      <c r="G103" s="81">
        <f>+F103/$F$111</f>
        <v>3.3246026658240328E-2</v>
      </c>
      <c r="H103" s="38"/>
    </row>
    <row r="104" spans="1:8" x14ac:dyDescent="0.25">
      <c r="B104" s="50"/>
      <c r="C104" s="45" t="s">
        <v>86</v>
      </c>
      <c r="D104" s="38"/>
      <c r="E104" s="51"/>
      <c r="F104" s="46" t="s">
        <v>83</v>
      </c>
      <c r="G104" s="51">
        <v>0</v>
      </c>
      <c r="H104" s="38"/>
    </row>
    <row r="105" spans="1:8" x14ac:dyDescent="0.25">
      <c r="B105" s="50"/>
      <c r="C105" s="45" t="s">
        <v>87</v>
      </c>
      <c r="D105" s="38"/>
      <c r="E105" s="51"/>
      <c r="F105" s="46" t="s">
        <v>83</v>
      </c>
      <c r="G105" s="51">
        <v>0</v>
      </c>
      <c r="H105" s="38"/>
    </row>
    <row r="106" spans="1:8" x14ac:dyDescent="0.25">
      <c r="B106" s="50"/>
      <c r="C106" s="45" t="s">
        <v>88</v>
      </c>
      <c r="D106" s="38"/>
      <c r="E106" s="51"/>
      <c r="F106" s="46" t="s">
        <v>83</v>
      </c>
      <c r="G106" s="51">
        <v>0</v>
      </c>
      <c r="H106" s="38"/>
    </row>
    <row r="107" spans="1:8" x14ac:dyDescent="0.25">
      <c r="B107" s="38" t="s">
        <v>73</v>
      </c>
      <c r="C107" s="38" t="s">
        <v>89</v>
      </c>
      <c r="D107" s="38"/>
      <c r="E107" s="51"/>
      <c r="F107" s="39">
        <v>122344.97</v>
      </c>
      <c r="G107" s="81">
        <f>+F107/$F$111</f>
        <v>1.2872428448629167E-2</v>
      </c>
      <c r="H107" s="38"/>
    </row>
    <row r="108" spans="1:8" x14ac:dyDescent="0.25">
      <c r="B108" s="50"/>
      <c r="C108" s="38"/>
      <c r="D108" s="38"/>
      <c r="E108" s="51"/>
      <c r="F108" s="52"/>
      <c r="G108" s="81"/>
      <c r="H108" s="38"/>
    </row>
    <row r="109" spans="1:8" x14ac:dyDescent="0.25">
      <c r="B109" s="50"/>
      <c r="C109" s="38" t="s">
        <v>90</v>
      </c>
      <c r="D109" s="38"/>
      <c r="E109" s="51"/>
      <c r="F109" s="53">
        <f>SUM(F102:F108)</f>
        <v>438329.18000000005</v>
      </c>
      <c r="G109" s="81">
        <f>+F109/$F$111</f>
        <v>4.6118455106869495E-2</v>
      </c>
      <c r="H109" s="38"/>
    </row>
    <row r="110" spans="1:8" x14ac:dyDescent="0.25">
      <c r="B110" s="50"/>
      <c r="C110" s="38"/>
      <c r="D110" s="38"/>
      <c r="E110" s="51"/>
      <c r="F110" s="53"/>
      <c r="G110" s="82"/>
      <c r="H110" s="38"/>
    </row>
    <row r="111" spans="1:8" x14ac:dyDescent="0.25">
      <c r="B111" s="54"/>
      <c r="C111" s="55" t="s">
        <v>91</v>
      </c>
      <c r="D111" s="56"/>
      <c r="E111" s="57"/>
      <c r="F111" s="57">
        <f>+F109+F99</f>
        <v>9504420.2800000012</v>
      </c>
      <c r="G111" s="83">
        <v>1</v>
      </c>
      <c r="H111" s="38"/>
    </row>
    <row r="112" spans="1:8" x14ac:dyDescent="0.25">
      <c r="F112" s="58">
        <v>0</v>
      </c>
    </row>
    <row r="113" spans="2:8" x14ac:dyDescent="0.25">
      <c r="C113" s="45" t="s">
        <v>92</v>
      </c>
      <c r="D113" s="16">
        <v>19.962539423484817</v>
      </c>
      <c r="F113" s="30"/>
    </row>
    <row r="114" spans="2:8" x14ac:dyDescent="0.25">
      <c r="C114" s="45" t="s">
        <v>93</v>
      </c>
      <c r="D114" s="16">
        <v>7.9745138963543321</v>
      </c>
    </row>
    <row r="115" spans="2:8" x14ac:dyDescent="0.25">
      <c r="C115" s="45" t="s">
        <v>94</v>
      </c>
      <c r="D115" s="16">
        <v>7.5712817508808188</v>
      </c>
    </row>
    <row r="116" spans="2:8" s="85" customFormat="1" x14ac:dyDescent="0.25">
      <c r="C116" s="88" t="s">
        <v>95</v>
      </c>
      <c r="D116" s="92">
        <v>14.4664</v>
      </c>
      <c r="E116" s="91"/>
    </row>
    <row r="117" spans="2:8" s="85" customFormat="1" x14ac:dyDescent="0.25">
      <c r="C117" s="88" t="s">
        <v>96</v>
      </c>
      <c r="D117" s="92">
        <v>15.0909</v>
      </c>
      <c r="E117" s="91"/>
    </row>
    <row r="118" spans="2:8" s="85" customFormat="1" x14ac:dyDescent="0.25">
      <c r="C118" s="88" t="s">
        <v>97</v>
      </c>
      <c r="D118" s="91"/>
      <c r="E118" s="91"/>
    </row>
    <row r="119" spans="2:8" s="85" customFormat="1" x14ac:dyDescent="0.25">
      <c r="C119" s="88" t="s">
        <v>98</v>
      </c>
      <c r="D119" s="93">
        <v>0</v>
      </c>
      <c r="E119" s="91"/>
    </row>
    <row r="120" spans="2:8" s="85" customFormat="1" x14ac:dyDescent="0.25">
      <c r="C120" s="88" t="s">
        <v>99</v>
      </c>
      <c r="D120" s="93">
        <v>0</v>
      </c>
      <c r="E120" s="91"/>
      <c r="F120" s="86"/>
      <c r="G120" s="87"/>
    </row>
    <row r="121" spans="2:8" s="85" customFormat="1" x14ac:dyDescent="0.25">
      <c r="B121" s="87"/>
      <c r="C121" s="88"/>
      <c r="E121" s="91"/>
    </row>
    <row r="122" spans="2:8" x14ac:dyDescent="0.25">
      <c r="F122" s="30"/>
    </row>
    <row r="123" spans="2:8" x14ac:dyDescent="0.25">
      <c r="C123" s="49" t="s">
        <v>100</v>
      </c>
      <c r="D123" s="49"/>
      <c r="E123" s="49"/>
      <c r="F123" s="49"/>
      <c r="G123" s="49"/>
      <c r="H123" s="49"/>
    </row>
    <row r="124" spans="2:8" x14ac:dyDescent="0.25">
      <c r="C124" s="49" t="s">
        <v>101</v>
      </c>
      <c r="D124" s="49"/>
      <c r="E124" s="49"/>
      <c r="F124" s="49" t="s">
        <v>10</v>
      </c>
      <c r="G124" s="49" t="s">
        <v>11</v>
      </c>
      <c r="H124" s="49" t="s">
        <v>12</v>
      </c>
    </row>
    <row r="125" spans="2:8" x14ac:dyDescent="0.25">
      <c r="C125" s="45" t="s">
        <v>102</v>
      </c>
      <c r="D125" s="38"/>
      <c r="E125" s="51"/>
      <c r="F125" s="62">
        <f>SUMIF(Table1345676819[[Industry ]],A96,Table1345676819[Market Value])</f>
        <v>6897284.1699999999</v>
      </c>
      <c r="G125" s="84">
        <f>+F125/$F$111</f>
        <v>0.72569225337329035</v>
      </c>
      <c r="H125" s="38"/>
    </row>
    <row r="126" spans="2:8" hidden="1" x14ac:dyDescent="0.25">
      <c r="C126" s="38" t="s">
        <v>103</v>
      </c>
      <c r="D126" s="38"/>
      <c r="E126" s="51"/>
      <c r="F126" s="62">
        <f>SUMIF(Table1345676819[[Industry ]],A97,Table1345676819[Market Value])</f>
        <v>0</v>
      </c>
      <c r="G126" s="84">
        <f>+F126/$F$111</f>
        <v>0</v>
      </c>
      <c r="H126" s="38"/>
    </row>
    <row r="127" spans="2:8" hidden="1" x14ac:dyDescent="0.25">
      <c r="C127" s="38" t="s">
        <v>104</v>
      </c>
      <c r="D127" s="38"/>
      <c r="E127" s="51"/>
      <c r="F127" s="62">
        <f>SUMIF($E$139:$E$146,C127,H139:H146)</f>
        <v>0</v>
      </c>
      <c r="G127" s="84">
        <f>+F127/$F$111</f>
        <v>0</v>
      </c>
      <c r="H127" s="38"/>
    </row>
    <row r="128" spans="2:8" hidden="1" x14ac:dyDescent="0.25">
      <c r="C128" s="38" t="s">
        <v>105</v>
      </c>
      <c r="D128" s="38"/>
      <c r="E128" s="51"/>
      <c r="F128" s="62">
        <f t="shared" ref="F128:F136" si="2">SUMIF($E$139:$E$146,C128,H140:H147)</f>
        <v>0</v>
      </c>
      <c r="G128" s="84">
        <f t="shared" ref="G128:G136" si="3">+F128/$F$111</f>
        <v>0</v>
      </c>
      <c r="H128" s="38"/>
    </row>
    <row r="129" spans="3:8" hidden="1" x14ac:dyDescent="0.25">
      <c r="C129" s="38" t="s">
        <v>106</v>
      </c>
      <c r="D129" s="38"/>
      <c r="E129" s="51"/>
      <c r="F129" s="62">
        <f t="shared" si="2"/>
        <v>0</v>
      </c>
      <c r="G129" s="84">
        <f t="shared" si="3"/>
        <v>0</v>
      </c>
      <c r="H129" s="38"/>
    </row>
    <row r="130" spans="3:8" hidden="1" x14ac:dyDescent="0.25">
      <c r="C130" s="38" t="s">
        <v>107</v>
      </c>
      <c r="D130" s="38"/>
      <c r="E130" s="51"/>
      <c r="F130" s="62">
        <f t="shared" si="2"/>
        <v>0</v>
      </c>
      <c r="G130" s="84">
        <f t="shared" si="3"/>
        <v>0</v>
      </c>
      <c r="H130" s="38"/>
    </row>
    <row r="131" spans="3:8" hidden="1" x14ac:dyDescent="0.25">
      <c r="C131" s="38" t="s">
        <v>108</v>
      </c>
      <c r="D131" s="38"/>
      <c r="E131" s="51"/>
      <c r="F131" s="62">
        <f t="shared" si="2"/>
        <v>0</v>
      </c>
      <c r="G131" s="84">
        <f t="shared" si="3"/>
        <v>0</v>
      </c>
      <c r="H131" s="38"/>
    </row>
    <row r="132" spans="3:8" hidden="1" x14ac:dyDescent="0.25">
      <c r="C132" s="38" t="s">
        <v>109</v>
      </c>
      <c r="D132" s="38"/>
      <c r="E132" s="51"/>
      <c r="F132" s="62">
        <f t="shared" si="2"/>
        <v>0</v>
      </c>
      <c r="G132" s="84">
        <f t="shared" si="3"/>
        <v>0</v>
      </c>
      <c r="H132" s="38"/>
    </row>
    <row r="133" spans="3:8" hidden="1" x14ac:dyDescent="0.25">
      <c r="C133" s="38" t="s">
        <v>110</v>
      </c>
      <c r="D133" s="38"/>
      <c r="E133" s="51"/>
      <c r="F133" s="62">
        <f t="shared" si="2"/>
        <v>0</v>
      </c>
      <c r="G133" s="84">
        <f t="shared" si="3"/>
        <v>0</v>
      </c>
      <c r="H133" s="38"/>
    </row>
    <row r="134" spans="3:8" hidden="1" x14ac:dyDescent="0.25">
      <c r="C134" s="38" t="s">
        <v>111</v>
      </c>
      <c r="D134" s="38"/>
      <c r="E134" s="51"/>
      <c r="F134" s="62">
        <f>SUMIF($E$139:$E$146,C134,H146:H153)</f>
        <v>0</v>
      </c>
      <c r="G134" s="84">
        <f t="shared" si="3"/>
        <v>0</v>
      </c>
      <c r="H134" s="38"/>
    </row>
    <row r="135" spans="3:8" hidden="1" x14ac:dyDescent="0.25">
      <c r="C135" s="38" t="s">
        <v>112</v>
      </c>
      <c r="D135" s="38"/>
      <c r="E135" s="51"/>
      <c r="F135" s="62">
        <f t="shared" si="2"/>
        <v>0</v>
      </c>
      <c r="G135" s="84">
        <f t="shared" si="3"/>
        <v>0</v>
      </c>
      <c r="H135" s="38"/>
    </row>
    <row r="136" spans="3:8" hidden="1" x14ac:dyDescent="0.25">
      <c r="C136" s="38" t="s">
        <v>113</v>
      </c>
      <c r="D136" s="38"/>
      <c r="E136" s="51"/>
      <c r="F136" s="62">
        <f t="shared" si="2"/>
        <v>0</v>
      </c>
      <c r="G136" s="84">
        <f t="shared" si="3"/>
        <v>0</v>
      </c>
      <c r="H136" s="38"/>
    </row>
    <row r="137" spans="3:8" hidden="1" x14ac:dyDescent="0.25"/>
    <row r="139" spans="3:8" s="85" customFormat="1" x14ac:dyDescent="0.25">
      <c r="E139" s="85" t="s">
        <v>104</v>
      </c>
      <c r="F139" s="85" t="s">
        <v>114</v>
      </c>
      <c r="G139" s="85">
        <f t="shared" ref="G139:G146" si="4">SUMIF($H$7:$H$57,F139,$E$7:$E$57)</f>
        <v>0</v>
      </c>
      <c r="H139" s="85">
        <f t="shared" ref="H139:H146" si="5">SUMIF($H$7:$H$57,F139,$F$7:$F$57)</f>
        <v>0</v>
      </c>
    </row>
    <row r="140" spans="3:8" s="85" customFormat="1" x14ac:dyDescent="0.25">
      <c r="E140" s="85" t="s">
        <v>104</v>
      </c>
      <c r="F140" s="85" t="s">
        <v>115</v>
      </c>
      <c r="G140" s="85">
        <f t="shared" si="4"/>
        <v>0</v>
      </c>
      <c r="H140" s="85">
        <f t="shared" si="5"/>
        <v>0</v>
      </c>
    </row>
    <row r="141" spans="3:8" s="85" customFormat="1" x14ac:dyDescent="0.25">
      <c r="E141" s="85" t="s">
        <v>104</v>
      </c>
      <c r="F141" s="85" t="s">
        <v>116</v>
      </c>
      <c r="G141" s="85">
        <f t="shared" si="4"/>
        <v>0</v>
      </c>
      <c r="H141" s="85">
        <f t="shared" si="5"/>
        <v>0</v>
      </c>
    </row>
    <row r="142" spans="3:8" s="85" customFormat="1" x14ac:dyDescent="0.25">
      <c r="E142" s="85" t="s">
        <v>106</v>
      </c>
      <c r="F142" s="85" t="s">
        <v>117</v>
      </c>
      <c r="G142" s="85">
        <f t="shared" si="4"/>
        <v>0</v>
      </c>
      <c r="H142" s="85">
        <f t="shared" si="5"/>
        <v>0</v>
      </c>
    </row>
    <row r="143" spans="3:8" s="85" customFormat="1" x14ac:dyDescent="0.25">
      <c r="E143" s="85" t="s">
        <v>107</v>
      </c>
      <c r="F143" s="85" t="s">
        <v>118</v>
      </c>
      <c r="G143" s="85">
        <f t="shared" si="4"/>
        <v>0</v>
      </c>
      <c r="H143" s="85">
        <f t="shared" si="5"/>
        <v>0</v>
      </c>
    </row>
    <row r="144" spans="3:8" s="85" customFormat="1" x14ac:dyDescent="0.25">
      <c r="E144" s="85" t="s">
        <v>104</v>
      </c>
      <c r="F144" s="85" t="s">
        <v>119</v>
      </c>
      <c r="G144" s="85">
        <f t="shared" si="4"/>
        <v>0</v>
      </c>
      <c r="H144" s="85">
        <f t="shared" si="5"/>
        <v>0</v>
      </c>
    </row>
    <row r="145" spans="5:8" s="85" customFormat="1" x14ac:dyDescent="0.25">
      <c r="E145" s="85" t="s">
        <v>107</v>
      </c>
      <c r="F145" s="85" t="s">
        <v>120</v>
      </c>
      <c r="G145" s="85">
        <f t="shared" si="4"/>
        <v>0</v>
      </c>
      <c r="H145" s="85">
        <f t="shared" si="5"/>
        <v>0</v>
      </c>
    </row>
    <row r="146" spans="5:8" s="85" customFormat="1" x14ac:dyDescent="0.25">
      <c r="E146" s="85" t="s">
        <v>104</v>
      </c>
      <c r="F146" s="85" t="s">
        <v>121</v>
      </c>
      <c r="G146" s="85">
        <f t="shared" si="4"/>
        <v>0</v>
      </c>
      <c r="H146" s="85">
        <f t="shared" si="5"/>
        <v>0</v>
      </c>
    </row>
    <row r="147" spans="5:8" s="85" customFormat="1" x14ac:dyDescent="0.25">
      <c r="E147" s="91"/>
      <c r="G147" s="85" t="s">
        <v>122</v>
      </c>
      <c r="H147" s="85" t="s">
        <v>122</v>
      </c>
    </row>
    <row r="148" spans="5:8" s="85" customFormat="1" x14ac:dyDescent="0.25">
      <c r="E148" s="91"/>
    </row>
    <row r="149" spans="5:8" s="85" customFormat="1" x14ac:dyDescent="0.25">
      <c r="E149" s="91"/>
    </row>
    <row r="150" spans="5:8" s="85" customFormat="1" x14ac:dyDescent="0.25">
      <c r="E150" s="91"/>
    </row>
    <row r="151" spans="5:8" s="85" customFormat="1" x14ac:dyDescent="0.25">
      <c r="E151" s="91"/>
    </row>
    <row r="152" spans="5:8" s="85" customFormat="1" x14ac:dyDescent="0.25">
      <c r="E152" s="91"/>
    </row>
    <row r="153" spans="5:8" s="85" customFormat="1" x14ac:dyDescent="0.25">
      <c r="E153" s="91"/>
    </row>
    <row r="154" spans="5:8" s="85" customFormat="1" x14ac:dyDescent="0.25">
      <c r="E154" s="91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AEE06-8C0F-4EE3-AFD5-074DDD463A0F}">
  <sheetPr>
    <tabColor rgb="FF7030A0"/>
  </sheetPr>
  <dimension ref="A2:Q153"/>
  <sheetViews>
    <sheetView showGridLines="0" zoomScaleNormal="100" zoomScaleSheetLayoutView="89" workbookViewId="0">
      <selection activeCell="D4" sqref="D4"/>
    </sheetView>
  </sheetViews>
  <sheetFormatPr defaultColWidth="9.140625" defaultRowHeight="15" outlineLevelRow="1" x14ac:dyDescent="0.25"/>
  <cols>
    <col min="1" max="1" width="11.28515625" style="85" customWidth="1"/>
    <col min="2" max="2" width="16.5703125" style="27" customWidth="1"/>
    <col min="3" max="3" width="60.7109375" style="27" customWidth="1"/>
    <col min="4" max="4" width="60.85546875" style="27" customWidth="1"/>
    <col min="5" max="5" width="19.42578125" style="30" customWidth="1"/>
    <col min="6" max="6" width="29.5703125" style="27" customWidth="1"/>
    <col min="7" max="7" width="20.5703125" style="27" customWidth="1"/>
    <col min="8" max="8" width="20.7109375" style="27" bestFit="1" customWidth="1"/>
    <col min="9" max="9" width="12" style="27" bestFit="1" customWidth="1"/>
    <col min="10" max="10" width="9.140625" style="27"/>
    <col min="11" max="11" width="9.140625" style="85"/>
    <col min="12" max="12" width="16.140625" style="85" bestFit="1" customWidth="1"/>
    <col min="13" max="13" width="14" style="85" bestFit="1" customWidth="1"/>
    <col min="14" max="14" width="9.140625" style="85"/>
    <col min="15" max="15" width="10" style="85" bestFit="1" customWidth="1"/>
    <col min="16" max="17" width="9.140625" style="85"/>
    <col min="18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85" t="s">
        <v>616</v>
      </c>
      <c r="B3" s="28" t="s">
        <v>3</v>
      </c>
      <c r="D3" s="28" t="s">
        <v>325</v>
      </c>
    </row>
    <row r="4" spans="1:8" x14ac:dyDescent="0.25">
      <c r="B4" s="28" t="s">
        <v>5</v>
      </c>
      <c r="D4" s="28" t="s">
        <v>784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34" t="s">
        <v>11</v>
      </c>
      <c r="H6" s="36" t="s">
        <v>12</v>
      </c>
    </row>
    <row r="7" spans="1:8" x14ac:dyDescent="0.25">
      <c r="A7" s="88"/>
      <c r="B7" s="2" t="s">
        <v>13</v>
      </c>
      <c r="C7" s="38" t="s">
        <v>332</v>
      </c>
      <c r="D7" s="38" t="s">
        <v>327</v>
      </c>
      <c r="E7" s="39">
        <v>2330</v>
      </c>
      <c r="F7" s="39">
        <v>3333764</v>
      </c>
      <c r="G7" s="80">
        <f t="shared" ref="G7:G70" si="0">+F7/$F$111</f>
        <v>5.4089717504211772E-2</v>
      </c>
      <c r="H7" s="40"/>
    </row>
    <row r="8" spans="1:8" x14ac:dyDescent="0.25">
      <c r="A8" s="88"/>
      <c r="B8" s="2" t="s">
        <v>15</v>
      </c>
      <c r="C8" s="38" t="s">
        <v>328</v>
      </c>
      <c r="D8" s="38" t="s">
        <v>333</v>
      </c>
      <c r="E8" s="39">
        <v>905</v>
      </c>
      <c r="F8" s="39">
        <v>1069529</v>
      </c>
      <c r="G8" s="80">
        <f t="shared" si="0"/>
        <v>1.7352914445222311E-2</v>
      </c>
      <c r="H8" s="40"/>
    </row>
    <row r="9" spans="1:8" x14ac:dyDescent="0.25">
      <c r="A9" s="88"/>
      <c r="B9" s="2" t="s">
        <v>16</v>
      </c>
      <c r="C9" s="38" t="s">
        <v>334</v>
      </c>
      <c r="D9" s="38" t="s">
        <v>330</v>
      </c>
      <c r="E9" s="39">
        <v>505</v>
      </c>
      <c r="F9" s="39">
        <v>2027070</v>
      </c>
      <c r="G9" s="80">
        <f t="shared" si="0"/>
        <v>3.288884385975209E-2</v>
      </c>
      <c r="H9" s="40"/>
    </row>
    <row r="10" spans="1:8" x14ac:dyDescent="0.25">
      <c r="A10" s="88"/>
      <c r="B10" s="2" t="s">
        <v>17</v>
      </c>
      <c r="C10" s="38" t="s">
        <v>335</v>
      </c>
      <c r="D10" s="38" t="s">
        <v>338</v>
      </c>
      <c r="E10" s="39">
        <v>2395</v>
      </c>
      <c r="F10" s="39">
        <v>630986.69999999995</v>
      </c>
      <c r="G10" s="80">
        <f t="shared" si="0"/>
        <v>1.0237645001840209E-2</v>
      </c>
      <c r="H10" s="40"/>
    </row>
    <row r="11" spans="1:8" x14ac:dyDescent="0.25">
      <c r="A11" s="88"/>
      <c r="B11" s="2" t="s">
        <v>18</v>
      </c>
      <c r="C11" s="38" t="s">
        <v>347</v>
      </c>
      <c r="D11" s="38" t="s">
        <v>327</v>
      </c>
      <c r="E11" s="39">
        <v>2085</v>
      </c>
      <c r="F11" s="39">
        <v>626438.25</v>
      </c>
      <c r="G11" s="80">
        <f t="shared" si="0"/>
        <v>1.0163847223838517E-2</v>
      </c>
      <c r="H11" s="40"/>
    </row>
    <row r="12" spans="1:8" x14ac:dyDescent="0.25">
      <c r="A12" s="88"/>
      <c r="B12" s="2" t="s">
        <v>19</v>
      </c>
      <c r="C12" s="38" t="s">
        <v>345</v>
      </c>
      <c r="D12" s="38" t="s">
        <v>341</v>
      </c>
      <c r="E12" s="39">
        <v>265</v>
      </c>
      <c r="F12" s="39">
        <v>596488.5</v>
      </c>
      <c r="G12" s="80">
        <f t="shared" si="0"/>
        <v>9.6779179508540581E-3</v>
      </c>
      <c r="H12" s="40"/>
    </row>
    <row r="13" spans="1:8" x14ac:dyDescent="0.25">
      <c r="A13" s="88"/>
      <c r="B13" s="2" t="s">
        <v>20</v>
      </c>
      <c r="C13" s="38" t="s">
        <v>351</v>
      </c>
      <c r="D13" s="38" t="s">
        <v>337</v>
      </c>
      <c r="E13" s="39">
        <v>575</v>
      </c>
      <c r="F13" s="39">
        <v>596850</v>
      </c>
      <c r="G13" s="80">
        <f t="shared" si="0"/>
        <v>9.6837832229242377E-3</v>
      </c>
      <c r="H13" s="40"/>
    </row>
    <row r="14" spans="1:8" x14ac:dyDescent="0.25">
      <c r="A14" s="88"/>
      <c r="B14" s="2" t="s">
        <v>21</v>
      </c>
      <c r="C14" s="38" t="s">
        <v>348</v>
      </c>
      <c r="D14" s="38" t="s">
        <v>338</v>
      </c>
      <c r="E14" s="39">
        <v>3380</v>
      </c>
      <c r="F14" s="39">
        <v>2608346</v>
      </c>
      <c r="G14" s="80">
        <f t="shared" si="0"/>
        <v>4.2319941751497933E-2</v>
      </c>
      <c r="H14" s="40"/>
    </row>
    <row r="15" spans="1:8" x14ac:dyDescent="0.25">
      <c r="A15" s="88"/>
      <c r="B15" s="2" t="s">
        <v>22</v>
      </c>
      <c r="C15" s="38" t="s">
        <v>350</v>
      </c>
      <c r="D15" s="38" t="s">
        <v>342</v>
      </c>
      <c r="E15" s="39">
        <v>465</v>
      </c>
      <c r="F15" s="39">
        <v>840859.5</v>
      </c>
      <c r="G15" s="80">
        <f t="shared" si="0"/>
        <v>1.3642793195838925E-2</v>
      </c>
      <c r="H15" s="40"/>
    </row>
    <row r="16" spans="1:8" x14ac:dyDescent="0.25">
      <c r="A16" s="88"/>
      <c r="B16" s="2" t="s">
        <v>24</v>
      </c>
      <c r="C16" s="38" t="s">
        <v>349</v>
      </c>
      <c r="D16" s="38" t="s">
        <v>338</v>
      </c>
      <c r="E16" s="39">
        <v>2324</v>
      </c>
      <c r="F16" s="39">
        <v>2483077.7999999998</v>
      </c>
      <c r="G16" s="80">
        <f t="shared" si="0"/>
        <v>4.028748787945987E-2</v>
      </c>
      <c r="H16" s="40"/>
    </row>
    <row r="17" spans="1:8" x14ac:dyDescent="0.25">
      <c r="A17" s="88"/>
      <c r="B17" s="2" t="s">
        <v>25</v>
      </c>
      <c r="C17" s="38" t="s">
        <v>346</v>
      </c>
      <c r="D17" s="38" t="s">
        <v>339</v>
      </c>
      <c r="E17" s="39">
        <v>110</v>
      </c>
      <c r="F17" s="39">
        <v>781990</v>
      </c>
      <c r="G17" s="80">
        <f t="shared" si="0"/>
        <v>1.2687646213444793E-2</v>
      </c>
      <c r="H17" s="40"/>
    </row>
    <row r="18" spans="1:8" x14ac:dyDescent="0.25">
      <c r="A18" s="88"/>
      <c r="B18" s="2" t="s">
        <v>26</v>
      </c>
      <c r="C18" s="38" t="s">
        <v>344</v>
      </c>
      <c r="D18" s="38" t="s">
        <v>357</v>
      </c>
      <c r="E18" s="39">
        <v>550</v>
      </c>
      <c r="F18" s="39">
        <v>244310</v>
      </c>
      <c r="G18" s="80">
        <f t="shared" si="0"/>
        <v>3.9638855310255849E-3</v>
      </c>
      <c r="H18" s="40"/>
    </row>
    <row r="19" spans="1:8" x14ac:dyDescent="0.25">
      <c r="A19" s="88"/>
      <c r="B19" s="2" t="s">
        <v>27</v>
      </c>
      <c r="C19" s="38" t="s">
        <v>370</v>
      </c>
      <c r="D19" s="38" t="s">
        <v>356</v>
      </c>
      <c r="E19" s="39">
        <v>3860</v>
      </c>
      <c r="F19" s="39">
        <v>815849.6</v>
      </c>
      <c r="G19" s="80">
        <f t="shared" si="0"/>
        <v>1.3237012095014575E-2</v>
      </c>
      <c r="H19" s="40"/>
    </row>
    <row r="20" spans="1:8" x14ac:dyDescent="0.25">
      <c r="A20" s="88"/>
      <c r="B20" s="2" t="s">
        <v>28</v>
      </c>
      <c r="C20" s="38" t="s">
        <v>358</v>
      </c>
      <c r="D20" s="38" t="s">
        <v>342</v>
      </c>
      <c r="E20" s="39">
        <v>310</v>
      </c>
      <c r="F20" s="39">
        <v>410099</v>
      </c>
      <c r="G20" s="80">
        <f t="shared" si="0"/>
        <v>6.6537820489871941E-3</v>
      </c>
      <c r="H20" s="40"/>
    </row>
    <row r="21" spans="1:8" x14ac:dyDescent="0.25">
      <c r="A21" s="88"/>
      <c r="B21" s="2" t="s">
        <v>29</v>
      </c>
      <c r="C21" s="38" t="s">
        <v>354</v>
      </c>
      <c r="D21" s="38" t="s">
        <v>338</v>
      </c>
      <c r="E21" s="39">
        <v>2401</v>
      </c>
      <c r="F21" s="39">
        <v>3033423.4</v>
      </c>
      <c r="G21" s="80">
        <f t="shared" si="0"/>
        <v>4.9216745629464348E-2</v>
      </c>
      <c r="H21" s="40"/>
    </row>
    <row r="22" spans="1:8" x14ac:dyDescent="0.25">
      <c r="A22" s="88"/>
      <c r="B22" s="2" t="s">
        <v>30</v>
      </c>
      <c r="C22" s="38" t="s">
        <v>355</v>
      </c>
      <c r="D22" s="38" t="s">
        <v>359</v>
      </c>
      <c r="E22" s="39">
        <v>335</v>
      </c>
      <c r="F22" s="39">
        <v>1037662.5</v>
      </c>
      <c r="G22" s="80">
        <f t="shared" si="0"/>
        <v>1.6835886250410693E-2</v>
      </c>
      <c r="H22" s="40"/>
    </row>
    <row r="23" spans="1:8" x14ac:dyDescent="0.25">
      <c r="A23" s="88"/>
      <c r="B23" s="2" t="s">
        <v>664</v>
      </c>
      <c r="C23" s="38" t="s">
        <v>684</v>
      </c>
      <c r="D23" s="38" t="s">
        <v>686</v>
      </c>
      <c r="E23" s="39">
        <v>65</v>
      </c>
      <c r="F23" s="39">
        <v>469950</v>
      </c>
      <c r="G23" s="80">
        <f t="shared" si="0"/>
        <v>7.6248536912343901E-3</v>
      </c>
      <c r="H23" s="40"/>
    </row>
    <row r="24" spans="1:8" x14ac:dyDescent="0.25">
      <c r="A24" s="88"/>
      <c r="B24" s="2" t="s">
        <v>32</v>
      </c>
      <c r="C24" s="38" t="s">
        <v>369</v>
      </c>
      <c r="D24" s="38" t="s">
        <v>340</v>
      </c>
      <c r="E24" s="39">
        <v>220</v>
      </c>
      <c r="F24" s="39">
        <v>343838</v>
      </c>
      <c r="G24" s="80">
        <f t="shared" si="0"/>
        <v>5.5787093169202048E-3</v>
      </c>
      <c r="H24" s="40"/>
    </row>
    <row r="25" spans="1:8" x14ac:dyDescent="0.25">
      <c r="A25" s="88"/>
      <c r="B25" s="2" t="s">
        <v>668</v>
      </c>
      <c r="C25" s="38" t="s">
        <v>690</v>
      </c>
      <c r="D25" s="38" t="s">
        <v>329</v>
      </c>
      <c r="E25" s="39">
        <v>1225</v>
      </c>
      <c r="F25" s="39">
        <v>502188.75</v>
      </c>
      <c r="G25" s="80">
        <f t="shared" si="0"/>
        <v>8.1479215749204904E-3</v>
      </c>
      <c r="H25" s="40"/>
    </row>
    <row r="26" spans="1:8" x14ac:dyDescent="0.25">
      <c r="A26" s="88"/>
      <c r="B26" s="2" t="s">
        <v>34</v>
      </c>
      <c r="C26" s="38" t="s">
        <v>363</v>
      </c>
      <c r="D26" s="38" t="s">
        <v>367</v>
      </c>
      <c r="E26" s="39">
        <v>240</v>
      </c>
      <c r="F26" s="39">
        <v>436560</v>
      </c>
      <c r="G26" s="80">
        <f t="shared" si="0"/>
        <v>7.0831069846691887E-3</v>
      </c>
      <c r="H26" s="40"/>
    </row>
    <row r="27" spans="1:8" x14ac:dyDescent="0.25">
      <c r="A27" s="88"/>
      <c r="B27" s="2" t="s">
        <v>669</v>
      </c>
      <c r="C27" s="38" t="s">
        <v>692</v>
      </c>
      <c r="D27" s="38" t="s">
        <v>691</v>
      </c>
      <c r="E27" s="39">
        <v>100</v>
      </c>
      <c r="F27" s="39">
        <v>271260</v>
      </c>
      <c r="G27" s="80">
        <f t="shared" si="0"/>
        <v>4.4011444032008521E-3</v>
      </c>
      <c r="H27" s="40"/>
    </row>
    <row r="28" spans="1:8" x14ac:dyDescent="0.25">
      <c r="A28" s="88"/>
      <c r="B28" s="2" t="s">
        <v>665</v>
      </c>
      <c r="C28" s="38" t="s">
        <v>685</v>
      </c>
      <c r="D28" s="38" t="s">
        <v>687</v>
      </c>
      <c r="E28" s="39">
        <v>125</v>
      </c>
      <c r="F28" s="39">
        <v>197562.5</v>
      </c>
      <c r="G28" s="80">
        <f t="shared" si="0"/>
        <v>3.2054158046057966E-3</v>
      </c>
      <c r="H28" s="40"/>
    </row>
    <row r="29" spans="1:8" x14ac:dyDescent="0.25">
      <c r="A29" s="88"/>
      <c r="B29" s="2" t="s">
        <v>37</v>
      </c>
      <c r="C29" s="38" t="s">
        <v>353</v>
      </c>
      <c r="D29" s="38" t="s">
        <v>362</v>
      </c>
      <c r="E29" s="39">
        <v>1890</v>
      </c>
      <c r="F29" s="39">
        <v>595161</v>
      </c>
      <c r="G29" s="80">
        <f t="shared" si="0"/>
        <v>9.6563795036253876E-3</v>
      </c>
      <c r="H29" s="40"/>
    </row>
    <row r="30" spans="1:8" x14ac:dyDescent="0.25">
      <c r="A30" s="88"/>
      <c r="B30" s="2" t="s">
        <v>38</v>
      </c>
      <c r="C30" s="38" t="s">
        <v>366</v>
      </c>
      <c r="D30" s="38" t="s">
        <v>339</v>
      </c>
      <c r="E30" s="39">
        <v>55</v>
      </c>
      <c r="F30" s="39">
        <v>280445</v>
      </c>
      <c r="G30" s="80">
        <f t="shared" si="0"/>
        <v>4.5501693657585456E-3</v>
      </c>
      <c r="H30" s="40"/>
    </row>
    <row r="31" spans="1:8" x14ac:dyDescent="0.25">
      <c r="A31" s="88"/>
      <c r="B31" s="2" t="s">
        <v>39</v>
      </c>
      <c r="C31" s="38" t="s">
        <v>377</v>
      </c>
      <c r="D31" s="38" t="s">
        <v>338</v>
      </c>
      <c r="E31" s="39">
        <v>3810</v>
      </c>
      <c r="F31" s="39">
        <v>1093279.5</v>
      </c>
      <c r="G31" s="80">
        <f t="shared" si="0"/>
        <v>1.7738262008992207E-2</v>
      </c>
      <c r="H31" s="40"/>
    </row>
    <row r="32" spans="1:8" x14ac:dyDescent="0.25">
      <c r="A32" s="88"/>
      <c r="B32" s="2" t="s">
        <v>41</v>
      </c>
      <c r="C32" s="38" t="s">
        <v>387</v>
      </c>
      <c r="D32" s="38" t="s">
        <v>385</v>
      </c>
      <c r="E32" s="39">
        <v>295</v>
      </c>
      <c r="F32" s="39">
        <v>337657</v>
      </c>
      <c r="G32" s="80">
        <f t="shared" si="0"/>
        <v>5.478423710652474E-3</v>
      </c>
      <c r="H32" s="40"/>
    </row>
    <row r="33" spans="1:8" x14ac:dyDescent="0.25">
      <c r="A33" s="88"/>
      <c r="B33" s="2" t="s">
        <v>706</v>
      </c>
      <c r="C33" s="38" t="s">
        <v>728</v>
      </c>
      <c r="D33" s="38" t="s">
        <v>729</v>
      </c>
      <c r="E33" s="39">
        <v>470</v>
      </c>
      <c r="F33" s="39">
        <v>364250</v>
      </c>
      <c r="G33" s="80">
        <f t="shared" si="0"/>
        <v>5.9098903224430819E-3</v>
      </c>
      <c r="H33" s="40"/>
    </row>
    <row r="34" spans="1:8" x14ac:dyDescent="0.25">
      <c r="A34" s="88"/>
      <c r="B34" s="2" t="s">
        <v>755</v>
      </c>
      <c r="C34" s="38" t="s">
        <v>769</v>
      </c>
      <c r="D34" s="38" t="s">
        <v>731</v>
      </c>
      <c r="E34" s="39">
        <v>1400</v>
      </c>
      <c r="F34" s="39">
        <v>118426</v>
      </c>
      <c r="G34" s="80">
        <f t="shared" si="0"/>
        <v>1.9214404154444596E-3</v>
      </c>
      <c r="H34" s="40"/>
    </row>
    <row r="35" spans="1:8" x14ac:dyDescent="0.25">
      <c r="A35" s="88"/>
      <c r="B35" s="2" t="s">
        <v>756</v>
      </c>
      <c r="C35" s="38" t="s">
        <v>770</v>
      </c>
      <c r="D35" s="38" t="s">
        <v>731</v>
      </c>
      <c r="E35" s="39">
        <v>1400</v>
      </c>
      <c r="F35" s="39">
        <v>66444</v>
      </c>
      <c r="G35" s="80">
        <f t="shared" si="0"/>
        <v>1.0780418739448404E-3</v>
      </c>
      <c r="H35" s="40"/>
    </row>
    <row r="36" spans="1:8" x14ac:dyDescent="0.25">
      <c r="A36" s="88"/>
      <c r="B36" s="2" t="s">
        <v>634</v>
      </c>
      <c r="C36" s="38" t="s">
        <v>639</v>
      </c>
      <c r="D36" s="38" t="s">
        <v>638</v>
      </c>
      <c r="E36" s="39">
        <v>199</v>
      </c>
      <c r="F36" s="39">
        <v>888773.8</v>
      </c>
      <c r="G36" s="80">
        <f t="shared" si="0"/>
        <v>1.4420194041073338E-2</v>
      </c>
      <c r="H36" s="40"/>
    </row>
    <row r="37" spans="1:8" x14ac:dyDescent="0.25">
      <c r="A37" s="88"/>
      <c r="B37" s="2" t="s">
        <v>42</v>
      </c>
      <c r="C37" s="38" t="s">
        <v>373</v>
      </c>
      <c r="D37" s="38" t="s">
        <v>375</v>
      </c>
      <c r="E37" s="39">
        <v>719</v>
      </c>
      <c r="F37" s="39">
        <v>369350.3</v>
      </c>
      <c r="G37" s="80">
        <f t="shared" si="0"/>
        <v>5.9926417668124884E-3</v>
      </c>
      <c r="H37" s="40"/>
    </row>
    <row r="38" spans="1:8" x14ac:dyDescent="0.25">
      <c r="A38" s="88"/>
      <c r="B38" s="2" t="s">
        <v>707</v>
      </c>
      <c r="C38" s="38" t="s">
        <v>730</v>
      </c>
      <c r="D38" s="38" t="s">
        <v>731</v>
      </c>
      <c r="E38" s="39">
        <v>1400</v>
      </c>
      <c r="F38" s="39">
        <v>380170</v>
      </c>
      <c r="G38" s="80">
        <f t="shared" si="0"/>
        <v>6.1681894409970801E-3</v>
      </c>
      <c r="H38" s="40"/>
    </row>
    <row r="39" spans="1:8" x14ac:dyDescent="0.25">
      <c r="A39" s="88"/>
      <c r="B39" s="2" t="s">
        <v>43</v>
      </c>
      <c r="C39" s="38" t="s">
        <v>384</v>
      </c>
      <c r="D39" s="38" t="s">
        <v>380</v>
      </c>
      <c r="E39" s="39">
        <v>1500</v>
      </c>
      <c r="F39" s="39">
        <v>449325</v>
      </c>
      <c r="G39" s="80">
        <f t="shared" si="0"/>
        <v>7.2902167992635221E-3</v>
      </c>
      <c r="H39" s="40"/>
    </row>
    <row r="40" spans="1:8" x14ac:dyDescent="0.25">
      <c r="A40" s="88"/>
      <c r="B40" s="2" t="s">
        <v>44</v>
      </c>
      <c r="C40" s="38" t="s">
        <v>771</v>
      </c>
      <c r="D40" s="38" t="s">
        <v>333</v>
      </c>
      <c r="E40" s="39">
        <v>57</v>
      </c>
      <c r="F40" s="39">
        <v>243367.2</v>
      </c>
      <c r="G40" s="80">
        <f t="shared" si="0"/>
        <v>3.9485887716680032E-3</v>
      </c>
      <c r="H40" s="40"/>
    </row>
    <row r="41" spans="1:8" x14ac:dyDescent="0.25">
      <c r="A41" s="88"/>
      <c r="B41" s="2" t="s">
        <v>45</v>
      </c>
      <c r="C41" s="38" t="s">
        <v>386</v>
      </c>
      <c r="D41" s="38" t="s">
        <v>379</v>
      </c>
      <c r="E41" s="39">
        <v>72</v>
      </c>
      <c r="F41" s="39">
        <v>412272</v>
      </c>
      <c r="G41" s="80">
        <f t="shared" si="0"/>
        <v>6.6890385806842945E-3</v>
      </c>
      <c r="H41" s="40"/>
    </row>
    <row r="42" spans="1:8" x14ac:dyDescent="0.25">
      <c r="A42" s="88"/>
      <c r="B42" s="2" t="s">
        <v>643</v>
      </c>
      <c r="C42" s="38" t="s">
        <v>376</v>
      </c>
      <c r="D42" s="38" t="s">
        <v>338</v>
      </c>
      <c r="E42" s="39">
        <v>2700</v>
      </c>
      <c r="F42" s="39">
        <v>1034910</v>
      </c>
      <c r="G42" s="80">
        <f t="shared" si="0"/>
        <v>1.6791227436100398E-2</v>
      </c>
      <c r="H42" s="40"/>
    </row>
    <row r="43" spans="1:8" x14ac:dyDescent="0.25">
      <c r="A43" s="88"/>
      <c r="B43" s="2" t="s">
        <v>46</v>
      </c>
      <c r="C43" s="38" t="s">
        <v>374</v>
      </c>
      <c r="D43" s="38" t="s">
        <v>338</v>
      </c>
      <c r="E43" s="39">
        <v>1005</v>
      </c>
      <c r="F43" s="39">
        <v>1274641.5</v>
      </c>
      <c r="G43" s="80">
        <f t="shared" si="0"/>
        <v>2.0680827633313203E-2</v>
      </c>
      <c r="H43" s="40"/>
    </row>
    <row r="44" spans="1:8" ht="13.5" customHeight="1" x14ac:dyDescent="0.25">
      <c r="A44" s="88"/>
      <c r="B44" s="2" t="s">
        <v>47</v>
      </c>
      <c r="C44" s="38" t="s">
        <v>381</v>
      </c>
      <c r="D44" s="38" t="s">
        <v>382</v>
      </c>
      <c r="E44" s="39">
        <v>300</v>
      </c>
      <c r="F44" s="39">
        <v>437580</v>
      </c>
      <c r="G44" s="80">
        <f t="shared" si="0"/>
        <v>7.0996563000539298E-3</v>
      </c>
      <c r="H44" s="40"/>
    </row>
    <row r="45" spans="1:8" x14ac:dyDescent="0.25">
      <c r="A45" s="88"/>
      <c r="B45" s="2" t="s">
        <v>49</v>
      </c>
      <c r="C45" s="38" t="s">
        <v>371</v>
      </c>
      <c r="D45" s="38" t="s">
        <v>372</v>
      </c>
      <c r="E45" s="39">
        <v>2095</v>
      </c>
      <c r="F45" s="39">
        <v>738298.95</v>
      </c>
      <c r="G45" s="80">
        <f t="shared" si="0"/>
        <v>1.197876683507176E-2</v>
      </c>
      <c r="H45" s="40"/>
    </row>
    <row r="46" spans="1:8" x14ac:dyDescent="0.25">
      <c r="A46" s="88"/>
      <c r="B46" s="2" t="s">
        <v>708</v>
      </c>
      <c r="C46" s="38" t="s">
        <v>732</v>
      </c>
      <c r="D46" s="38" t="s">
        <v>333</v>
      </c>
      <c r="E46" s="39">
        <v>74</v>
      </c>
      <c r="F46" s="39">
        <v>355200</v>
      </c>
      <c r="G46" s="80">
        <f t="shared" si="0"/>
        <v>5.7630557104510162E-3</v>
      </c>
      <c r="H46" s="40"/>
    </row>
    <row r="47" spans="1:8" x14ac:dyDescent="0.25">
      <c r="A47" s="88"/>
      <c r="B47" s="2" t="s">
        <v>50</v>
      </c>
      <c r="C47" s="38" t="s">
        <v>378</v>
      </c>
      <c r="D47" s="38" t="s">
        <v>388</v>
      </c>
      <c r="E47" s="39">
        <v>2575</v>
      </c>
      <c r="F47" s="39">
        <v>1110597.5</v>
      </c>
      <c r="G47" s="80">
        <f t="shared" si="0"/>
        <v>1.8019243424514705E-2</v>
      </c>
      <c r="H47" s="40"/>
    </row>
    <row r="48" spans="1:8" x14ac:dyDescent="0.25">
      <c r="A48" s="88"/>
      <c r="B48" s="2" t="s">
        <v>709</v>
      </c>
      <c r="C48" s="38" t="s">
        <v>733</v>
      </c>
      <c r="D48" s="38" t="s">
        <v>327</v>
      </c>
      <c r="E48" s="39">
        <v>600</v>
      </c>
      <c r="F48" s="39">
        <v>294480</v>
      </c>
      <c r="G48" s="80">
        <f t="shared" si="0"/>
        <v>4.777884700488782E-3</v>
      </c>
      <c r="H48" s="40"/>
    </row>
    <row r="49" spans="1:8" x14ac:dyDescent="0.25">
      <c r="A49" s="88"/>
      <c r="B49" s="2" t="s">
        <v>51</v>
      </c>
      <c r="C49" s="38" t="s">
        <v>397</v>
      </c>
      <c r="D49" s="38" t="s">
        <v>396</v>
      </c>
      <c r="E49" s="39">
        <v>156</v>
      </c>
      <c r="F49" s="39">
        <v>684091.2</v>
      </c>
      <c r="G49" s="80">
        <f t="shared" si="0"/>
        <v>1.1099255902672545E-2</v>
      </c>
      <c r="H49" s="40"/>
    </row>
    <row r="50" spans="1:8" x14ac:dyDescent="0.25">
      <c r="A50" s="88"/>
      <c r="B50" s="2" t="s">
        <v>52</v>
      </c>
      <c r="C50" s="38" t="s">
        <v>390</v>
      </c>
      <c r="D50" s="38" t="s">
        <v>340</v>
      </c>
      <c r="E50" s="39">
        <v>1090</v>
      </c>
      <c r="F50" s="39">
        <v>1021330</v>
      </c>
      <c r="G50" s="80">
        <f t="shared" si="0"/>
        <v>1.6570894394017276E-2</v>
      </c>
      <c r="H50" s="40"/>
    </row>
    <row r="51" spans="1:8" x14ac:dyDescent="0.25">
      <c r="A51" s="88"/>
      <c r="B51" s="2" t="s">
        <v>53</v>
      </c>
      <c r="C51" s="38" t="s">
        <v>398</v>
      </c>
      <c r="D51" s="38" t="s">
        <v>40</v>
      </c>
      <c r="E51" s="39">
        <v>128</v>
      </c>
      <c r="F51" s="39">
        <v>674099.19999999995</v>
      </c>
      <c r="G51" s="80">
        <f t="shared" si="0"/>
        <v>1.0937137511178101E-2</v>
      </c>
      <c r="H51" s="40"/>
    </row>
    <row r="52" spans="1:8" x14ac:dyDescent="0.25">
      <c r="A52" s="88"/>
      <c r="B52" s="2" t="s">
        <v>54</v>
      </c>
      <c r="C52" s="38" t="s">
        <v>403</v>
      </c>
      <c r="D52" s="38" t="s">
        <v>342</v>
      </c>
      <c r="E52" s="39">
        <v>175</v>
      </c>
      <c r="F52" s="39">
        <v>403410</v>
      </c>
      <c r="G52" s="80">
        <f t="shared" si="0"/>
        <v>6.5452542346651028E-3</v>
      </c>
      <c r="H52" s="40"/>
    </row>
    <row r="53" spans="1:8" x14ac:dyDescent="0.25">
      <c r="A53" s="88"/>
      <c r="B53" s="2" t="s">
        <v>55</v>
      </c>
      <c r="C53" s="38" t="s">
        <v>402</v>
      </c>
      <c r="D53" s="38" t="s">
        <v>399</v>
      </c>
      <c r="E53" s="39">
        <v>49</v>
      </c>
      <c r="F53" s="39">
        <v>756511</v>
      </c>
      <c r="G53" s="80">
        <f t="shared" si="0"/>
        <v>1.2274254050025362E-2</v>
      </c>
      <c r="H53" s="40"/>
    </row>
    <row r="54" spans="1:8" x14ac:dyDescent="0.25">
      <c r="A54" s="88"/>
      <c r="B54" s="2" t="s">
        <v>644</v>
      </c>
      <c r="C54" s="38" t="s">
        <v>655</v>
      </c>
      <c r="D54" s="38" t="s">
        <v>342</v>
      </c>
      <c r="E54" s="39">
        <v>63</v>
      </c>
      <c r="F54" s="39">
        <v>409657.5</v>
      </c>
      <c r="G54" s="80">
        <f t="shared" si="0"/>
        <v>6.6466187913966418E-3</v>
      </c>
      <c r="H54" s="40"/>
    </row>
    <row r="55" spans="1:8" x14ac:dyDescent="0.25">
      <c r="A55" s="88"/>
      <c r="B55" s="2" t="s">
        <v>710</v>
      </c>
      <c r="C55" s="38" t="s">
        <v>734</v>
      </c>
      <c r="D55" s="38" t="s">
        <v>735</v>
      </c>
      <c r="E55" s="39">
        <v>2505</v>
      </c>
      <c r="F55" s="39">
        <v>663223.80000000005</v>
      </c>
      <c r="G55" s="80">
        <f t="shared" si="0"/>
        <v>1.0760686114574952E-2</v>
      </c>
      <c r="H55" s="40"/>
    </row>
    <row r="56" spans="1:8" x14ac:dyDescent="0.25">
      <c r="A56" s="88"/>
      <c r="B56" s="2" t="s">
        <v>56</v>
      </c>
      <c r="C56" s="38" t="s">
        <v>400</v>
      </c>
      <c r="D56" s="38" t="s">
        <v>329</v>
      </c>
      <c r="E56" s="39">
        <v>1255</v>
      </c>
      <c r="F56" s="39">
        <v>2367934</v>
      </c>
      <c r="G56" s="80">
        <f t="shared" si="0"/>
        <v>3.841930056495247E-2</v>
      </c>
      <c r="H56" s="40"/>
    </row>
    <row r="57" spans="1:8" x14ac:dyDescent="0.25">
      <c r="A57" s="88"/>
      <c r="B57" s="2" t="s">
        <v>711</v>
      </c>
      <c r="C57" s="38" t="s">
        <v>736</v>
      </c>
      <c r="D57" s="38" t="s">
        <v>340</v>
      </c>
      <c r="E57" s="39">
        <v>153</v>
      </c>
      <c r="F57" s="39">
        <v>523902.6</v>
      </c>
      <c r="G57" s="80">
        <f t="shared" si="0"/>
        <v>8.5002248610645675E-3</v>
      </c>
      <c r="H57" s="40"/>
    </row>
    <row r="58" spans="1:8" x14ac:dyDescent="0.25">
      <c r="A58" s="88"/>
      <c r="B58" s="2" t="s">
        <v>58</v>
      </c>
      <c r="C58" s="38" t="s">
        <v>393</v>
      </c>
      <c r="D58" s="38" t="s">
        <v>401</v>
      </c>
      <c r="E58" s="39">
        <v>75</v>
      </c>
      <c r="F58" s="39">
        <v>572737.5</v>
      </c>
      <c r="G58" s="80">
        <f t="shared" si="0"/>
        <v>9.2925622746746588E-3</v>
      </c>
      <c r="H58" s="40"/>
    </row>
    <row r="59" spans="1:8" outlineLevel="1" x14ac:dyDescent="0.25">
      <c r="A59" s="88"/>
      <c r="B59" s="2" t="s">
        <v>666</v>
      </c>
      <c r="C59" s="38" t="s">
        <v>688</v>
      </c>
      <c r="D59" s="38" t="s">
        <v>689</v>
      </c>
      <c r="E59" s="39">
        <v>572</v>
      </c>
      <c r="F59" s="39">
        <v>1076275.2</v>
      </c>
      <c r="G59" s="80">
        <f t="shared" si="0"/>
        <v>1.746237031919147E-2</v>
      </c>
      <c r="H59" s="40"/>
    </row>
    <row r="60" spans="1:8" outlineLevel="1" x14ac:dyDescent="0.25">
      <c r="A60" s="88"/>
      <c r="B60" s="2" t="s">
        <v>59</v>
      </c>
      <c r="C60" s="38" t="s">
        <v>389</v>
      </c>
      <c r="D60" s="38" t="s">
        <v>394</v>
      </c>
      <c r="E60" s="39">
        <v>315</v>
      </c>
      <c r="F60" s="39">
        <v>779278.5</v>
      </c>
      <c r="G60" s="80">
        <f t="shared" si="0"/>
        <v>1.2643652616713689E-2</v>
      </c>
      <c r="H60" s="40"/>
    </row>
    <row r="61" spans="1:8" outlineLevel="1" x14ac:dyDescent="0.25">
      <c r="A61" s="88"/>
      <c r="B61" s="2" t="s">
        <v>60</v>
      </c>
      <c r="C61" s="38" t="s">
        <v>404</v>
      </c>
      <c r="D61" s="38" t="s">
        <v>338</v>
      </c>
      <c r="E61" s="39">
        <v>7500</v>
      </c>
      <c r="F61" s="39">
        <v>1009875</v>
      </c>
      <c r="G61" s="80">
        <f t="shared" si="0"/>
        <v>1.6385039092319031E-2</v>
      </c>
      <c r="H61" s="40"/>
    </row>
    <row r="62" spans="1:8" outlineLevel="1" x14ac:dyDescent="0.25">
      <c r="A62" s="88"/>
      <c r="B62" s="2" t="s">
        <v>61</v>
      </c>
      <c r="C62" s="38" t="s">
        <v>414</v>
      </c>
      <c r="D62" s="38" t="s">
        <v>357</v>
      </c>
      <c r="E62" s="39">
        <v>97</v>
      </c>
      <c r="F62" s="39">
        <v>1123842</v>
      </c>
      <c r="G62" s="80">
        <f t="shared" si="0"/>
        <v>1.8234133039821767E-2</v>
      </c>
      <c r="H62" s="40"/>
    </row>
    <row r="63" spans="1:8" outlineLevel="1" x14ac:dyDescent="0.25">
      <c r="A63" s="88"/>
      <c r="B63" s="2" t="s">
        <v>62</v>
      </c>
      <c r="C63" s="38" t="s">
        <v>409</v>
      </c>
      <c r="D63" s="38" t="s">
        <v>339</v>
      </c>
      <c r="E63" s="39">
        <v>208</v>
      </c>
      <c r="F63" s="39">
        <v>726523.2</v>
      </c>
      <c r="G63" s="80">
        <f t="shared" si="0"/>
        <v>1.1787707422677774E-2</v>
      </c>
      <c r="H63" s="40"/>
    </row>
    <row r="64" spans="1:8" outlineLevel="1" x14ac:dyDescent="0.25">
      <c r="A64" s="88"/>
      <c r="B64" s="2" t="s">
        <v>712</v>
      </c>
      <c r="C64" s="38" t="s">
        <v>737</v>
      </c>
      <c r="D64" s="38" t="s">
        <v>738</v>
      </c>
      <c r="E64" s="39">
        <v>935</v>
      </c>
      <c r="F64" s="39">
        <v>450155.75</v>
      </c>
      <c r="G64" s="80">
        <f t="shared" si="0"/>
        <v>7.303695567651633E-3</v>
      </c>
      <c r="H64" s="40"/>
    </row>
    <row r="65" spans="1:8" outlineLevel="1" x14ac:dyDescent="0.25">
      <c r="A65" s="88"/>
      <c r="B65" s="2" t="s">
        <v>63</v>
      </c>
      <c r="C65" s="38" t="s">
        <v>408</v>
      </c>
      <c r="D65" s="38" t="s">
        <v>338</v>
      </c>
      <c r="E65" s="39">
        <v>1105</v>
      </c>
      <c r="F65" s="39">
        <v>941294.25</v>
      </c>
      <c r="G65" s="80">
        <f t="shared" si="0"/>
        <v>1.5272328836366009E-2</v>
      </c>
      <c r="H65" s="40"/>
    </row>
    <row r="66" spans="1:8" outlineLevel="1" x14ac:dyDescent="0.25">
      <c r="A66" s="88"/>
      <c r="B66" s="2" t="s">
        <v>64</v>
      </c>
      <c r="C66" s="38" t="s">
        <v>405</v>
      </c>
      <c r="D66" s="38" t="s">
        <v>410</v>
      </c>
      <c r="E66" s="39">
        <v>41</v>
      </c>
      <c r="F66" s="39">
        <v>545874</v>
      </c>
      <c r="G66" s="80">
        <f t="shared" si="0"/>
        <v>8.8567068493432943E-3</v>
      </c>
      <c r="H66" s="40"/>
    </row>
    <row r="67" spans="1:8" outlineLevel="1" x14ac:dyDescent="0.25">
      <c r="A67" s="88"/>
      <c r="B67" s="2" t="s">
        <v>65</v>
      </c>
      <c r="C67" s="38" t="s">
        <v>412</v>
      </c>
      <c r="D67" s="38" t="s">
        <v>394</v>
      </c>
      <c r="E67" s="39">
        <v>203</v>
      </c>
      <c r="F67" s="39">
        <v>299120.5</v>
      </c>
      <c r="G67" s="80">
        <f t="shared" si="0"/>
        <v>4.8531759730798514E-3</v>
      </c>
      <c r="H67" s="40"/>
    </row>
    <row r="68" spans="1:8" outlineLevel="1" x14ac:dyDescent="0.25">
      <c r="A68" s="88"/>
      <c r="B68" s="2" t="s">
        <v>757</v>
      </c>
      <c r="C68" s="38" t="s">
        <v>774</v>
      </c>
      <c r="D68" s="38" t="s">
        <v>419</v>
      </c>
      <c r="E68" s="39">
        <v>1200</v>
      </c>
      <c r="F68" s="39">
        <v>414600</v>
      </c>
      <c r="G68" s="80">
        <f t="shared" si="0"/>
        <v>6.7268099593271154E-3</v>
      </c>
      <c r="H68" s="40"/>
    </row>
    <row r="69" spans="1:8" outlineLevel="1" x14ac:dyDescent="0.25">
      <c r="A69" s="88"/>
      <c r="B69" s="2" t="s">
        <v>66</v>
      </c>
      <c r="C69" s="38" t="s">
        <v>406</v>
      </c>
      <c r="D69" s="38" t="s">
        <v>342</v>
      </c>
      <c r="E69" s="39">
        <v>134</v>
      </c>
      <c r="F69" s="39">
        <v>560803.4</v>
      </c>
      <c r="G69" s="80">
        <f t="shared" si="0"/>
        <v>9.0989336621912879E-3</v>
      </c>
      <c r="H69" s="40"/>
    </row>
    <row r="70" spans="1:8" outlineLevel="1" x14ac:dyDescent="0.25">
      <c r="A70" s="88"/>
      <c r="B70" s="2" t="s">
        <v>758</v>
      </c>
      <c r="C70" s="38" t="s">
        <v>772</v>
      </c>
      <c r="D70" s="38" t="s">
        <v>731</v>
      </c>
      <c r="E70" s="39">
        <v>1400</v>
      </c>
      <c r="F70" s="39">
        <v>195790</v>
      </c>
      <c r="G70" s="80">
        <f t="shared" si="0"/>
        <v>3.1766573129200578E-3</v>
      </c>
      <c r="H70" s="40"/>
    </row>
    <row r="71" spans="1:8" outlineLevel="1" x14ac:dyDescent="0.25">
      <c r="A71" s="88"/>
      <c r="B71" s="2" t="s">
        <v>759</v>
      </c>
      <c r="C71" s="38" t="s">
        <v>773</v>
      </c>
      <c r="D71" s="38" t="s">
        <v>731</v>
      </c>
      <c r="E71" s="39">
        <v>1400</v>
      </c>
      <c r="F71" s="39">
        <v>322224</v>
      </c>
      <c r="G71" s="80">
        <f t="shared" ref="G71:G80" si="1">+F71/$F$111</f>
        <v>5.2280260789537396E-3</v>
      </c>
      <c r="H71" s="40"/>
    </row>
    <row r="72" spans="1:8" outlineLevel="1" x14ac:dyDescent="0.25">
      <c r="A72" s="88"/>
      <c r="B72" s="2" t="s">
        <v>67</v>
      </c>
      <c r="C72" s="38" t="s">
        <v>407</v>
      </c>
      <c r="D72" s="38" t="s">
        <v>340</v>
      </c>
      <c r="E72" s="39">
        <v>1180</v>
      </c>
      <c r="F72" s="39">
        <v>1106073</v>
      </c>
      <c r="G72" s="80">
        <f t="shared" si="1"/>
        <v>1.7945834230928173E-2</v>
      </c>
      <c r="H72" s="40"/>
    </row>
    <row r="73" spans="1:8" outlineLevel="1" x14ac:dyDescent="0.25">
      <c r="A73" s="88"/>
      <c r="B73" s="2" t="s">
        <v>68</v>
      </c>
      <c r="C73" s="38" t="s">
        <v>413</v>
      </c>
      <c r="D73" s="38" t="s">
        <v>368</v>
      </c>
      <c r="E73" s="39">
        <v>2900</v>
      </c>
      <c r="F73" s="39">
        <v>1157535</v>
      </c>
      <c r="G73" s="80">
        <f t="shared" si="1"/>
        <v>1.8780795866545377E-2</v>
      </c>
      <c r="H73" s="40"/>
    </row>
    <row r="74" spans="1:8" x14ac:dyDescent="0.25">
      <c r="B74" s="2" t="s">
        <v>70</v>
      </c>
      <c r="C74" s="38" t="s">
        <v>415</v>
      </c>
      <c r="D74" s="38" t="s">
        <v>420</v>
      </c>
      <c r="E74" s="39">
        <v>2650</v>
      </c>
      <c r="F74" s="39">
        <v>843627.5</v>
      </c>
      <c r="G74" s="80">
        <f t="shared" si="1"/>
        <v>1.3687703494843792E-2</v>
      </c>
      <c r="H74" s="40"/>
    </row>
    <row r="75" spans="1:8" x14ac:dyDescent="0.25">
      <c r="B75" s="2" t="s">
        <v>71</v>
      </c>
      <c r="C75" s="38" t="s">
        <v>417</v>
      </c>
      <c r="D75" s="38" t="s">
        <v>423</v>
      </c>
      <c r="E75" s="39">
        <v>2950</v>
      </c>
      <c r="F75" s="39">
        <v>728738.5</v>
      </c>
      <c r="G75" s="80">
        <f t="shared" si="1"/>
        <v>1.1823650264218773E-2</v>
      </c>
      <c r="H75" s="40"/>
    </row>
    <row r="76" spans="1:8" x14ac:dyDescent="0.25">
      <c r="B76" s="2" t="s">
        <v>667</v>
      </c>
      <c r="C76" s="38" t="s">
        <v>683</v>
      </c>
      <c r="D76" s="38" t="s">
        <v>524</v>
      </c>
      <c r="E76" s="39">
        <v>100</v>
      </c>
      <c r="F76" s="39">
        <v>176320</v>
      </c>
      <c r="G76" s="80">
        <f t="shared" si="1"/>
        <v>2.8607600868995587E-3</v>
      </c>
      <c r="H76" s="40"/>
    </row>
    <row r="77" spans="1:8" x14ac:dyDescent="0.25">
      <c r="B77" s="2" t="s">
        <v>713</v>
      </c>
      <c r="C77" s="38" t="s">
        <v>739</v>
      </c>
      <c r="D77" s="38" t="s">
        <v>740</v>
      </c>
      <c r="E77" s="39">
        <v>5945</v>
      </c>
      <c r="F77" s="39">
        <v>720593.45</v>
      </c>
      <c r="G77" s="80">
        <f t="shared" si="1"/>
        <v>1.1691498302184963E-2</v>
      </c>
      <c r="H77" s="40"/>
    </row>
    <row r="78" spans="1:8" x14ac:dyDescent="0.25">
      <c r="A78" s="97" t="s">
        <v>69</v>
      </c>
      <c r="B78" s="2" t="s">
        <v>72</v>
      </c>
      <c r="C78" s="38" t="s">
        <v>416</v>
      </c>
      <c r="D78" s="38" t="s">
        <v>367</v>
      </c>
      <c r="E78" s="39">
        <v>349</v>
      </c>
      <c r="F78" s="39">
        <v>204828.1</v>
      </c>
      <c r="G78" s="80">
        <f t="shared" si="1"/>
        <v>3.3232988495659681E-3</v>
      </c>
      <c r="H78" s="40"/>
    </row>
    <row r="79" spans="1:8" x14ac:dyDescent="0.25">
      <c r="B79" s="2" t="s">
        <v>75</v>
      </c>
      <c r="C79" s="38" t="s">
        <v>421</v>
      </c>
      <c r="D79" s="38" t="s">
        <v>333</v>
      </c>
      <c r="E79" s="39">
        <v>376</v>
      </c>
      <c r="F79" s="39">
        <v>450861.6</v>
      </c>
      <c r="G79" s="80">
        <f t="shared" si="1"/>
        <v>7.3151478561460639E-3</v>
      </c>
      <c r="H79" s="40"/>
    </row>
    <row r="80" spans="1:8" x14ac:dyDescent="0.25">
      <c r="B80" s="2" t="s">
        <v>714</v>
      </c>
      <c r="C80" s="38" t="s">
        <v>741</v>
      </c>
      <c r="D80" s="38" t="s">
        <v>338</v>
      </c>
      <c r="E80" s="39">
        <v>605</v>
      </c>
      <c r="F80" s="39">
        <v>614649.75</v>
      </c>
      <c r="G80" s="80">
        <f t="shared" si="1"/>
        <v>9.972580945002224E-3</v>
      </c>
      <c r="H80" s="40"/>
    </row>
    <row r="81" spans="1:8" hidden="1" x14ac:dyDescent="0.25">
      <c r="B81" s="2"/>
      <c r="C81" s="38"/>
      <c r="D81" s="38"/>
      <c r="E81" s="39"/>
      <c r="F81" s="39"/>
      <c r="G81" s="80"/>
      <c r="H81" s="40"/>
    </row>
    <row r="82" spans="1:8" hidden="1" x14ac:dyDescent="0.25">
      <c r="A82" s="89" t="s">
        <v>73</v>
      </c>
      <c r="B82" s="2"/>
      <c r="C82" s="38"/>
      <c r="D82" s="38"/>
      <c r="E82" s="39"/>
      <c r="F82" s="39"/>
      <c r="G82" s="80"/>
      <c r="H82" s="40"/>
    </row>
    <row r="83" spans="1:8" hidden="1" x14ac:dyDescent="0.25">
      <c r="B83" s="2"/>
      <c r="C83" s="38"/>
      <c r="D83" s="38"/>
      <c r="E83" s="39"/>
      <c r="F83" s="39"/>
      <c r="G83" s="80"/>
      <c r="H83" s="40"/>
    </row>
    <row r="84" spans="1:8" hidden="1" x14ac:dyDescent="0.25">
      <c r="B84" s="2"/>
      <c r="C84" s="38"/>
      <c r="D84" s="38"/>
      <c r="E84" s="39"/>
      <c r="F84" s="39"/>
      <c r="G84" s="80"/>
      <c r="H84" s="40"/>
    </row>
    <row r="85" spans="1:8" hidden="1" x14ac:dyDescent="0.25">
      <c r="B85" s="2"/>
      <c r="C85" s="38"/>
      <c r="D85" s="38"/>
      <c r="E85" s="39"/>
      <c r="F85" s="39"/>
      <c r="G85" s="80"/>
      <c r="H85" s="40"/>
    </row>
    <row r="86" spans="1:8" hidden="1" x14ac:dyDescent="0.25">
      <c r="B86" s="2"/>
      <c r="C86" s="38"/>
      <c r="D86" s="38"/>
      <c r="E86" s="39"/>
      <c r="F86" s="39"/>
      <c r="G86" s="80"/>
      <c r="H86" s="40"/>
    </row>
    <row r="87" spans="1:8" hidden="1" x14ac:dyDescent="0.25">
      <c r="B87" s="2"/>
      <c r="C87" s="38"/>
      <c r="D87" s="38"/>
      <c r="E87" s="39"/>
      <c r="F87" s="39"/>
      <c r="G87" s="80"/>
      <c r="H87" s="40"/>
    </row>
    <row r="88" spans="1:8" hidden="1" x14ac:dyDescent="0.25">
      <c r="B88" s="2"/>
      <c r="C88" s="38"/>
      <c r="D88" s="38"/>
      <c r="E88" s="39"/>
      <c r="F88" s="39"/>
      <c r="G88" s="80"/>
      <c r="H88" s="40"/>
    </row>
    <row r="89" spans="1:8" hidden="1" x14ac:dyDescent="0.25">
      <c r="B89" s="2"/>
      <c r="C89" s="38"/>
      <c r="D89" s="38"/>
      <c r="E89" s="39"/>
      <c r="F89" s="39"/>
      <c r="G89" s="80"/>
      <c r="H89" s="40"/>
    </row>
    <row r="90" spans="1:8" hidden="1" x14ac:dyDescent="0.25">
      <c r="B90" s="2"/>
      <c r="C90" s="38"/>
      <c r="D90" s="38"/>
      <c r="E90" s="39"/>
      <c r="F90" s="39"/>
      <c r="G90" s="80"/>
      <c r="H90" s="40"/>
    </row>
    <row r="91" spans="1:8" hidden="1" x14ac:dyDescent="0.25">
      <c r="B91" s="2"/>
      <c r="C91" s="38"/>
      <c r="D91" s="38"/>
      <c r="E91" s="39"/>
      <c r="F91" s="39"/>
      <c r="G91" s="80"/>
      <c r="H91" s="40"/>
    </row>
    <row r="92" spans="1:8" hidden="1" x14ac:dyDescent="0.25">
      <c r="A92" s="98" t="s">
        <v>77</v>
      </c>
      <c r="B92" s="2"/>
      <c r="C92" s="38"/>
      <c r="D92" s="38"/>
      <c r="E92" s="39"/>
      <c r="F92" s="39"/>
      <c r="G92" s="80"/>
      <c r="H92" s="40"/>
    </row>
    <row r="93" spans="1:8" hidden="1" x14ac:dyDescent="0.25">
      <c r="B93" s="2"/>
      <c r="C93" s="38"/>
      <c r="D93" s="38"/>
      <c r="E93" s="39"/>
      <c r="F93" s="39"/>
      <c r="G93" s="80"/>
      <c r="H93" s="40"/>
    </row>
    <row r="94" spans="1:8" hidden="1" x14ac:dyDescent="0.25">
      <c r="B94" s="2"/>
      <c r="C94" s="38"/>
      <c r="D94" s="38"/>
      <c r="E94" s="39"/>
      <c r="F94" s="39"/>
      <c r="G94" s="80"/>
      <c r="H94" s="40"/>
    </row>
    <row r="95" spans="1:8" hidden="1" x14ac:dyDescent="0.25">
      <c r="B95" s="2"/>
      <c r="C95" s="38"/>
      <c r="D95" s="38"/>
      <c r="E95" s="39"/>
      <c r="F95" s="39"/>
      <c r="G95" s="80"/>
      <c r="H95" s="40"/>
    </row>
    <row r="96" spans="1:8" hidden="1" x14ac:dyDescent="0.25">
      <c r="A96" s="89" t="s">
        <v>324</v>
      </c>
      <c r="B96" s="2"/>
      <c r="C96" s="38"/>
      <c r="D96" s="38"/>
      <c r="E96" s="39"/>
      <c r="F96" s="39"/>
      <c r="G96" s="80"/>
      <c r="H96" s="40"/>
    </row>
    <row r="97" spans="1:8" hidden="1" x14ac:dyDescent="0.25">
      <c r="A97" s="89" t="s">
        <v>80</v>
      </c>
      <c r="B97" s="2"/>
      <c r="C97" s="38"/>
      <c r="D97" s="38"/>
      <c r="E97" s="39"/>
      <c r="F97" s="39"/>
      <c r="G97" s="80"/>
      <c r="H97" s="40"/>
    </row>
    <row r="98" spans="1:8" hidden="1" x14ac:dyDescent="0.25">
      <c r="B98" s="2"/>
      <c r="C98" s="38"/>
      <c r="D98" s="38"/>
      <c r="E98" s="39"/>
      <c r="F98" s="39"/>
      <c r="G98" s="80"/>
      <c r="H98" s="40"/>
    </row>
    <row r="99" spans="1:8" x14ac:dyDescent="0.25">
      <c r="B99" s="45"/>
      <c r="C99" s="45" t="s">
        <v>78</v>
      </c>
      <c r="D99" s="45"/>
      <c r="E99" s="46"/>
      <c r="F99" s="100">
        <f>SUM(F7:F98)</f>
        <v>56728511.750000015</v>
      </c>
      <c r="G99" s="101">
        <f>+F99/$F$111</f>
        <v>0.92040983554680511</v>
      </c>
      <c r="H99" s="48"/>
    </row>
    <row r="101" spans="1:8" x14ac:dyDescent="0.25">
      <c r="B101" s="49"/>
      <c r="C101" s="49" t="s">
        <v>81</v>
      </c>
      <c r="D101" s="49"/>
      <c r="E101" s="49"/>
      <c r="F101" s="49" t="s">
        <v>10</v>
      </c>
      <c r="G101" s="49" t="s">
        <v>11</v>
      </c>
      <c r="H101" s="49" t="s">
        <v>12</v>
      </c>
    </row>
    <row r="102" spans="1:8" x14ac:dyDescent="0.25">
      <c r="B102" s="50"/>
      <c r="C102" s="45" t="s">
        <v>82</v>
      </c>
      <c r="D102" s="38"/>
      <c r="E102" s="51"/>
      <c r="F102" s="52" t="s">
        <v>83</v>
      </c>
      <c r="G102" s="51">
        <v>0</v>
      </c>
      <c r="H102" s="38"/>
    </row>
    <row r="103" spans="1:8" x14ac:dyDescent="0.25">
      <c r="B103" s="50" t="s">
        <v>84</v>
      </c>
      <c r="C103" s="45" t="s">
        <v>85</v>
      </c>
      <c r="D103" s="45"/>
      <c r="E103" s="46"/>
      <c r="F103" s="39">
        <v>4905756.28</v>
      </c>
      <c r="G103" s="81">
        <f>+F103/$F$111</f>
        <v>7.9595007723915923E-2</v>
      </c>
      <c r="H103" s="38"/>
    </row>
    <row r="104" spans="1:8" x14ac:dyDescent="0.25">
      <c r="B104" s="50"/>
      <c r="C104" s="45" t="s">
        <v>86</v>
      </c>
      <c r="D104" s="38"/>
      <c r="E104" s="51"/>
      <c r="F104" s="46" t="s">
        <v>83</v>
      </c>
      <c r="G104" s="51">
        <v>0</v>
      </c>
      <c r="H104" s="38"/>
    </row>
    <row r="105" spans="1:8" x14ac:dyDescent="0.25">
      <c r="B105" s="50"/>
      <c r="C105" s="45" t="s">
        <v>87</v>
      </c>
      <c r="D105" s="38"/>
      <c r="E105" s="51"/>
      <c r="F105" s="46" t="s">
        <v>83</v>
      </c>
      <c r="G105" s="51">
        <v>0</v>
      </c>
      <c r="H105" s="38"/>
    </row>
    <row r="106" spans="1:8" x14ac:dyDescent="0.25">
      <c r="B106" s="50"/>
      <c r="C106" s="45" t="s">
        <v>88</v>
      </c>
      <c r="D106" s="38"/>
      <c r="E106" s="51"/>
      <c r="F106" s="46" t="s">
        <v>83</v>
      </c>
      <c r="G106" s="51">
        <v>0</v>
      </c>
      <c r="H106" s="38"/>
    </row>
    <row r="107" spans="1:8" x14ac:dyDescent="0.25">
      <c r="B107" s="38" t="s">
        <v>73</v>
      </c>
      <c r="C107" s="38" t="s">
        <v>89</v>
      </c>
      <c r="D107" s="38"/>
      <c r="E107" s="51"/>
      <c r="F107" s="39">
        <v>-298.51</v>
      </c>
      <c r="G107" s="81">
        <f>+F107/$F$111</f>
        <v>-4.8432707210775135E-6</v>
      </c>
      <c r="H107" s="38"/>
    </row>
    <row r="108" spans="1:8" x14ac:dyDescent="0.25">
      <c r="B108" s="50"/>
      <c r="C108" s="38"/>
      <c r="D108" s="38"/>
      <c r="E108" s="51"/>
      <c r="F108" s="52"/>
      <c r="G108" s="81"/>
      <c r="H108" s="38"/>
    </row>
    <row r="109" spans="1:8" x14ac:dyDescent="0.25">
      <c r="B109" s="50"/>
      <c r="C109" s="38" t="s">
        <v>90</v>
      </c>
      <c r="D109" s="38"/>
      <c r="E109" s="51"/>
      <c r="F109" s="53">
        <f>SUM(F102:F108)</f>
        <v>4905457.7700000005</v>
      </c>
      <c r="G109" s="81">
        <f>+F109/$F$111</f>
        <v>7.9590164453194848E-2</v>
      </c>
      <c r="H109" s="38"/>
    </row>
    <row r="110" spans="1:8" x14ac:dyDescent="0.25">
      <c r="B110" s="50"/>
      <c r="C110" s="38"/>
      <c r="D110" s="38"/>
      <c r="E110" s="51"/>
      <c r="F110" s="53"/>
      <c r="G110" s="82"/>
      <c r="H110" s="38"/>
    </row>
    <row r="111" spans="1:8" x14ac:dyDescent="0.25">
      <c r="B111" s="54"/>
      <c r="C111" s="55" t="s">
        <v>91</v>
      </c>
      <c r="D111" s="56"/>
      <c r="E111" s="57"/>
      <c r="F111" s="57">
        <f>+F109+F99</f>
        <v>61633969.520000018</v>
      </c>
      <c r="G111" s="83">
        <v>1</v>
      </c>
      <c r="H111" s="38"/>
    </row>
    <row r="112" spans="1:8" x14ac:dyDescent="0.25">
      <c r="F112" s="99">
        <v>0</v>
      </c>
    </row>
    <row r="113" spans="2:8" s="85" customFormat="1" x14ac:dyDescent="0.25">
      <c r="C113" s="88" t="s">
        <v>92</v>
      </c>
      <c r="D113" s="90"/>
      <c r="E113" s="91"/>
      <c r="F113" s="91"/>
    </row>
    <row r="114" spans="2:8" s="85" customFormat="1" x14ac:dyDescent="0.25">
      <c r="C114" s="88" t="s">
        <v>93</v>
      </c>
      <c r="D114" s="90"/>
      <c r="E114" s="91"/>
    </row>
    <row r="115" spans="2:8" s="85" customFormat="1" x14ac:dyDescent="0.25">
      <c r="C115" s="88" t="s">
        <v>94</v>
      </c>
      <c r="D115" s="90"/>
      <c r="E115" s="91"/>
    </row>
    <row r="116" spans="2:8" s="85" customFormat="1" x14ac:dyDescent="0.25">
      <c r="C116" s="88" t="s">
        <v>95</v>
      </c>
      <c r="D116" s="92">
        <v>9.4722000000000008</v>
      </c>
      <c r="E116" s="91"/>
    </row>
    <row r="117" spans="2:8" s="85" customFormat="1" x14ac:dyDescent="0.25">
      <c r="C117" s="88" t="s">
        <v>96</v>
      </c>
      <c r="D117" s="92">
        <v>10.1373</v>
      </c>
      <c r="E117" s="91"/>
    </row>
    <row r="118" spans="2:8" s="85" customFormat="1" x14ac:dyDescent="0.25">
      <c r="C118" s="88" t="s">
        <v>97</v>
      </c>
      <c r="D118" s="91"/>
      <c r="E118" s="91"/>
    </row>
    <row r="119" spans="2:8" s="85" customFormat="1" x14ac:dyDescent="0.25">
      <c r="C119" s="88" t="s">
        <v>98</v>
      </c>
      <c r="D119" s="93">
        <v>0</v>
      </c>
      <c r="E119" s="91"/>
    </row>
    <row r="120" spans="2:8" s="85" customFormat="1" x14ac:dyDescent="0.25">
      <c r="C120" s="88" t="s">
        <v>99</v>
      </c>
      <c r="D120" s="93">
        <v>0</v>
      </c>
      <c r="E120" s="91"/>
      <c r="F120" s="86"/>
      <c r="G120" s="87"/>
    </row>
    <row r="121" spans="2:8" s="85" customFormat="1" x14ac:dyDescent="0.25">
      <c r="B121" s="87"/>
      <c r="C121" s="88"/>
      <c r="E121" s="91"/>
    </row>
    <row r="122" spans="2:8" s="85" customFormat="1" x14ac:dyDescent="0.25">
      <c r="E122" s="91"/>
      <c r="F122" s="91"/>
    </row>
    <row r="123" spans="2:8" s="85" customFormat="1" x14ac:dyDescent="0.25">
      <c r="C123" s="94" t="s">
        <v>100</v>
      </c>
      <c r="D123" s="94"/>
      <c r="E123" s="94"/>
      <c r="F123" s="94"/>
      <c r="G123" s="94"/>
      <c r="H123" s="94"/>
    </row>
    <row r="124" spans="2:8" s="85" customFormat="1" x14ac:dyDescent="0.25">
      <c r="C124" s="94" t="s">
        <v>101</v>
      </c>
      <c r="D124" s="94"/>
      <c r="E124" s="94"/>
      <c r="F124" s="94" t="s">
        <v>10</v>
      </c>
      <c r="G124" s="94" t="s">
        <v>11</v>
      </c>
      <c r="H124" s="94" t="s">
        <v>12</v>
      </c>
    </row>
    <row r="125" spans="2:8" s="85" customFormat="1" x14ac:dyDescent="0.25">
      <c r="C125" s="88" t="s">
        <v>102</v>
      </c>
      <c r="E125" s="91"/>
      <c r="F125" s="95">
        <f>SUMIF(Table134567681620[[Industry ]],A96,Table134567681620[Market Value])</f>
        <v>0</v>
      </c>
      <c r="G125" s="96">
        <f>+F125/$F$111</f>
        <v>0</v>
      </c>
    </row>
    <row r="126" spans="2:8" s="85" customFormat="1" x14ac:dyDescent="0.25">
      <c r="C126" s="85" t="s">
        <v>103</v>
      </c>
      <c r="E126" s="91"/>
      <c r="F126" s="95">
        <f>SUMIF(Table134567681620[[Industry ]],A97,Table134567681620[Market Value])</f>
        <v>0</v>
      </c>
      <c r="G126" s="96">
        <f>+F126/$F$111</f>
        <v>0</v>
      </c>
    </row>
    <row r="127" spans="2:8" s="85" customFormat="1" x14ac:dyDescent="0.25">
      <c r="C127" s="85" t="s">
        <v>104</v>
      </c>
      <c r="E127" s="91"/>
      <c r="F127" s="95">
        <f>SUMIF($E$139:$E$146,C127,H139:H146)</f>
        <v>0</v>
      </c>
      <c r="G127" s="96">
        <f>+F127/$F$111</f>
        <v>0</v>
      </c>
    </row>
    <row r="128" spans="2:8" s="85" customFormat="1" x14ac:dyDescent="0.25">
      <c r="C128" s="85" t="s">
        <v>105</v>
      </c>
      <c r="E128" s="91"/>
      <c r="F128" s="95">
        <f t="shared" ref="F128:F136" si="2">SUMIF($E$139:$E$146,C128,H140:H147)</f>
        <v>0</v>
      </c>
      <c r="G128" s="96">
        <f t="shared" ref="G128:G136" si="3">+F128/$F$111</f>
        <v>0</v>
      </c>
    </row>
    <row r="129" spans="3:8" s="85" customFormat="1" x14ac:dyDescent="0.25">
      <c r="C129" s="85" t="s">
        <v>106</v>
      </c>
      <c r="E129" s="91"/>
      <c r="F129" s="95">
        <f t="shared" si="2"/>
        <v>0</v>
      </c>
      <c r="G129" s="96">
        <f t="shared" si="3"/>
        <v>0</v>
      </c>
    </row>
    <row r="130" spans="3:8" s="85" customFormat="1" x14ac:dyDescent="0.25">
      <c r="C130" s="85" t="s">
        <v>107</v>
      </c>
      <c r="E130" s="91"/>
      <c r="F130" s="95">
        <f t="shared" si="2"/>
        <v>0</v>
      </c>
      <c r="G130" s="96">
        <f t="shared" si="3"/>
        <v>0</v>
      </c>
    </row>
    <row r="131" spans="3:8" s="85" customFormat="1" x14ac:dyDescent="0.25">
      <c r="C131" s="85" t="s">
        <v>108</v>
      </c>
      <c r="E131" s="91"/>
      <c r="F131" s="95">
        <f t="shared" si="2"/>
        <v>0</v>
      </c>
      <c r="G131" s="96">
        <f t="shared" si="3"/>
        <v>0</v>
      </c>
    </row>
    <row r="132" spans="3:8" s="85" customFormat="1" x14ac:dyDescent="0.25">
      <c r="C132" s="85" t="s">
        <v>109</v>
      </c>
      <c r="E132" s="91"/>
      <c r="F132" s="95">
        <f t="shared" si="2"/>
        <v>0</v>
      </c>
      <c r="G132" s="96">
        <f t="shared" si="3"/>
        <v>0</v>
      </c>
    </row>
    <row r="133" spans="3:8" s="85" customFormat="1" x14ac:dyDescent="0.25">
      <c r="C133" s="85" t="s">
        <v>110</v>
      </c>
      <c r="E133" s="91"/>
      <c r="F133" s="95">
        <f t="shared" si="2"/>
        <v>0</v>
      </c>
      <c r="G133" s="96">
        <f t="shared" si="3"/>
        <v>0</v>
      </c>
    </row>
    <row r="134" spans="3:8" s="85" customFormat="1" x14ac:dyDescent="0.25">
      <c r="C134" s="85" t="s">
        <v>111</v>
      </c>
      <c r="E134" s="91"/>
      <c r="F134" s="95">
        <f>SUMIF($E$139:$E$146,C134,H146:H153)</f>
        <v>0</v>
      </c>
      <c r="G134" s="96">
        <f t="shared" si="3"/>
        <v>0</v>
      </c>
    </row>
    <row r="135" spans="3:8" s="85" customFormat="1" x14ac:dyDescent="0.25">
      <c r="C135" s="85" t="s">
        <v>112</v>
      </c>
      <c r="E135" s="91"/>
      <c r="F135" s="95">
        <f t="shared" si="2"/>
        <v>0</v>
      </c>
      <c r="G135" s="96">
        <f t="shared" si="3"/>
        <v>0</v>
      </c>
    </row>
    <row r="136" spans="3:8" s="85" customFormat="1" x14ac:dyDescent="0.25">
      <c r="C136" s="85" t="s">
        <v>113</v>
      </c>
      <c r="E136" s="91"/>
      <c r="F136" s="95">
        <f t="shared" si="2"/>
        <v>0</v>
      </c>
      <c r="G136" s="96">
        <f t="shared" si="3"/>
        <v>0</v>
      </c>
    </row>
    <row r="137" spans="3:8" s="85" customFormat="1" x14ac:dyDescent="0.25">
      <c r="E137" s="91"/>
    </row>
    <row r="138" spans="3:8" s="85" customFormat="1" x14ac:dyDescent="0.25">
      <c r="E138" s="91"/>
    </row>
    <row r="139" spans="3:8" s="85" customFormat="1" x14ac:dyDescent="0.25">
      <c r="E139" s="85" t="s">
        <v>104</v>
      </c>
      <c r="F139" s="85" t="s">
        <v>114</v>
      </c>
      <c r="G139" s="85">
        <f t="shared" ref="G139:G146" si="4">SUMIF($H$7:$H$57,F139,$E$7:$E$57)</f>
        <v>0</v>
      </c>
      <c r="H139" s="85">
        <f t="shared" ref="H139:H146" si="5">SUMIF($H$7:$H$57,F139,$F$7:$F$57)</f>
        <v>0</v>
      </c>
    </row>
    <row r="140" spans="3:8" s="85" customFormat="1" x14ac:dyDescent="0.25">
      <c r="E140" s="85" t="s">
        <v>104</v>
      </c>
      <c r="F140" s="85" t="s">
        <v>115</v>
      </c>
      <c r="G140" s="85">
        <f t="shared" si="4"/>
        <v>0</v>
      </c>
      <c r="H140" s="85">
        <f t="shared" si="5"/>
        <v>0</v>
      </c>
    </row>
    <row r="141" spans="3:8" s="85" customFormat="1" x14ac:dyDescent="0.25">
      <c r="E141" s="85" t="s">
        <v>104</v>
      </c>
      <c r="F141" s="85" t="s">
        <v>116</v>
      </c>
      <c r="G141" s="85">
        <f t="shared" si="4"/>
        <v>0</v>
      </c>
      <c r="H141" s="85">
        <f t="shared" si="5"/>
        <v>0</v>
      </c>
    </row>
    <row r="142" spans="3:8" s="85" customFormat="1" x14ac:dyDescent="0.25">
      <c r="E142" s="85" t="s">
        <v>106</v>
      </c>
      <c r="F142" s="85" t="s">
        <v>117</v>
      </c>
      <c r="G142" s="85">
        <f t="shared" si="4"/>
        <v>0</v>
      </c>
      <c r="H142" s="85">
        <f t="shared" si="5"/>
        <v>0</v>
      </c>
    </row>
    <row r="143" spans="3:8" s="85" customFormat="1" x14ac:dyDescent="0.25">
      <c r="E143" s="85" t="s">
        <v>107</v>
      </c>
      <c r="F143" s="85" t="s">
        <v>118</v>
      </c>
      <c r="G143" s="85">
        <f t="shared" si="4"/>
        <v>0</v>
      </c>
      <c r="H143" s="85">
        <f t="shared" si="5"/>
        <v>0</v>
      </c>
    </row>
    <row r="144" spans="3:8" s="85" customFormat="1" x14ac:dyDescent="0.25">
      <c r="E144" s="85" t="s">
        <v>104</v>
      </c>
      <c r="F144" s="85" t="s">
        <v>119</v>
      </c>
      <c r="G144" s="85">
        <f t="shared" si="4"/>
        <v>0</v>
      </c>
      <c r="H144" s="85">
        <f t="shared" si="5"/>
        <v>0</v>
      </c>
    </row>
    <row r="145" spans="5:8" s="85" customFormat="1" x14ac:dyDescent="0.25">
      <c r="E145" s="85" t="s">
        <v>107</v>
      </c>
      <c r="F145" s="85" t="s">
        <v>120</v>
      </c>
      <c r="G145" s="85">
        <f t="shared" si="4"/>
        <v>0</v>
      </c>
      <c r="H145" s="85">
        <f t="shared" si="5"/>
        <v>0</v>
      </c>
    </row>
    <row r="146" spans="5:8" s="85" customFormat="1" x14ac:dyDescent="0.25">
      <c r="E146" s="85" t="s">
        <v>104</v>
      </c>
      <c r="F146" s="85" t="s">
        <v>121</v>
      </c>
      <c r="G146" s="85">
        <f t="shared" si="4"/>
        <v>0</v>
      </c>
      <c r="H146" s="85">
        <f t="shared" si="5"/>
        <v>0</v>
      </c>
    </row>
    <row r="147" spans="5:8" s="85" customFormat="1" x14ac:dyDescent="0.25">
      <c r="E147" s="91"/>
      <c r="G147" s="85" t="s">
        <v>122</v>
      </c>
      <c r="H147" s="85" t="s">
        <v>122</v>
      </c>
    </row>
    <row r="148" spans="5:8" s="85" customFormat="1" x14ac:dyDescent="0.25">
      <c r="E148" s="91"/>
    </row>
    <row r="149" spans="5:8" s="85" customFormat="1" x14ac:dyDescent="0.25">
      <c r="E149" s="91"/>
    </row>
    <row r="150" spans="5:8" s="85" customFormat="1" x14ac:dyDescent="0.25">
      <c r="E150" s="91"/>
    </row>
    <row r="151" spans="5:8" s="85" customFormat="1" x14ac:dyDescent="0.25">
      <c r="E151" s="91"/>
    </row>
    <row r="152" spans="5:8" s="85" customFormat="1" x14ac:dyDescent="0.25">
      <c r="E152" s="91"/>
    </row>
    <row r="153" spans="5:8" s="85" customFormat="1" x14ac:dyDescent="0.25">
      <c r="E153" s="91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799F2-DDA4-4147-810A-7829F1516450}">
  <sheetPr>
    <tabColor rgb="FF7030A0"/>
  </sheetPr>
  <dimension ref="A2:O148"/>
  <sheetViews>
    <sheetView showGridLines="0" topLeftCell="A70" zoomScale="85" zoomScaleNormal="85" zoomScaleSheetLayoutView="89" workbookViewId="0">
      <selection activeCell="A79" sqref="A79:XFD98"/>
    </sheetView>
  </sheetViews>
  <sheetFormatPr defaultColWidth="9.140625" defaultRowHeight="15" outlineLevelRow="1" x14ac:dyDescent="0.25"/>
  <cols>
    <col min="1" max="1" width="11.28515625" style="85" customWidth="1"/>
    <col min="2" max="2" width="16.5703125" style="27" customWidth="1"/>
    <col min="3" max="3" width="60.7109375" style="27" customWidth="1"/>
    <col min="4" max="4" width="60.85546875" style="27" customWidth="1"/>
    <col min="5" max="5" width="19.42578125" style="30" customWidth="1"/>
    <col min="6" max="6" width="29.5703125" style="27" customWidth="1"/>
    <col min="7" max="7" width="20.5703125" style="27" customWidth="1"/>
    <col min="8" max="8" width="20.7109375" style="27" bestFit="1" customWidth="1"/>
    <col min="9" max="9" width="12" style="27" bestFit="1" customWidth="1"/>
    <col min="10" max="11" width="9.140625" style="85"/>
    <col min="12" max="12" width="16.140625" style="85" bestFit="1" customWidth="1"/>
    <col min="13" max="13" width="14" style="85" bestFit="1" customWidth="1"/>
    <col min="14" max="14" width="9.140625" style="85"/>
    <col min="15" max="15" width="10" style="85" bestFit="1" customWidth="1"/>
    <col min="16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85" t="s">
        <v>617</v>
      </c>
      <c r="B3" s="28" t="s">
        <v>3</v>
      </c>
      <c r="D3" s="28" t="s">
        <v>326</v>
      </c>
    </row>
    <row r="4" spans="1:8" x14ac:dyDescent="0.25">
      <c r="B4" s="28" t="s">
        <v>5</v>
      </c>
      <c r="D4" s="28" t="s">
        <v>784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34" t="s">
        <v>11</v>
      </c>
      <c r="H6" s="36" t="s">
        <v>12</v>
      </c>
    </row>
    <row r="7" spans="1:8" x14ac:dyDescent="0.25">
      <c r="A7" s="88"/>
      <c r="B7" s="2" t="s">
        <v>13</v>
      </c>
      <c r="C7" s="38" t="s">
        <v>332</v>
      </c>
      <c r="D7" s="38" t="s">
        <v>327</v>
      </c>
      <c r="E7" s="39">
        <v>470</v>
      </c>
      <c r="F7" s="39">
        <v>672476</v>
      </c>
      <c r="G7" s="80">
        <f t="shared" ref="G7:G70" si="0">+F7/$F$111</f>
        <v>2.1434773443598072E-2</v>
      </c>
      <c r="H7" s="40"/>
    </row>
    <row r="8" spans="1:8" x14ac:dyDescent="0.25">
      <c r="A8" s="88"/>
      <c r="B8" s="2" t="s">
        <v>15</v>
      </c>
      <c r="C8" s="38" t="s">
        <v>328</v>
      </c>
      <c r="D8" s="38" t="s">
        <v>333</v>
      </c>
      <c r="E8" s="39">
        <v>185</v>
      </c>
      <c r="F8" s="39">
        <v>218633</v>
      </c>
      <c r="G8" s="80">
        <f t="shared" si="0"/>
        <v>6.968797135205089E-3</v>
      </c>
      <c r="H8" s="40"/>
    </row>
    <row r="9" spans="1:8" x14ac:dyDescent="0.25">
      <c r="A9" s="88"/>
      <c r="B9" s="2" t="s">
        <v>16</v>
      </c>
      <c r="C9" s="38" t="s">
        <v>334</v>
      </c>
      <c r="D9" s="38" t="s">
        <v>330</v>
      </c>
      <c r="E9" s="39">
        <v>100</v>
      </c>
      <c r="F9" s="39">
        <v>401400</v>
      </c>
      <c r="G9" s="80">
        <f t="shared" si="0"/>
        <v>1.279438680378224E-2</v>
      </c>
      <c r="H9" s="40"/>
    </row>
    <row r="10" spans="1:8" x14ac:dyDescent="0.25">
      <c r="A10" s="88"/>
      <c r="B10" s="2" t="s">
        <v>17</v>
      </c>
      <c r="C10" s="38" t="s">
        <v>335</v>
      </c>
      <c r="D10" s="38" t="s">
        <v>338</v>
      </c>
      <c r="E10" s="39">
        <v>234</v>
      </c>
      <c r="F10" s="39">
        <v>61649.64</v>
      </c>
      <c r="G10" s="80">
        <f t="shared" si="0"/>
        <v>1.9650456912653855E-3</v>
      </c>
      <c r="H10" s="40"/>
    </row>
    <row r="11" spans="1:8" x14ac:dyDescent="0.25">
      <c r="A11" s="88"/>
      <c r="B11" s="2" t="s">
        <v>18</v>
      </c>
      <c r="C11" s="38" t="s">
        <v>347</v>
      </c>
      <c r="D11" s="38" t="s">
        <v>327</v>
      </c>
      <c r="E11" s="39">
        <v>300</v>
      </c>
      <c r="F11" s="39">
        <v>90135</v>
      </c>
      <c r="G11" s="80">
        <f t="shared" si="0"/>
        <v>2.8729996376654515E-3</v>
      </c>
      <c r="H11" s="40"/>
    </row>
    <row r="12" spans="1:8" x14ac:dyDescent="0.25">
      <c r="A12" s="88"/>
      <c r="B12" s="2" t="s">
        <v>19</v>
      </c>
      <c r="C12" s="38" t="s">
        <v>345</v>
      </c>
      <c r="D12" s="38" t="s">
        <v>341</v>
      </c>
      <c r="E12" s="39">
        <v>52</v>
      </c>
      <c r="F12" s="39">
        <v>117046.8</v>
      </c>
      <c r="G12" s="80">
        <f t="shared" si="0"/>
        <v>3.7307972928374172E-3</v>
      </c>
      <c r="H12" s="40"/>
    </row>
    <row r="13" spans="1:8" x14ac:dyDescent="0.25">
      <c r="A13" s="88"/>
      <c r="B13" s="2" t="s">
        <v>20</v>
      </c>
      <c r="C13" s="38" t="s">
        <v>351</v>
      </c>
      <c r="D13" s="38" t="s">
        <v>337</v>
      </c>
      <c r="E13" s="39">
        <v>145</v>
      </c>
      <c r="F13" s="39">
        <v>150510</v>
      </c>
      <c r="G13" s="80">
        <f t="shared" si="0"/>
        <v>4.7974169353195446E-3</v>
      </c>
      <c r="H13" s="40"/>
    </row>
    <row r="14" spans="1:8" x14ac:dyDescent="0.25">
      <c r="A14" s="88"/>
      <c r="B14" s="2" t="s">
        <v>21</v>
      </c>
      <c r="C14" s="38" t="s">
        <v>348</v>
      </c>
      <c r="D14" s="38" t="s">
        <v>338</v>
      </c>
      <c r="E14" s="39">
        <v>715</v>
      </c>
      <c r="F14" s="39">
        <v>551765.5</v>
      </c>
      <c r="G14" s="80">
        <f t="shared" si="0"/>
        <v>1.758719788735005E-2</v>
      </c>
      <c r="H14" s="40"/>
    </row>
    <row r="15" spans="1:8" x14ac:dyDescent="0.25">
      <c r="A15" s="88"/>
      <c r="B15" s="2" t="s">
        <v>22</v>
      </c>
      <c r="C15" s="38" t="s">
        <v>350</v>
      </c>
      <c r="D15" s="38" t="s">
        <v>342</v>
      </c>
      <c r="E15" s="39">
        <v>92</v>
      </c>
      <c r="F15" s="39">
        <v>166363.6</v>
      </c>
      <c r="G15" s="80">
        <f t="shared" si="0"/>
        <v>5.3027410275777462E-3</v>
      </c>
      <c r="H15" s="40"/>
    </row>
    <row r="16" spans="1:8" x14ac:dyDescent="0.25">
      <c r="A16" s="88"/>
      <c r="B16" s="2" t="s">
        <v>24</v>
      </c>
      <c r="C16" s="38" t="s">
        <v>349</v>
      </c>
      <c r="D16" s="38" t="s">
        <v>338</v>
      </c>
      <c r="E16" s="39">
        <v>457</v>
      </c>
      <c r="F16" s="39">
        <v>488281.65</v>
      </c>
      <c r="G16" s="80">
        <f t="shared" si="0"/>
        <v>1.5563687840779819E-2</v>
      </c>
      <c r="H16" s="40"/>
    </row>
    <row r="17" spans="1:8" x14ac:dyDescent="0.25">
      <c r="A17" s="88"/>
      <c r="B17" s="2" t="s">
        <v>25</v>
      </c>
      <c r="C17" s="38" t="s">
        <v>346</v>
      </c>
      <c r="D17" s="38" t="s">
        <v>339</v>
      </c>
      <c r="E17" s="39">
        <v>22</v>
      </c>
      <c r="F17" s="39">
        <v>156398</v>
      </c>
      <c r="G17" s="80">
        <f t="shared" si="0"/>
        <v>4.9850934413002866E-3</v>
      </c>
      <c r="H17" s="40"/>
    </row>
    <row r="18" spans="1:8" x14ac:dyDescent="0.25">
      <c r="A18" s="88"/>
      <c r="B18" s="2" t="s">
        <v>26</v>
      </c>
      <c r="C18" s="38" t="s">
        <v>344</v>
      </c>
      <c r="D18" s="38" t="s">
        <v>357</v>
      </c>
      <c r="E18" s="39">
        <v>100</v>
      </c>
      <c r="F18" s="39">
        <v>44420</v>
      </c>
      <c r="G18" s="80">
        <f t="shared" si="0"/>
        <v>1.4158611405680297E-3</v>
      </c>
      <c r="H18" s="40"/>
    </row>
    <row r="19" spans="1:8" x14ac:dyDescent="0.25">
      <c r="A19" s="88"/>
      <c r="B19" s="2" t="s">
        <v>27</v>
      </c>
      <c r="C19" s="38" t="s">
        <v>370</v>
      </c>
      <c r="D19" s="38" t="s">
        <v>356</v>
      </c>
      <c r="E19" s="39">
        <v>820</v>
      </c>
      <c r="F19" s="39">
        <v>173315.20000000001</v>
      </c>
      <c r="G19" s="80">
        <f t="shared" si="0"/>
        <v>5.5243191524037864E-3</v>
      </c>
      <c r="H19" s="40"/>
    </row>
    <row r="20" spans="1:8" x14ac:dyDescent="0.25">
      <c r="A20" s="88"/>
      <c r="B20" s="2" t="s">
        <v>28</v>
      </c>
      <c r="C20" s="38" t="s">
        <v>358</v>
      </c>
      <c r="D20" s="38" t="s">
        <v>342</v>
      </c>
      <c r="E20" s="39">
        <v>45</v>
      </c>
      <c r="F20" s="39">
        <v>59530.5</v>
      </c>
      <c r="G20" s="80">
        <f t="shared" si="0"/>
        <v>1.8974993612918751E-3</v>
      </c>
      <c r="H20" s="40"/>
    </row>
    <row r="21" spans="1:8" x14ac:dyDescent="0.25">
      <c r="A21" s="88"/>
      <c r="B21" s="2" t="s">
        <v>29</v>
      </c>
      <c r="C21" s="38" t="s">
        <v>354</v>
      </c>
      <c r="D21" s="38" t="s">
        <v>338</v>
      </c>
      <c r="E21" s="39">
        <v>445</v>
      </c>
      <c r="F21" s="39">
        <v>562213</v>
      </c>
      <c r="G21" s="80">
        <f t="shared" si="0"/>
        <v>1.7920205750161497E-2</v>
      </c>
      <c r="H21" s="40"/>
    </row>
    <row r="22" spans="1:8" x14ac:dyDescent="0.25">
      <c r="A22" s="88"/>
      <c r="B22" s="2" t="s">
        <v>30</v>
      </c>
      <c r="C22" s="38" t="s">
        <v>355</v>
      </c>
      <c r="D22" s="38" t="s">
        <v>359</v>
      </c>
      <c r="E22" s="39">
        <v>68</v>
      </c>
      <c r="F22" s="39">
        <v>210630</v>
      </c>
      <c r="G22" s="80">
        <f t="shared" si="0"/>
        <v>6.7137062592941043E-3</v>
      </c>
      <c r="H22" s="40"/>
    </row>
    <row r="23" spans="1:8" x14ac:dyDescent="0.25">
      <c r="A23" s="88"/>
      <c r="B23" s="2" t="s">
        <v>664</v>
      </c>
      <c r="C23" s="38" t="s">
        <v>684</v>
      </c>
      <c r="D23" s="38" t="s">
        <v>686</v>
      </c>
      <c r="E23" s="39">
        <v>13</v>
      </c>
      <c r="F23" s="39">
        <v>93990</v>
      </c>
      <c r="G23" s="80">
        <f t="shared" si="0"/>
        <v>2.995875475056036E-3</v>
      </c>
      <c r="H23" s="40"/>
    </row>
    <row r="24" spans="1:8" x14ac:dyDescent="0.25">
      <c r="A24" s="88"/>
      <c r="B24" s="2" t="s">
        <v>32</v>
      </c>
      <c r="C24" s="38" t="s">
        <v>369</v>
      </c>
      <c r="D24" s="38" t="s">
        <v>340</v>
      </c>
      <c r="E24" s="39">
        <v>35</v>
      </c>
      <c r="F24" s="39">
        <v>54701.5</v>
      </c>
      <c r="G24" s="80">
        <f t="shared" si="0"/>
        <v>1.7435778518861342E-3</v>
      </c>
      <c r="H24" s="40"/>
    </row>
    <row r="25" spans="1:8" x14ac:dyDescent="0.25">
      <c r="A25" s="88"/>
      <c r="B25" s="2" t="s">
        <v>668</v>
      </c>
      <c r="C25" s="38" t="s">
        <v>690</v>
      </c>
      <c r="D25" s="38" t="s">
        <v>329</v>
      </c>
      <c r="E25" s="39">
        <v>250</v>
      </c>
      <c r="F25" s="39">
        <v>102487.5</v>
      </c>
      <c r="G25" s="80">
        <f t="shared" si="0"/>
        <v>3.2667282450239972E-3</v>
      </c>
      <c r="H25" s="40"/>
    </row>
    <row r="26" spans="1:8" x14ac:dyDescent="0.25">
      <c r="A26" s="88"/>
      <c r="B26" s="2" t="s">
        <v>34</v>
      </c>
      <c r="C26" s="38" t="s">
        <v>363</v>
      </c>
      <c r="D26" s="38" t="s">
        <v>367</v>
      </c>
      <c r="E26" s="39">
        <v>15</v>
      </c>
      <c r="F26" s="39">
        <v>27285</v>
      </c>
      <c r="G26" s="80">
        <f t="shared" si="0"/>
        <v>8.6969318371001101E-4</v>
      </c>
      <c r="H26" s="40"/>
    </row>
    <row r="27" spans="1:8" x14ac:dyDescent="0.25">
      <c r="A27" s="88"/>
      <c r="B27" s="2" t="s">
        <v>669</v>
      </c>
      <c r="C27" s="38" t="s">
        <v>692</v>
      </c>
      <c r="D27" s="38" t="s">
        <v>691</v>
      </c>
      <c r="E27" s="39">
        <v>20</v>
      </c>
      <c r="F27" s="39">
        <v>54252</v>
      </c>
      <c r="G27" s="80">
        <f t="shared" si="0"/>
        <v>1.7292503061255458E-3</v>
      </c>
      <c r="H27" s="40"/>
    </row>
    <row r="28" spans="1:8" x14ac:dyDescent="0.25">
      <c r="A28" s="88"/>
      <c r="B28" s="2" t="s">
        <v>37</v>
      </c>
      <c r="C28" s="38" t="s">
        <v>353</v>
      </c>
      <c r="D28" s="38" t="s">
        <v>362</v>
      </c>
      <c r="E28" s="39">
        <v>350</v>
      </c>
      <c r="F28" s="39">
        <v>110215</v>
      </c>
      <c r="G28" s="80">
        <f t="shared" si="0"/>
        <v>3.5130377219204276E-3</v>
      </c>
      <c r="H28" s="40"/>
    </row>
    <row r="29" spans="1:8" x14ac:dyDescent="0.25">
      <c r="A29" s="88"/>
      <c r="B29" s="2" t="s">
        <v>38</v>
      </c>
      <c r="C29" s="38" t="s">
        <v>366</v>
      </c>
      <c r="D29" s="38" t="s">
        <v>339</v>
      </c>
      <c r="E29" s="39">
        <v>16</v>
      </c>
      <c r="F29" s="39">
        <v>81584</v>
      </c>
      <c r="G29" s="80">
        <f t="shared" si="0"/>
        <v>2.6004415869451177E-3</v>
      </c>
      <c r="H29" s="40"/>
    </row>
    <row r="30" spans="1:8" x14ac:dyDescent="0.25">
      <c r="A30" s="88"/>
      <c r="B30" s="2" t="s">
        <v>39</v>
      </c>
      <c r="C30" s="38" t="s">
        <v>377</v>
      </c>
      <c r="D30" s="38" t="s">
        <v>338</v>
      </c>
      <c r="E30" s="39">
        <v>865</v>
      </c>
      <c r="F30" s="39">
        <v>248211.75</v>
      </c>
      <c r="G30" s="80">
        <f t="shared" si="0"/>
        <v>7.911602239022663E-3</v>
      </c>
      <c r="H30" s="40"/>
    </row>
    <row r="31" spans="1:8" x14ac:dyDescent="0.25">
      <c r="A31" s="88"/>
      <c r="B31" s="2" t="s">
        <v>41</v>
      </c>
      <c r="C31" s="38" t="s">
        <v>387</v>
      </c>
      <c r="D31" s="38" t="s">
        <v>385</v>
      </c>
      <c r="E31" s="39">
        <v>62</v>
      </c>
      <c r="F31" s="39">
        <v>70965.2</v>
      </c>
      <c r="G31" s="80">
        <f t="shared" si="0"/>
        <v>2.2619736382854198E-3</v>
      </c>
      <c r="H31" s="40"/>
    </row>
    <row r="32" spans="1:8" x14ac:dyDescent="0.25">
      <c r="A32" s="88"/>
      <c r="B32" s="2" t="s">
        <v>706</v>
      </c>
      <c r="C32" s="38" t="s">
        <v>728</v>
      </c>
      <c r="D32" s="38" t="s">
        <v>729</v>
      </c>
      <c r="E32" s="39">
        <v>115</v>
      </c>
      <c r="F32" s="39">
        <v>89125</v>
      </c>
      <c r="G32" s="80">
        <f t="shared" si="0"/>
        <v>2.8408064870131845E-3</v>
      </c>
      <c r="H32" s="40"/>
    </row>
    <row r="33" spans="1:8" x14ac:dyDescent="0.25">
      <c r="A33" s="88"/>
      <c r="B33" s="2" t="s">
        <v>755</v>
      </c>
      <c r="C33" s="38" t="s">
        <v>769</v>
      </c>
      <c r="D33" s="38" t="s">
        <v>731</v>
      </c>
      <c r="E33" s="39">
        <v>306</v>
      </c>
      <c r="F33" s="39">
        <v>25884.54</v>
      </c>
      <c r="G33" s="80">
        <f t="shared" si="0"/>
        <v>8.2505435226201684E-4</v>
      </c>
      <c r="H33" s="40"/>
    </row>
    <row r="34" spans="1:8" x14ac:dyDescent="0.25">
      <c r="A34" s="88"/>
      <c r="B34" s="2" t="s">
        <v>756</v>
      </c>
      <c r="C34" s="38" t="s">
        <v>770</v>
      </c>
      <c r="D34" s="38" t="s">
        <v>731</v>
      </c>
      <c r="E34" s="39">
        <v>306</v>
      </c>
      <c r="F34" s="39">
        <v>14522.76</v>
      </c>
      <c r="G34" s="80">
        <f t="shared" si="0"/>
        <v>4.6290435699675278E-4</v>
      </c>
      <c r="H34" s="40"/>
    </row>
    <row r="35" spans="1:8" x14ac:dyDescent="0.25">
      <c r="A35" s="88"/>
      <c r="B35" s="2" t="s">
        <v>634</v>
      </c>
      <c r="C35" s="38" t="s">
        <v>639</v>
      </c>
      <c r="D35" s="38" t="s">
        <v>638</v>
      </c>
      <c r="E35" s="39">
        <v>55</v>
      </c>
      <c r="F35" s="39">
        <v>245641</v>
      </c>
      <c r="G35" s="80">
        <f t="shared" si="0"/>
        <v>7.8296611082906663E-3</v>
      </c>
      <c r="H35" s="40"/>
    </row>
    <row r="36" spans="1:8" x14ac:dyDescent="0.25">
      <c r="A36" s="88"/>
      <c r="B36" s="2" t="s">
        <v>42</v>
      </c>
      <c r="C36" s="38" t="s">
        <v>373</v>
      </c>
      <c r="D36" s="38" t="s">
        <v>375</v>
      </c>
      <c r="E36" s="39">
        <v>105</v>
      </c>
      <c r="F36" s="39">
        <v>53938.5</v>
      </c>
      <c r="G36" s="80">
        <f t="shared" si="0"/>
        <v>1.7192576796607084E-3</v>
      </c>
      <c r="H36" s="40"/>
    </row>
    <row r="37" spans="1:8" x14ac:dyDescent="0.25">
      <c r="A37" s="88"/>
      <c r="B37" s="2" t="s">
        <v>707</v>
      </c>
      <c r="C37" s="38" t="s">
        <v>730</v>
      </c>
      <c r="D37" s="38" t="s">
        <v>731</v>
      </c>
      <c r="E37" s="39">
        <v>306</v>
      </c>
      <c r="F37" s="39">
        <v>83094.3</v>
      </c>
      <c r="G37" s="80">
        <f t="shared" si="0"/>
        <v>2.6485815032125629E-3</v>
      </c>
      <c r="H37" s="40"/>
    </row>
    <row r="38" spans="1:8" x14ac:dyDescent="0.25">
      <c r="A38" s="88"/>
      <c r="B38" s="2" t="s">
        <v>43</v>
      </c>
      <c r="C38" s="38" t="s">
        <v>384</v>
      </c>
      <c r="D38" s="38" t="s">
        <v>380</v>
      </c>
      <c r="E38" s="39">
        <v>530</v>
      </c>
      <c r="F38" s="39">
        <v>158761.5</v>
      </c>
      <c r="G38" s="80">
        <f t="shared" si="0"/>
        <v>5.06042860126725E-3</v>
      </c>
      <c r="H38" s="40"/>
    </row>
    <row r="39" spans="1:8" x14ac:dyDescent="0.25">
      <c r="A39" s="88"/>
      <c r="B39" s="2" t="s">
        <v>44</v>
      </c>
      <c r="C39" s="38" t="s">
        <v>771</v>
      </c>
      <c r="D39" s="38" t="s">
        <v>333</v>
      </c>
      <c r="E39" s="39">
        <v>10</v>
      </c>
      <c r="F39" s="39">
        <v>42696</v>
      </c>
      <c r="G39" s="80">
        <f t="shared" si="0"/>
        <v>1.3609096636130707E-3</v>
      </c>
      <c r="H39" s="40"/>
    </row>
    <row r="40" spans="1:8" x14ac:dyDescent="0.25">
      <c r="A40" s="88"/>
      <c r="B40" s="2" t="s">
        <v>45</v>
      </c>
      <c r="C40" s="38" t="s">
        <v>386</v>
      </c>
      <c r="D40" s="38" t="s">
        <v>379</v>
      </c>
      <c r="E40" s="39">
        <v>13</v>
      </c>
      <c r="F40" s="39">
        <v>74438</v>
      </c>
      <c r="G40" s="80">
        <f t="shared" si="0"/>
        <v>2.3726670774786808E-3</v>
      </c>
      <c r="H40" s="40"/>
    </row>
    <row r="41" spans="1:8" x14ac:dyDescent="0.25">
      <c r="A41" s="88"/>
      <c r="B41" s="2" t="s">
        <v>643</v>
      </c>
      <c r="C41" s="38" t="s">
        <v>376</v>
      </c>
      <c r="D41" s="38" t="s">
        <v>338</v>
      </c>
      <c r="E41" s="39">
        <v>615</v>
      </c>
      <c r="F41" s="39">
        <v>235729.5</v>
      </c>
      <c r="G41" s="80">
        <f t="shared" si="0"/>
        <v>7.5137379274095306E-3</v>
      </c>
      <c r="H41" s="40"/>
    </row>
    <row r="42" spans="1:8" x14ac:dyDescent="0.25">
      <c r="A42" s="88"/>
      <c r="B42" s="2" t="s">
        <v>46</v>
      </c>
      <c r="C42" s="38" t="s">
        <v>374</v>
      </c>
      <c r="D42" s="38" t="s">
        <v>338</v>
      </c>
      <c r="E42" s="39">
        <v>225</v>
      </c>
      <c r="F42" s="39">
        <v>285367.5</v>
      </c>
      <c r="G42" s="80">
        <f t="shared" si="0"/>
        <v>9.0959197215454129E-3</v>
      </c>
      <c r="H42" s="40"/>
    </row>
    <row r="43" spans="1:8" x14ac:dyDescent="0.25">
      <c r="A43" s="88"/>
      <c r="B43" s="2" t="s">
        <v>47</v>
      </c>
      <c r="C43" s="38" t="s">
        <v>381</v>
      </c>
      <c r="D43" s="38" t="s">
        <v>382</v>
      </c>
      <c r="E43" s="39">
        <v>55</v>
      </c>
      <c r="F43" s="39">
        <v>80223</v>
      </c>
      <c r="G43" s="80">
        <f t="shared" si="0"/>
        <v>2.5570605195810231E-3</v>
      </c>
      <c r="H43" s="40"/>
    </row>
    <row r="44" spans="1:8" ht="13.5" customHeight="1" x14ac:dyDescent="0.25">
      <c r="A44" s="88"/>
      <c r="B44" s="2" t="s">
        <v>49</v>
      </c>
      <c r="C44" s="38" t="s">
        <v>371</v>
      </c>
      <c r="D44" s="38" t="s">
        <v>372</v>
      </c>
      <c r="E44" s="39">
        <v>415</v>
      </c>
      <c r="F44" s="39">
        <v>146250.15</v>
      </c>
      <c r="G44" s="80">
        <f t="shared" si="0"/>
        <v>4.6616367444224545E-3</v>
      </c>
      <c r="H44" s="40"/>
    </row>
    <row r="45" spans="1:8" x14ac:dyDescent="0.25">
      <c r="A45" s="88"/>
      <c r="B45" s="2" t="s">
        <v>708</v>
      </c>
      <c r="C45" s="38" t="s">
        <v>732</v>
      </c>
      <c r="D45" s="38" t="s">
        <v>333</v>
      </c>
      <c r="E45" s="39">
        <v>15</v>
      </c>
      <c r="F45" s="39">
        <v>72000</v>
      </c>
      <c r="G45" s="80">
        <f t="shared" si="0"/>
        <v>2.2949572742210298E-3</v>
      </c>
      <c r="H45" s="40"/>
    </row>
    <row r="46" spans="1:8" x14ac:dyDescent="0.25">
      <c r="A46" s="88"/>
      <c r="B46" s="2" t="s">
        <v>50</v>
      </c>
      <c r="C46" s="38" t="s">
        <v>378</v>
      </c>
      <c r="D46" s="38" t="s">
        <v>388</v>
      </c>
      <c r="E46" s="39">
        <v>503</v>
      </c>
      <c r="F46" s="39">
        <v>216943.9</v>
      </c>
      <c r="G46" s="80">
        <f t="shared" si="0"/>
        <v>6.9149580750399947E-3</v>
      </c>
      <c r="H46" s="40"/>
    </row>
    <row r="47" spans="1:8" x14ac:dyDescent="0.25">
      <c r="A47" s="88"/>
      <c r="B47" s="2" t="s">
        <v>709</v>
      </c>
      <c r="C47" s="38" t="s">
        <v>733</v>
      </c>
      <c r="D47" s="38" t="s">
        <v>327</v>
      </c>
      <c r="E47" s="39">
        <v>225</v>
      </c>
      <c r="F47" s="39">
        <v>110430</v>
      </c>
      <c r="G47" s="80">
        <f t="shared" si="0"/>
        <v>3.5198907193365043E-3</v>
      </c>
      <c r="H47" s="40"/>
    </row>
    <row r="48" spans="1:8" x14ac:dyDescent="0.25">
      <c r="A48" s="88"/>
      <c r="B48" s="2" t="s">
        <v>51</v>
      </c>
      <c r="C48" s="38" t="s">
        <v>397</v>
      </c>
      <c r="D48" s="38" t="s">
        <v>396</v>
      </c>
      <c r="E48" s="39">
        <v>36</v>
      </c>
      <c r="F48" s="39">
        <v>157867.20000000001</v>
      </c>
      <c r="G48" s="80">
        <f t="shared" si="0"/>
        <v>5.0319233194570301E-3</v>
      </c>
      <c r="H48" s="40"/>
    </row>
    <row r="49" spans="1:8" x14ac:dyDescent="0.25">
      <c r="A49" s="88"/>
      <c r="B49" s="2" t="s">
        <v>52</v>
      </c>
      <c r="C49" s="38" t="s">
        <v>390</v>
      </c>
      <c r="D49" s="38" t="s">
        <v>340</v>
      </c>
      <c r="E49" s="39">
        <v>215</v>
      </c>
      <c r="F49" s="39">
        <v>201455</v>
      </c>
      <c r="G49" s="80">
        <f t="shared" si="0"/>
        <v>6.4212585788638544E-3</v>
      </c>
      <c r="H49" s="40"/>
    </row>
    <row r="50" spans="1:8" x14ac:dyDescent="0.25">
      <c r="A50" s="88"/>
      <c r="B50" s="2" t="s">
        <v>53</v>
      </c>
      <c r="C50" s="38" t="s">
        <v>398</v>
      </c>
      <c r="D50" s="38" t="s">
        <v>40</v>
      </c>
      <c r="E50" s="39">
        <v>22</v>
      </c>
      <c r="F50" s="39">
        <v>115860.8</v>
      </c>
      <c r="G50" s="80">
        <f t="shared" si="0"/>
        <v>3.692994246625943E-3</v>
      </c>
      <c r="H50" s="40"/>
    </row>
    <row r="51" spans="1:8" x14ac:dyDescent="0.25">
      <c r="A51" s="88"/>
      <c r="B51" s="2" t="s">
        <v>54</v>
      </c>
      <c r="C51" s="38" t="s">
        <v>403</v>
      </c>
      <c r="D51" s="38" t="s">
        <v>342</v>
      </c>
      <c r="E51" s="39">
        <v>40</v>
      </c>
      <c r="F51" s="39">
        <v>92208</v>
      </c>
      <c r="G51" s="80">
        <f t="shared" si="0"/>
        <v>2.9390752825190652E-3</v>
      </c>
      <c r="H51" s="40"/>
    </row>
    <row r="52" spans="1:8" x14ac:dyDescent="0.25">
      <c r="A52" s="88"/>
      <c r="B52" s="2" t="s">
        <v>55</v>
      </c>
      <c r="C52" s="38" t="s">
        <v>402</v>
      </c>
      <c r="D52" s="38" t="s">
        <v>399</v>
      </c>
      <c r="E52" s="39">
        <v>9</v>
      </c>
      <c r="F52" s="39">
        <v>138951</v>
      </c>
      <c r="G52" s="80">
        <f t="shared" si="0"/>
        <v>4.42898066958731E-3</v>
      </c>
      <c r="H52" s="40"/>
    </row>
    <row r="53" spans="1:8" x14ac:dyDescent="0.25">
      <c r="A53" s="88"/>
      <c r="B53" s="2" t="s">
        <v>644</v>
      </c>
      <c r="C53" s="38" t="s">
        <v>655</v>
      </c>
      <c r="D53" s="38" t="s">
        <v>342</v>
      </c>
      <c r="E53" s="39">
        <v>17</v>
      </c>
      <c r="F53" s="39">
        <v>110542.5</v>
      </c>
      <c r="G53" s="80">
        <f t="shared" si="0"/>
        <v>3.5234765900774745E-3</v>
      </c>
      <c r="H53" s="40"/>
    </row>
    <row r="54" spans="1:8" x14ac:dyDescent="0.25">
      <c r="A54" s="88"/>
      <c r="B54" s="2" t="s">
        <v>710</v>
      </c>
      <c r="C54" s="38" t="s">
        <v>734</v>
      </c>
      <c r="D54" s="38" t="s">
        <v>735</v>
      </c>
      <c r="E54" s="39">
        <v>485</v>
      </c>
      <c r="F54" s="39">
        <v>128408.6</v>
      </c>
      <c r="G54" s="80">
        <f t="shared" si="0"/>
        <v>4.0929479255908128E-3</v>
      </c>
      <c r="H54" s="40"/>
    </row>
    <row r="55" spans="1:8" x14ac:dyDescent="0.25">
      <c r="A55" s="88"/>
      <c r="B55" s="2" t="s">
        <v>56</v>
      </c>
      <c r="C55" s="38" t="s">
        <v>400</v>
      </c>
      <c r="D55" s="38" t="s">
        <v>329</v>
      </c>
      <c r="E55" s="39">
        <v>225</v>
      </c>
      <c r="F55" s="39">
        <v>424530</v>
      </c>
      <c r="G55" s="80">
        <f t="shared" si="0"/>
        <v>1.3531641828125747E-2</v>
      </c>
      <c r="H55" s="40"/>
    </row>
    <row r="56" spans="1:8" x14ac:dyDescent="0.25">
      <c r="A56" s="88"/>
      <c r="B56" s="2" t="s">
        <v>711</v>
      </c>
      <c r="C56" s="38" t="s">
        <v>736</v>
      </c>
      <c r="D56" s="38" t="s">
        <v>340</v>
      </c>
      <c r="E56" s="39">
        <v>30</v>
      </c>
      <c r="F56" s="39">
        <v>102726</v>
      </c>
      <c r="G56" s="80">
        <f t="shared" si="0"/>
        <v>3.2743302909948543E-3</v>
      </c>
      <c r="H56" s="40"/>
    </row>
    <row r="57" spans="1:8" x14ac:dyDescent="0.25">
      <c r="A57" s="88"/>
      <c r="B57" s="2" t="s">
        <v>58</v>
      </c>
      <c r="C57" s="38" t="s">
        <v>393</v>
      </c>
      <c r="D57" s="38" t="s">
        <v>401</v>
      </c>
      <c r="E57" s="39">
        <v>12</v>
      </c>
      <c r="F57" s="39">
        <v>91638</v>
      </c>
      <c r="G57" s="80">
        <f t="shared" si="0"/>
        <v>2.9209068707648157E-3</v>
      </c>
      <c r="H57" s="40"/>
    </row>
    <row r="58" spans="1:8" x14ac:dyDescent="0.25">
      <c r="A58" s="88"/>
      <c r="B58" s="2" t="s">
        <v>666</v>
      </c>
      <c r="C58" s="38" t="s">
        <v>688</v>
      </c>
      <c r="D58" s="38" t="s">
        <v>689</v>
      </c>
      <c r="E58" s="39">
        <v>113</v>
      </c>
      <c r="F58" s="39">
        <v>212620.79999999999</v>
      </c>
      <c r="G58" s="80">
        <f t="shared" si="0"/>
        <v>6.7771618279263155E-3</v>
      </c>
      <c r="H58" s="40"/>
    </row>
    <row r="59" spans="1:8" outlineLevel="1" x14ac:dyDescent="0.25">
      <c r="A59" s="88"/>
      <c r="B59" s="2" t="s">
        <v>59</v>
      </c>
      <c r="C59" s="38" t="s">
        <v>389</v>
      </c>
      <c r="D59" s="38" t="s">
        <v>394</v>
      </c>
      <c r="E59" s="39">
        <v>77</v>
      </c>
      <c r="F59" s="39">
        <v>190490.3</v>
      </c>
      <c r="G59" s="80">
        <f t="shared" si="0"/>
        <v>6.0717652729659196E-3</v>
      </c>
      <c r="H59" s="40"/>
    </row>
    <row r="60" spans="1:8" outlineLevel="1" x14ac:dyDescent="0.25">
      <c r="A60" s="88"/>
      <c r="B60" s="2" t="s">
        <v>60</v>
      </c>
      <c r="C60" s="38" t="s">
        <v>404</v>
      </c>
      <c r="D60" s="38" t="s">
        <v>338</v>
      </c>
      <c r="E60" s="39">
        <v>925</v>
      </c>
      <c r="F60" s="39">
        <v>124551.25</v>
      </c>
      <c r="G60" s="80">
        <f t="shared" si="0"/>
        <v>3.9699971833447503E-3</v>
      </c>
      <c r="H60" s="40"/>
    </row>
    <row r="61" spans="1:8" outlineLevel="1" x14ac:dyDescent="0.25">
      <c r="A61" s="88"/>
      <c r="B61" s="2" t="s">
        <v>61</v>
      </c>
      <c r="C61" s="38" t="s">
        <v>414</v>
      </c>
      <c r="D61" s="38" t="s">
        <v>357</v>
      </c>
      <c r="E61" s="39">
        <v>20</v>
      </c>
      <c r="F61" s="39">
        <v>231720</v>
      </c>
      <c r="G61" s="80">
        <f t="shared" si="0"/>
        <v>7.3859374942013469E-3</v>
      </c>
      <c r="H61" s="40"/>
    </row>
    <row r="62" spans="1:8" outlineLevel="1" x14ac:dyDescent="0.25">
      <c r="A62" s="88"/>
      <c r="B62" s="2" t="s">
        <v>62</v>
      </c>
      <c r="C62" s="38" t="s">
        <v>409</v>
      </c>
      <c r="D62" s="38" t="s">
        <v>339</v>
      </c>
      <c r="E62" s="39">
        <v>30</v>
      </c>
      <c r="F62" s="39">
        <v>104787</v>
      </c>
      <c r="G62" s="80">
        <f t="shared" si="0"/>
        <v>3.3400234429694312E-3</v>
      </c>
      <c r="H62" s="40"/>
    </row>
    <row r="63" spans="1:8" outlineLevel="1" x14ac:dyDescent="0.25">
      <c r="A63" s="88"/>
      <c r="B63" s="2" t="s">
        <v>712</v>
      </c>
      <c r="C63" s="38" t="s">
        <v>737</v>
      </c>
      <c r="D63" s="38" t="s">
        <v>738</v>
      </c>
      <c r="E63" s="39">
        <v>260</v>
      </c>
      <c r="F63" s="39">
        <v>125177</v>
      </c>
      <c r="G63" s="80">
        <f t="shared" si="0"/>
        <v>3.989942593266192E-3</v>
      </c>
      <c r="H63" s="40"/>
    </row>
    <row r="64" spans="1:8" outlineLevel="1" x14ac:dyDescent="0.25">
      <c r="A64" s="88"/>
      <c r="B64" s="2" t="s">
        <v>63</v>
      </c>
      <c r="C64" s="38" t="s">
        <v>408</v>
      </c>
      <c r="D64" s="38" t="s">
        <v>338</v>
      </c>
      <c r="E64" s="39">
        <v>225</v>
      </c>
      <c r="F64" s="39">
        <v>191666.25</v>
      </c>
      <c r="G64" s="80">
        <f t="shared" si="0"/>
        <v>6.1092479813912009E-3</v>
      </c>
      <c r="H64" s="40"/>
    </row>
    <row r="65" spans="1:8" outlineLevel="1" x14ac:dyDescent="0.25">
      <c r="A65" s="88"/>
      <c r="B65" s="2" t="s">
        <v>64</v>
      </c>
      <c r="C65" s="38" t="s">
        <v>405</v>
      </c>
      <c r="D65" s="38" t="s">
        <v>410</v>
      </c>
      <c r="E65" s="39">
        <v>9</v>
      </c>
      <c r="F65" s="39">
        <v>119826</v>
      </c>
      <c r="G65" s="80">
        <f t="shared" si="0"/>
        <v>3.8193826436223486E-3</v>
      </c>
      <c r="H65" s="40"/>
    </row>
    <row r="66" spans="1:8" outlineLevel="1" x14ac:dyDescent="0.25">
      <c r="A66" s="88"/>
      <c r="B66" s="2" t="s">
        <v>65</v>
      </c>
      <c r="C66" s="38" t="s">
        <v>412</v>
      </c>
      <c r="D66" s="38" t="s">
        <v>394</v>
      </c>
      <c r="E66" s="39">
        <v>28</v>
      </c>
      <c r="F66" s="39">
        <v>41258</v>
      </c>
      <c r="G66" s="80">
        <f t="shared" si="0"/>
        <v>1.3150742669418229E-3</v>
      </c>
      <c r="H66" s="40"/>
    </row>
    <row r="67" spans="1:8" outlineLevel="1" x14ac:dyDescent="0.25">
      <c r="A67" s="88"/>
      <c r="B67" s="2" t="s">
        <v>757</v>
      </c>
      <c r="C67" s="38" t="s">
        <v>774</v>
      </c>
      <c r="D67" s="38" t="s">
        <v>419</v>
      </c>
      <c r="E67" s="39">
        <v>170</v>
      </c>
      <c r="F67" s="39">
        <v>58735</v>
      </c>
      <c r="G67" s="80">
        <f t="shared" si="0"/>
        <v>1.8721432708523915E-3</v>
      </c>
      <c r="H67" s="40"/>
    </row>
    <row r="68" spans="1:8" outlineLevel="1" x14ac:dyDescent="0.25">
      <c r="A68" s="88"/>
      <c r="B68" s="2" t="s">
        <v>66</v>
      </c>
      <c r="C68" s="38" t="s">
        <v>406</v>
      </c>
      <c r="D68" s="38" t="s">
        <v>342</v>
      </c>
      <c r="E68" s="39">
        <v>30</v>
      </c>
      <c r="F68" s="39">
        <v>125553</v>
      </c>
      <c r="G68" s="80">
        <f t="shared" si="0"/>
        <v>4.0019273701426801E-3</v>
      </c>
      <c r="H68" s="40"/>
    </row>
    <row r="69" spans="1:8" outlineLevel="1" x14ac:dyDescent="0.25">
      <c r="A69" s="88"/>
      <c r="B69" s="2" t="s">
        <v>758</v>
      </c>
      <c r="C69" s="38" t="s">
        <v>772</v>
      </c>
      <c r="D69" s="38" t="s">
        <v>731</v>
      </c>
      <c r="E69" s="39">
        <v>306</v>
      </c>
      <c r="F69" s="39">
        <v>42794.1</v>
      </c>
      <c r="G69" s="80">
        <f t="shared" si="0"/>
        <v>1.3640365428991966E-3</v>
      </c>
      <c r="H69" s="40"/>
    </row>
    <row r="70" spans="1:8" outlineLevel="1" x14ac:dyDescent="0.25">
      <c r="A70" s="88"/>
      <c r="B70" s="2" t="s">
        <v>759</v>
      </c>
      <c r="C70" s="38" t="s">
        <v>773</v>
      </c>
      <c r="D70" s="38" t="s">
        <v>731</v>
      </c>
      <c r="E70" s="39">
        <v>306</v>
      </c>
      <c r="F70" s="39">
        <v>70428.960000000006</v>
      </c>
      <c r="G70" s="80">
        <f t="shared" si="0"/>
        <v>2.2448813064975272E-3</v>
      </c>
      <c r="H70" s="40"/>
    </row>
    <row r="71" spans="1:8" outlineLevel="1" x14ac:dyDescent="0.25">
      <c r="A71" s="88"/>
      <c r="B71" s="2" t="s">
        <v>67</v>
      </c>
      <c r="C71" s="38" t="s">
        <v>407</v>
      </c>
      <c r="D71" s="38" t="s">
        <v>340</v>
      </c>
      <c r="E71" s="39">
        <v>240</v>
      </c>
      <c r="F71" s="39">
        <v>224964</v>
      </c>
      <c r="G71" s="80">
        <f t="shared" ref="G71:G94" si="1">+F71/$F$111</f>
        <v>7.1705940033036071E-3</v>
      </c>
      <c r="H71" s="40"/>
    </row>
    <row r="72" spans="1:8" outlineLevel="1" x14ac:dyDescent="0.25">
      <c r="A72" s="88"/>
      <c r="B72" s="2" t="s">
        <v>68</v>
      </c>
      <c r="C72" s="38" t="s">
        <v>413</v>
      </c>
      <c r="D72" s="38" t="s">
        <v>368</v>
      </c>
      <c r="E72" s="39">
        <v>480</v>
      </c>
      <c r="F72" s="39">
        <v>191592</v>
      </c>
      <c r="G72" s="80">
        <f t="shared" si="1"/>
        <v>6.10688130670216E-3</v>
      </c>
      <c r="H72" s="40"/>
    </row>
    <row r="73" spans="1:8" outlineLevel="1" x14ac:dyDescent="0.25">
      <c r="A73" s="88"/>
      <c r="B73" s="2" t="s">
        <v>70</v>
      </c>
      <c r="C73" s="38" t="s">
        <v>415</v>
      </c>
      <c r="D73" s="38" t="s">
        <v>420</v>
      </c>
      <c r="E73" s="39">
        <v>350</v>
      </c>
      <c r="F73" s="39">
        <v>111422.5</v>
      </c>
      <c r="G73" s="80">
        <f t="shared" si="1"/>
        <v>3.5515260678735095E-3</v>
      </c>
      <c r="H73" s="40"/>
    </row>
    <row r="74" spans="1:8" x14ac:dyDescent="0.25">
      <c r="B74" s="2" t="s">
        <v>71</v>
      </c>
      <c r="C74" s="38" t="s">
        <v>417</v>
      </c>
      <c r="D74" s="38" t="s">
        <v>423</v>
      </c>
      <c r="E74" s="39">
        <v>625</v>
      </c>
      <c r="F74" s="39">
        <v>154393.75</v>
      </c>
      <c r="G74" s="80">
        <f t="shared" si="1"/>
        <v>4.9212091618994879E-3</v>
      </c>
      <c r="H74" s="40"/>
    </row>
    <row r="75" spans="1:8" x14ac:dyDescent="0.25">
      <c r="B75" s="2" t="s">
        <v>713</v>
      </c>
      <c r="C75" s="38" t="s">
        <v>739</v>
      </c>
      <c r="D75" s="38" t="s">
        <v>740</v>
      </c>
      <c r="E75" s="39">
        <v>1125</v>
      </c>
      <c r="F75" s="39">
        <v>136361.25</v>
      </c>
      <c r="G75" s="80">
        <f t="shared" si="1"/>
        <v>4.3464339251301724E-3</v>
      </c>
      <c r="H75" s="40"/>
    </row>
    <row r="76" spans="1:8" x14ac:dyDescent="0.25">
      <c r="B76" s="2" t="s">
        <v>72</v>
      </c>
      <c r="C76" s="38" t="s">
        <v>416</v>
      </c>
      <c r="D76" s="38" t="s">
        <v>367</v>
      </c>
      <c r="E76" s="39">
        <v>50</v>
      </c>
      <c r="F76" s="39">
        <v>29345</v>
      </c>
      <c r="G76" s="80">
        <f t="shared" si="1"/>
        <v>9.3535446127800158E-4</v>
      </c>
      <c r="H76" s="40"/>
    </row>
    <row r="77" spans="1:8" x14ac:dyDescent="0.25">
      <c r="B77" s="2" t="s">
        <v>75</v>
      </c>
      <c r="C77" s="38" t="s">
        <v>421</v>
      </c>
      <c r="D77" s="38" t="s">
        <v>333</v>
      </c>
      <c r="E77" s="39">
        <v>77</v>
      </c>
      <c r="F77" s="39">
        <v>92330.7</v>
      </c>
      <c r="G77" s="80">
        <f t="shared" si="1"/>
        <v>2.9429862722072171E-3</v>
      </c>
      <c r="H77" s="40"/>
    </row>
    <row r="78" spans="1:8" x14ac:dyDescent="0.25">
      <c r="A78" s="97" t="s">
        <v>69</v>
      </c>
      <c r="B78" s="2" t="s">
        <v>714</v>
      </c>
      <c r="C78" s="38" t="s">
        <v>741</v>
      </c>
      <c r="D78" s="38" t="s">
        <v>338</v>
      </c>
      <c r="E78" s="39">
        <v>105</v>
      </c>
      <c r="F78" s="39">
        <v>106674.75</v>
      </c>
      <c r="G78" s="80">
        <f t="shared" si="1"/>
        <v>3.4001943540029138E-3</v>
      </c>
      <c r="H78" s="40"/>
    </row>
    <row r="79" spans="1:8" hidden="1" x14ac:dyDescent="0.25">
      <c r="B79" s="2"/>
      <c r="C79" s="38"/>
      <c r="D79" s="38"/>
      <c r="E79" s="39"/>
      <c r="F79" s="39"/>
      <c r="G79" s="80">
        <f t="shared" si="1"/>
        <v>0</v>
      </c>
      <c r="H79" s="40"/>
    </row>
    <row r="80" spans="1:8" hidden="1" x14ac:dyDescent="0.25">
      <c r="B80" s="2"/>
      <c r="C80" s="38"/>
      <c r="D80" s="38"/>
      <c r="E80" s="39"/>
      <c r="F80" s="39"/>
      <c r="G80" s="80">
        <f t="shared" si="1"/>
        <v>0</v>
      </c>
      <c r="H80" s="40"/>
    </row>
    <row r="81" spans="1:8" hidden="1" x14ac:dyDescent="0.25">
      <c r="B81" s="2"/>
      <c r="C81" s="38"/>
      <c r="D81" s="38"/>
      <c r="E81" s="39"/>
      <c r="F81" s="39"/>
      <c r="G81" s="80">
        <f t="shared" si="1"/>
        <v>0</v>
      </c>
      <c r="H81" s="40"/>
    </row>
    <row r="82" spans="1:8" hidden="1" x14ac:dyDescent="0.25">
      <c r="A82" s="89" t="s">
        <v>73</v>
      </c>
      <c r="B82" s="2"/>
      <c r="C82" s="38"/>
      <c r="D82" s="38"/>
      <c r="E82" s="39"/>
      <c r="F82" s="39"/>
      <c r="G82" s="80">
        <f t="shared" si="1"/>
        <v>0</v>
      </c>
      <c r="H82" s="40"/>
    </row>
    <row r="83" spans="1:8" hidden="1" x14ac:dyDescent="0.25">
      <c r="B83" s="2"/>
      <c r="C83" s="38"/>
      <c r="D83" s="38"/>
      <c r="E83" s="39"/>
      <c r="F83" s="39"/>
      <c r="G83" s="80">
        <f t="shared" si="1"/>
        <v>0</v>
      </c>
      <c r="H83" s="40"/>
    </row>
    <row r="84" spans="1:8" hidden="1" x14ac:dyDescent="0.25">
      <c r="B84" s="2"/>
      <c r="C84" s="38"/>
      <c r="D84" s="38"/>
      <c r="E84" s="39"/>
      <c r="F84" s="39"/>
      <c r="G84" s="80">
        <f t="shared" si="1"/>
        <v>0</v>
      </c>
      <c r="H84" s="40"/>
    </row>
    <row r="85" spans="1:8" hidden="1" x14ac:dyDescent="0.25">
      <c r="B85" s="2"/>
      <c r="C85" s="38"/>
      <c r="D85" s="38"/>
      <c r="E85" s="39"/>
      <c r="F85" s="39"/>
      <c r="G85" s="80">
        <f t="shared" si="1"/>
        <v>0</v>
      </c>
      <c r="H85" s="40"/>
    </row>
    <row r="86" spans="1:8" hidden="1" x14ac:dyDescent="0.25">
      <c r="B86" s="2"/>
      <c r="C86" s="38"/>
      <c r="D86" s="38"/>
      <c r="E86" s="39"/>
      <c r="F86" s="39"/>
      <c r="G86" s="80">
        <f t="shared" si="1"/>
        <v>0</v>
      </c>
      <c r="H86" s="40"/>
    </row>
    <row r="87" spans="1:8" hidden="1" x14ac:dyDescent="0.25">
      <c r="B87" s="2"/>
      <c r="C87" s="38"/>
      <c r="D87" s="38"/>
      <c r="E87" s="39"/>
      <c r="F87" s="39"/>
      <c r="G87" s="80">
        <f t="shared" si="1"/>
        <v>0</v>
      </c>
      <c r="H87" s="40"/>
    </row>
    <row r="88" spans="1:8" hidden="1" x14ac:dyDescent="0.25">
      <c r="B88" s="2"/>
      <c r="C88" s="38"/>
      <c r="D88" s="38"/>
      <c r="E88" s="39"/>
      <c r="F88" s="39"/>
      <c r="G88" s="80">
        <f t="shared" si="1"/>
        <v>0</v>
      </c>
      <c r="H88" s="40"/>
    </row>
    <row r="89" spans="1:8" hidden="1" x14ac:dyDescent="0.25">
      <c r="B89" s="2"/>
      <c r="C89" s="38"/>
      <c r="D89" s="38"/>
      <c r="E89" s="39"/>
      <c r="F89" s="39"/>
      <c r="G89" s="80">
        <f t="shared" si="1"/>
        <v>0</v>
      </c>
      <c r="H89" s="40"/>
    </row>
    <row r="90" spans="1:8" hidden="1" x14ac:dyDescent="0.25">
      <c r="B90" s="2"/>
      <c r="C90" s="38"/>
      <c r="D90" s="38"/>
      <c r="E90" s="39"/>
      <c r="F90" s="39"/>
      <c r="G90" s="80">
        <f t="shared" si="1"/>
        <v>0</v>
      </c>
      <c r="H90" s="40"/>
    </row>
    <row r="91" spans="1:8" hidden="1" x14ac:dyDescent="0.25">
      <c r="B91" s="2"/>
      <c r="C91" s="38"/>
      <c r="D91" s="38"/>
      <c r="E91" s="39"/>
      <c r="F91" s="39"/>
      <c r="G91" s="80">
        <f t="shared" si="1"/>
        <v>0</v>
      </c>
      <c r="H91" s="40"/>
    </row>
    <row r="92" spans="1:8" hidden="1" x14ac:dyDescent="0.25">
      <c r="A92" s="98" t="s">
        <v>77</v>
      </c>
      <c r="B92" s="2"/>
      <c r="C92" s="38"/>
      <c r="D92" s="38"/>
      <c r="E92" s="39"/>
      <c r="F92" s="39"/>
      <c r="G92" s="80">
        <f t="shared" si="1"/>
        <v>0</v>
      </c>
      <c r="H92" s="40"/>
    </row>
    <row r="93" spans="1:8" hidden="1" x14ac:dyDescent="0.25">
      <c r="B93" s="2"/>
      <c r="C93" s="38"/>
      <c r="D93" s="38"/>
      <c r="E93" s="39"/>
      <c r="F93" s="39"/>
      <c r="G93" s="80">
        <f t="shared" si="1"/>
        <v>0</v>
      </c>
      <c r="H93" s="40"/>
    </row>
    <row r="94" spans="1:8" hidden="1" x14ac:dyDescent="0.25">
      <c r="B94" s="2"/>
      <c r="C94" s="38"/>
      <c r="D94" s="38"/>
      <c r="E94" s="39"/>
      <c r="F94" s="39"/>
      <c r="G94" s="80">
        <f t="shared" si="1"/>
        <v>0</v>
      </c>
      <c r="H94" s="40"/>
    </row>
    <row r="95" spans="1:8" hidden="1" x14ac:dyDescent="0.25">
      <c r="B95" s="2"/>
      <c r="C95" s="38"/>
      <c r="D95" s="38"/>
      <c r="E95" s="39"/>
      <c r="F95" s="39"/>
      <c r="G95" s="80"/>
      <c r="H95" s="40"/>
    </row>
    <row r="96" spans="1:8" hidden="1" x14ac:dyDescent="0.25">
      <c r="A96" s="89" t="s">
        <v>324</v>
      </c>
      <c r="B96" s="2"/>
      <c r="C96" s="38"/>
      <c r="D96" s="38"/>
      <c r="E96" s="39"/>
      <c r="F96" s="39"/>
      <c r="G96" s="80"/>
      <c r="H96" s="40"/>
    </row>
    <row r="97" spans="1:8" hidden="1" x14ac:dyDescent="0.25">
      <c r="A97" s="89" t="s">
        <v>80</v>
      </c>
      <c r="B97" s="2"/>
      <c r="C97" s="38"/>
      <c r="D97" s="38"/>
      <c r="E97" s="39"/>
      <c r="F97" s="39"/>
      <c r="G97" s="80"/>
      <c r="H97" s="40"/>
    </row>
    <row r="98" spans="1:8" hidden="1" x14ac:dyDescent="0.25">
      <c r="B98" s="2"/>
      <c r="C98" s="38"/>
      <c r="D98" s="38"/>
      <c r="E98" s="39"/>
      <c r="F98" s="39"/>
      <c r="G98" s="80"/>
      <c r="H98" s="40"/>
    </row>
    <row r="99" spans="1:8" x14ac:dyDescent="0.25">
      <c r="B99" s="45"/>
      <c r="C99" s="45" t="s">
        <v>78</v>
      </c>
      <c r="D99" s="45"/>
      <c r="E99" s="46"/>
      <c r="F99" s="100">
        <f>SUM(F7:F98)</f>
        <v>11154384.200000001</v>
      </c>
      <c r="G99" s="101">
        <f>+F99/$F$111</f>
        <v>0.35553937721175172</v>
      </c>
      <c r="H99" s="48"/>
    </row>
    <row r="101" spans="1:8" x14ac:dyDescent="0.25">
      <c r="B101" s="49"/>
      <c r="C101" s="49" t="s">
        <v>81</v>
      </c>
      <c r="D101" s="49"/>
      <c r="E101" s="49"/>
      <c r="F101" s="49" t="s">
        <v>10</v>
      </c>
      <c r="G101" s="49" t="s">
        <v>11</v>
      </c>
      <c r="H101" s="49" t="s">
        <v>12</v>
      </c>
    </row>
    <row r="102" spans="1:8" x14ac:dyDescent="0.25">
      <c r="B102" s="50"/>
      <c r="C102" s="45" t="s">
        <v>82</v>
      </c>
      <c r="D102" s="38"/>
      <c r="E102" s="51"/>
      <c r="F102" s="52" t="s">
        <v>83</v>
      </c>
      <c r="G102" s="51">
        <v>0</v>
      </c>
      <c r="H102" s="38"/>
    </row>
    <row r="103" spans="1:8" x14ac:dyDescent="0.25">
      <c r="B103" s="50" t="s">
        <v>84</v>
      </c>
      <c r="C103" s="45" t="s">
        <v>85</v>
      </c>
      <c r="D103" s="45"/>
      <c r="E103" s="46"/>
      <c r="F103" s="39">
        <v>19730014.719999999</v>
      </c>
      <c r="G103" s="81">
        <f>+F103/$F$111</f>
        <v>0.62888251114099991</v>
      </c>
      <c r="H103" s="38"/>
    </row>
    <row r="104" spans="1:8" x14ac:dyDescent="0.25">
      <c r="B104" s="50"/>
      <c r="C104" s="45" t="s">
        <v>86</v>
      </c>
      <c r="D104" s="38"/>
      <c r="E104" s="51"/>
      <c r="F104" s="46" t="s">
        <v>83</v>
      </c>
      <c r="G104" s="51">
        <v>0</v>
      </c>
      <c r="H104" s="38"/>
    </row>
    <row r="105" spans="1:8" x14ac:dyDescent="0.25">
      <c r="B105" s="50"/>
      <c r="C105" s="45" t="s">
        <v>87</v>
      </c>
      <c r="D105" s="38"/>
      <c r="E105" s="51"/>
      <c r="F105" s="46" t="s">
        <v>83</v>
      </c>
      <c r="G105" s="51">
        <v>0</v>
      </c>
      <c r="H105" s="38"/>
    </row>
    <row r="106" spans="1:8" x14ac:dyDescent="0.25">
      <c r="B106" s="50"/>
      <c r="C106" s="45" t="s">
        <v>88</v>
      </c>
      <c r="D106" s="38"/>
      <c r="E106" s="51"/>
      <c r="F106" s="46" t="s">
        <v>83</v>
      </c>
      <c r="G106" s="51">
        <v>0</v>
      </c>
      <c r="H106" s="38"/>
    </row>
    <row r="107" spans="1:8" x14ac:dyDescent="0.25">
      <c r="B107" s="38" t="s">
        <v>73</v>
      </c>
      <c r="C107" s="38" t="s">
        <v>89</v>
      </c>
      <c r="D107" s="38"/>
      <c r="E107" s="51"/>
      <c r="F107" s="39">
        <v>488734.17</v>
      </c>
      <c r="G107" s="81">
        <f>+F107/$F$111</f>
        <v>1.5578111647248297E-2</v>
      </c>
      <c r="H107" s="38"/>
    </row>
    <row r="108" spans="1:8" x14ac:dyDescent="0.25">
      <c r="B108" s="50"/>
      <c r="C108" s="38"/>
      <c r="D108" s="38"/>
      <c r="E108" s="51"/>
      <c r="F108" s="52"/>
      <c r="G108" s="81"/>
      <c r="H108" s="38"/>
    </row>
    <row r="109" spans="1:8" x14ac:dyDescent="0.25">
      <c r="B109" s="50"/>
      <c r="C109" s="38" t="s">
        <v>90</v>
      </c>
      <c r="D109" s="38"/>
      <c r="E109" s="51"/>
      <c r="F109" s="53">
        <f>SUM(F102:F108)</f>
        <v>20218748.890000001</v>
      </c>
      <c r="G109" s="81">
        <f>+F109/$F$111</f>
        <v>0.64446062278824823</v>
      </c>
      <c r="H109" s="38"/>
    </row>
    <row r="110" spans="1:8" x14ac:dyDescent="0.25">
      <c r="B110" s="50"/>
      <c r="C110" s="38"/>
      <c r="D110" s="38"/>
      <c r="E110" s="51"/>
      <c r="F110" s="53"/>
      <c r="G110" s="82"/>
      <c r="H110" s="38"/>
    </row>
    <row r="111" spans="1:8" x14ac:dyDescent="0.25">
      <c r="B111" s="54"/>
      <c r="C111" s="55" t="s">
        <v>91</v>
      </c>
      <c r="D111" s="56"/>
      <c r="E111" s="57"/>
      <c r="F111" s="57">
        <f>+F109+F99</f>
        <v>31373133.090000004</v>
      </c>
      <c r="G111" s="83">
        <v>1</v>
      </c>
      <c r="H111" s="38"/>
    </row>
    <row r="112" spans="1:8" x14ac:dyDescent="0.25">
      <c r="F112" s="86">
        <v>0</v>
      </c>
    </row>
    <row r="113" spans="2:8" s="85" customFormat="1" x14ac:dyDescent="0.25">
      <c r="C113" s="88" t="s">
        <v>92</v>
      </c>
      <c r="D113" s="90"/>
      <c r="E113" s="91"/>
      <c r="F113" s="91"/>
    </row>
    <row r="114" spans="2:8" s="85" customFormat="1" x14ac:dyDescent="0.25">
      <c r="C114" s="88" t="s">
        <v>93</v>
      </c>
      <c r="D114" s="90"/>
      <c r="E114" s="91"/>
    </row>
    <row r="115" spans="2:8" s="85" customFormat="1" x14ac:dyDescent="0.25">
      <c r="C115" s="88" t="s">
        <v>94</v>
      </c>
      <c r="D115" s="90"/>
      <c r="E115" s="91"/>
    </row>
    <row r="116" spans="2:8" s="85" customFormat="1" x14ac:dyDescent="0.25">
      <c r="C116" s="88" t="s">
        <v>95</v>
      </c>
      <c r="D116" s="92">
        <v>9.8148</v>
      </c>
      <c r="E116" s="91"/>
    </row>
    <row r="117" spans="2:8" s="85" customFormat="1" x14ac:dyDescent="0.25">
      <c r="C117" s="88" t="s">
        <v>96</v>
      </c>
      <c r="D117" s="92">
        <v>10.107100000000001</v>
      </c>
      <c r="E117" s="91"/>
    </row>
    <row r="118" spans="2:8" s="85" customFormat="1" x14ac:dyDescent="0.25">
      <c r="C118" s="88" t="s">
        <v>97</v>
      </c>
      <c r="D118" s="91"/>
      <c r="E118" s="91"/>
    </row>
    <row r="119" spans="2:8" s="85" customFormat="1" x14ac:dyDescent="0.25">
      <c r="C119" s="88" t="s">
        <v>98</v>
      </c>
      <c r="D119" s="93">
        <v>0</v>
      </c>
      <c r="E119" s="91"/>
    </row>
    <row r="120" spans="2:8" s="85" customFormat="1" x14ac:dyDescent="0.25">
      <c r="C120" s="88" t="s">
        <v>99</v>
      </c>
      <c r="D120" s="93">
        <v>0</v>
      </c>
      <c r="E120" s="91"/>
      <c r="F120" s="86"/>
      <c r="G120" s="87"/>
    </row>
    <row r="121" spans="2:8" s="85" customFormat="1" x14ac:dyDescent="0.25">
      <c r="B121" s="87"/>
      <c r="C121" s="88"/>
      <c r="E121" s="91"/>
    </row>
    <row r="122" spans="2:8" s="85" customFormat="1" x14ac:dyDescent="0.25">
      <c r="E122" s="91"/>
      <c r="F122" s="91"/>
    </row>
    <row r="123" spans="2:8" s="85" customFormat="1" x14ac:dyDescent="0.25">
      <c r="C123" s="94" t="s">
        <v>100</v>
      </c>
      <c r="D123" s="94"/>
      <c r="E123" s="94"/>
      <c r="F123" s="94"/>
      <c r="G123" s="94"/>
      <c r="H123" s="94"/>
    </row>
    <row r="124" spans="2:8" s="85" customFormat="1" x14ac:dyDescent="0.25">
      <c r="C124" s="94" t="s">
        <v>101</v>
      </c>
      <c r="D124" s="94"/>
      <c r="E124" s="94"/>
      <c r="F124" s="94" t="s">
        <v>10</v>
      </c>
      <c r="G124" s="94" t="s">
        <v>11</v>
      </c>
      <c r="H124" s="94" t="s">
        <v>12</v>
      </c>
    </row>
    <row r="125" spans="2:8" s="85" customFormat="1" x14ac:dyDescent="0.25">
      <c r="C125" s="88" t="s">
        <v>102</v>
      </c>
      <c r="E125" s="91"/>
      <c r="F125" s="95">
        <f>SUMIF(Table13456768161721[[Industry ]],A96,Table13456768161721[Market Value])</f>
        <v>0</v>
      </c>
      <c r="G125" s="96">
        <f>+F125/$F$111</f>
        <v>0</v>
      </c>
    </row>
    <row r="126" spans="2:8" s="85" customFormat="1" x14ac:dyDescent="0.25">
      <c r="C126" s="85" t="s">
        <v>103</v>
      </c>
      <c r="E126" s="91"/>
      <c r="F126" s="95">
        <f>SUMIF(Table13456768161721[[Industry ]],A97,Table13456768161721[Market Value])</f>
        <v>0</v>
      </c>
      <c r="G126" s="96">
        <f>+F126/$F$111</f>
        <v>0</v>
      </c>
    </row>
    <row r="127" spans="2:8" s="85" customFormat="1" x14ac:dyDescent="0.25">
      <c r="C127" s="85" t="s">
        <v>104</v>
      </c>
      <c r="E127" s="91"/>
      <c r="F127" s="95">
        <f>SUMIF($E$139:$E$146,C127,H139:H146)</f>
        <v>0</v>
      </c>
      <c r="G127" s="96">
        <f>+F127/$F$111</f>
        <v>0</v>
      </c>
    </row>
    <row r="128" spans="2:8" s="85" customFormat="1" x14ac:dyDescent="0.25">
      <c r="C128" s="85" t="s">
        <v>105</v>
      </c>
      <c r="E128" s="91"/>
      <c r="F128" s="95">
        <f t="shared" ref="F128:F136" si="2">SUMIF($E$139:$E$146,C128,H140:H147)</f>
        <v>0</v>
      </c>
      <c r="G128" s="96">
        <f t="shared" ref="G128:G136" si="3">+F128/$F$111</f>
        <v>0</v>
      </c>
    </row>
    <row r="129" spans="3:8" s="85" customFormat="1" x14ac:dyDescent="0.25">
      <c r="C129" s="85" t="s">
        <v>106</v>
      </c>
      <c r="E129" s="91"/>
      <c r="F129" s="95">
        <f t="shared" si="2"/>
        <v>0</v>
      </c>
      <c r="G129" s="96">
        <f t="shared" si="3"/>
        <v>0</v>
      </c>
    </row>
    <row r="130" spans="3:8" s="85" customFormat="1" x14ac:dyDescent="0.25">
      <c r="C130" s="85" t="s">
        <v>107</v>
      </c>
      <c r="E130" s="91"/>
      <c r="F130" s="95">
        <f t="shared" si="2"/>
        <v>0</v>
      </c>
      <c r="G130" s="96">
        <f t="shared" si="3"/>
        <v>0</v>
      </c>
    </row>
    <row r="131" spans="3:8" s="85" customFormat="1" x14ac:dyDescent="0.25">
      <c r="C131" s="85" t="s">
        <v>108</v>
      </c>
      <c r="E131" s="91"/>
      <c r="F131" s="95">
        <f t="shared" si="2"/>
        <v>0</v>
      </c>
      <c r="G131" s="96">
        <f t="shared" si="3"/>
        <v>0</v>
      </c>
    </row>
    <row r="132" spans="3:8" s="85" customFormat="1" x14ac:dyDescent="0.25">
      <c r="C132" s="85" t="s">
        <v>109</v>
      </c>
      <c r="E132" s="91"/>
      <c r="F132" s="95">
        <f t="shared" si="2"/>
        <v>0</v>
      </c>
      <c r="G132" s="96">
        <f t="shared" si="3"/>
        <v>0</v>
      </c>
    </row>
    <row r="133" spans="3:8" s="85" customFormat="1" x14ac:dyDescent="0.25">
      <c r="C133" s="85" t="s">
        <v>110</v>
      </c>
      <c r="E133" s="91"/>
      <c r="F133" s="95">
        <f t="shared" si="2"/>
        <v>0</v>
      </c>
      <c r="G133" s="96">
        <f t="shared" si="3"/>
        <v>0</v>
      </c>
    </row>
    <row r="134" spans="3:8" s="85" customFormat="1" x14ac:dyDescent="0.25">
      <c r="C134" s="85" t="s">
        <v>111</v>
      </c>
      <c r="E134" s="91"/>
      <c r="F134" s="95">
        <f>SUMIF($E$139:$E$146,C134,H146:H153)</f>
        <v>0</v>
      </c>
      <c r="G134" s="96">
        <f t="shared" si="3"/>
        <v>0</v>
      </c>
    </row>
    <row r="135" spans="3:8" s="85" customFormat="1" x14ac:dyDescent="0.25">
      <c r="C135" s="85" t="s">
        <v>112</v>
      </c>
      <c r="E135" s="91"/>
      <c r="F135" s="95">
        <f t="shared" si="2"/>
        <v>0</v>
      </c>
      <c r="G135" s="96">
        <f t="shared" si="3"/>
        <v>0</v>
      </c>
    </row>
    <row r="136" spans="3:8" s="85" customFormat="1" x14ac:dyDescent="0.25">
      <c r="C136" s="85" t="s">
        <v>113</v>
      </c>
      <c r="E136" s="91"/>
      <c r="F136" s="95">
        <f t="shared" si="2"/>
        <v>0</v>
      </c>
      <c r="G136" s="96">
        <f t="shared" si="3"/>
        <v>0</v>
      </c>
    </row>
    <row r="137" spans="3:8" s="85" customFormat="1" x14ac:dyDescent="0.25">
      <c r="E137" s="91"/>
    </row>
    <row r="138" spans="3:8" s="85" customFormat="1" x14ac:dyDescent="0.25">
      <c r="E138" s="91"/>
    </row>
    <row r="139" spans="3:8" s="85" customFormat="1" x14ac:dyDescent="0.25">
      <c r="E139" s="85" t="s">
        <v>104</v>
      </c>
      <c r="F139" s="85" t="s">
        <v>114</v>
      </c>
      <c r="G139" s="85">
        <f t="shared" ref="G139:G146" si="4">SUMIF($H$7:$H$57,F139,$E$7:$E$57)</f>
        <v>0</v>
      </c>
      <c r="H139" s="85">
        <f t="shared" ref="H139:H146" si="5">SUMIF($H$7:$H$57,F139,$F$7:$F$57)</f>
        <v>0</v>
      </c>
    </row>
    <row r="140" spans="3:8" s="85" customFormat="1" x14ac:dyDescent="0.25">
      <c r="E140" s="85" t="s">
        <v>104</v>
      </c>
      <c r="F140" s="85" t="s">
        <v>115</v>
      </c>
      <c r="G140" s="85">
        <f t="shared" si="4"/>
        <v>0</v>
      </c>
      <c r="H140" s="85">
        <f t="shared" si="5"/>
        <v>0</v>
      </c>
    </row>
    <row r="141" spans="3:8" s="85" customFormat="1" x14ac:dyDescent="0.25">
      <c r="E141" s="85" t="s">
        <v>104</v>
      </c>
      <c r="F141" s="85" t="s">
        <v>116</v>
      </c>
      <c r="G141" s="85">
        <f t="shared" si="4"/>
        <v>0</v>
      </c>
      <c r="H141" s="85">
        <f t="shared" si="5"/>
        <v>0</v>
      </c>
    </row>
    <row r="142" spans="3:8" s="85" customFormat="1" x14ac:dyDescent="0.25">
      <c r="E142" s="85" t="s">
        <v>106</v>
      </c>
      <c r="F142" s="85" t="s">
        <v>117</v>
      </c>
      <c r="G142" s="85">
        <f t="shared" si="4"/>
        <v>0</v>
      </c>
      <c r="H142" s="85">
        <f t="shared" si="5"/>
        <v>0</v>
      </c>
    </row>
    <row r="143" spans="3:8" s="85" customFormat="1" x14ac:dyDescent="0.25">
      <c r="E143" s="85" t="s">
        <v>107</v>
      </c>
      <c r="F143" s="85" t="s">
        <v>118</v>
      </c>
      <c r="G143" s="85">
        <f t="shared" si="4"/>
        <v>0</v>
      </c>
      <c r="H143" s="85">
        <f t="shared" si="5"/>
        <v>0</v>
      </c>
    </row>
    <row r="144" spans="3:8" s="85" customFormat="1" x14ac:dyDescent="0.25">
      <c r="E144" s="85" t="s">
        <v>104</v>
      </c>
      <c r="F144" s="85" t="s">
        <v>119</v>
      </c>
      <c r="G144" s="85">
        <f t="shared" si="4"/>
        <v>0</v>
      </c>
      <c r="H144" s="85">
        <f t="shared" si="5"/>
        <v>0</v>
      </c>
    </row>
    <row r="145" spans="5:8" s="85" customFormat="1" x14ac:dyDescent="0.25">
      <c r="E145" s="85" t="s">
        <v>107</v>
      </c>
      <c r="F145" s="85" t="s">
        <v>120</v>
      </c>
      <c r="G145" s="85">
        <f t="shared" si="4"/>
        <v>0</v>
      </c>
      <c r="H145" s="85">
        <f t="shared" si="5"/>
        <v>0</v>
      </c>
    </row>
    <row r="146" spans="5:8" s="85" customFormat="1" x14ac:dyDescent="0.25">
      <c r="E146" s="85" t="s">
        <v>104</v>
      </c>
      <c r="F146" s="85" t="s">
        <v>121</v>
      </c>
      <c r="G146" s="85">
        <f t="shared" si="4"/>
        <v>0</v>
      </c>
      <c r="H146" s="85">
        <f t="shared" si="5"/>
        <v>0</v>
      </c>
    </row>
    <row r="147" spans="5:8" s="85" customFormat="1" x14ac:dyDescent="0.25">
      <c r="E147" s="91"/>
      <c r="G147" s="85" t="s">
        <v>122</v>
      </c>
      <c r="H147" s="85" t="s">
        <v>122</v>
      </c>
    </row>
    <row r="148" spans="5:8" s="85" customFormat="1" x14ac:dyDescent="0.25">
      <c r="E148" s="91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Port_E1</vt:lpstr>
      <vt:lpstr>Port_E1I</vt:lpstr>
      <vt:lpstr>Port_C1</vt:lpstr>
      <vt:lpstr>Port_C1I</vt:lpstr>
      <vt:lpstr>Port_G1</vt:lpstr>
      <vt:lpstr>Port_G1I</vt:lpstr>
      <vt:lpstr>Port_Tax Saver</vt:lpstr>
      <vt:lpstr>Port_SRE</vt:lpstr>
      <vt:lpstr>Port_SF</vt:lpstr>
      <vt:lpstr>Port_VS</vt:lpstr>
      <vt:lpstr>Port_C1!Print_Area</vt:lpstr>
      <vt:lpstr>Port_C1I!Print_Area</vt:lpstr>
      <vt:lpstr>Port_E1!Print_Area</vt:lpstr>
      <vt:lpstr>Port_E1I!Print_Area</vt:lpstr>
      <vt:lpstr>Port_G1!Print_Area</vt:lpstr>
      <vt:lpstr>Port_G1I!Print_Area</vt:lpstr>
      <vt:lpstr>Port_SF!Print_Area</vt:lpstr>
      <vt:lpstr>Port_SRE!Print_Area</vt:lpstr>
      <vt:lpstr>'Port_Tax Saver'!Print_Area</vt:lpstr>
      <vt:lpstr>Port_VS!Print_Area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Mohit Pahuja</cp:lastModifiedBy>
  <dcterms:created xsi:type="dcterms:W3CDTF">2023-01-05T10:26:14Z</dcterms:created>
  <dcterms:modified xsi:type="dcterms:W3CDTF">2026-05-07T08:35:10Z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