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M reports\Monthly\FY 2026-2027\01. MAY 2026\Final\"/>
    </mc:Choice>
  </mc:AlternateContent>
  <xr:revisionPtr revIDLastSave="0" documentId="13_ncr:1_{102F0BD9-8E4B-492F-B5FD-2B628A20A245}" xr6:coauthVersionLast="47" xr6:coauthVersionMax="47" xr10:uidLastSave="{00000000-0000-0000-0000-000000000000}"/>
  <bookViews>
    <workbookView xWindow="-120" yWindow="-120" windowWidth="29040" windowHeight="15720" tabRatio="806" xr2:uid="{0FCA93E5-7F18-4DD4-88B1-68A5E3910BA2}"/>
  </bookViews>
  <sheets>
    <sheet name="Port_E1" sheetId="141" r:id="rId1"/>
    <sheet name="Port_E1I" sheetId="132" r:id="rId2"/>
    <sheet name="Port_C1" sheetId="133" r:id="rId3"/>
    <sheet name="Port_C1I" sheetId="134" r:id="rId4"/>
    <sheet name="Port_G1" sheetId="135" r:id="rId5"/>
    <sheet name="Port_G1I" sheetId="136" r:id="rId6"/>
    <sheet name="Port_Tax Saver" sheetId="137" r:id="rId7"/>
    <sheet name="Port_SRE" sheetId="138" r:id="rId8"/>
    <sheet name="Port_SF" sheetId="139" r:id="rId9"/>
    <sheet name="Port_VS" sheetId="140" r:id="rId10"/>
  </sheets>
  <definedNames>
    <definedName name="_xlnm._FilterDatabase" localSheetId="2" hidden="1">Port_C1!$C$6:$H$133</definedName>
    <definedName name="_xlnm._FilterDatabase" localSheetId="3" hidden="1">Port_C1I!$C$6:$H$57</definedName>
    <definedName name="_xlnm._FilterDatabase" localSheetId="0" hidden="1">Port_E1!$C$6:$H$87</definedName>
    <definedName name="_xlnm._FilterDatabase" localSheetId="1" hidden="1">Port_E1I!$C$6:$H$72</definedName>
    <definedName name="_xlnm._FilterDatabase" localSheetId="4" hidden="1">Port_G1!$C$6:$H$98</definedName>
    <definedName name="_xlnm._FilterDatabase" localSheetId="5" hidden="1">Port_G1I!$C$6:$H$36</definedName>
    <definedName name="_xlnm._FilterDatabase" localSheetId="8" hidden="1">Port_SF!$C$6:$H$70</definedName>
    <definedName name="_xlnm._FilterDatabase" localSheetId="7" hidden="1">Port_SRE!$C$6:$H$75</definedName>
    <definedName name="_xlnm._FilterDatabase" localSheetId="6" hidden="1">'Port_Tax Saver'!$C$6:$H$99</definedName>
    <definedName name="_xlnm._FilterDatabase" localSheetId="9" hidden="1">Port_VS!$C$6:$H$77</definedName>
    <definedName name="IN" localSheetId="2">#REF!</definedName>
    <definedName name="IN" localSheetId="3">#REF!</definedName>
    <definedName name="IN" localSheetId="0">#REF!</definedName>
    <definedName name="IN" localSheetId="1">#REF!</definedName>
    <definedName name="IN" localSheetId="4">#REF!</definedName>
    <definedName name="IN" localSheetId="5">#REF!</definedName>
    <definedName name="IN" localSheetId="8">#REF!</definedName>
    <definedName name="IN" localSheetId="7">#REF!</definedName>
    <definedName name="IN" localSheetId="6">#REF!</definedName>
    <definedName name="IN" localSheetId="9">#REF!</definedName>
    <definedName name="IN">#REF!</definedName>
    <definedName name="_xlnm.Print_Area" localSheetId="2">Port_C1!$B$2:$H$173</definedName>
    <definedName name="_xlnm.Print_Area" localSheetId="3">Port_C1I!$B$2:$H$97</definedName>
    <definedName name="_xlnm.Print_Area" localSheetId="0">Port_E1!$B$2:$G$110</definedName>
    <definedName name="_xlnm.Print_Area" localSheetId="1">Port_E1I!$B$2:$G$95</definedName>
    <definedName name="_xlnm.Print_Area" localSheetId="4">Port_G1!$B$2:$H$132</definedName>
    <definedName name="_xlnm.Print_Area" localSheetId="5">Port_G1I!$B$2:$G$65</definedName>
    <definedName name="_xlnm.Print_Area" localSheetId="8">Port_SF!$B$2:$G$98</definedName>
    <definedName name="_xlnm.Print_Area" localSheetId="7">Port_SRE!$B$2:$G$106</definedName>
    <definedName name="_xlnm.Print_Area" localSheetId="6">'Port_Tax Saver'!$B$2:$G$127</definedName>
    <definedName name="_xlnm.Print_Area" localSheetId="9">Port_VS!$B$2:$G$107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36" l="1"/>
  <c r="G89" i="137"/>
  <c r="G82" i="138"/>
  <c r="G81" i="138"/>
  <c r="G86" i="140"/>
  <c r="G85" i="140"/>
  <c r="F51" i="136"/>
  <c r="F63" i="134"/>
  <c r="G105" i="135"/>
  <c r="G104" i="135"/>
  <c r="G103" i="135"/>
  <c r="G102" i="135"/>
  <c r="G98" i="132"/>
  <c r="F94" i="132"/>
  <c r="F102" i="138"/>
  <c r="H151" i="135" l="1"/>
  <c r="H150" i="135"/>
  <c r="H149" i="135"/>
  <c r="H148" i="135"/>
  <c r="H147" i="135"/>
  <c r="H154" i="135"/>
  <c r="H153" i="135"/>
  <c r="H152" i="135"/>
  <c r="F107" i="135"/>
  <c r="H144" i="141"/>
  <c r="G144" i="141"/>
  <c r="H143" i="141"/>
  <c r="G143" i="141"/>
  <c r="H142" i="141"/>
  <c r="G142" i="141"/>
  <c r="H141" i="141"/>
  <c r="G141" i="141"/>
  <c r="H140" i="141"/>
  <c r="G140" i="141"/>
  <c r="H139" i="141"/>
  <c r="G139" i="141"/>
  <c r="H138" i="141"/>
  <c r="G138" i="141"/>
  <c r="H137" i="141"/>
  <c r="G137" i="141"/>
  <c r="F134" i="141"/>
  <c r="F133" i="141"/>
  <c r="F132" i="141"/>
  <c r="F131" i="141"/>
  <c r="F130" i="141"/>
  <c r="F129" i="141"/>
  <c r="F126" i="141"/>
  <c r="H148" i="140"/>
  <c r="F132" i="140" s="1"/>
  <c r="G148" i="140"/>
  <c r="H147" i="140"/>
  <c r="G147" i="140"/>
  <c r="H146" i="140"/>
  <c r="F131" i="140" s="1"/>
  <c r="G146" i="140"/>
  <c r="H145" i="140"/>
  <c r="G145" i="140"/>
  <c r="H144" i="140"/>
  <c r="G144" i="140"/>
  <c r="H143" i="140"/>
  <c r="G143" i="140"/>
  <c r="H142" i="140"/>
  <c r="G142" i="140"/>
  <c r="H141" i="140"/>
  <c r="G141" i="140"/>
  <c r="F138" i="140"/>
  <c r="F137" i="140"/>
  <c r="F136" i="140"/>
  <c r="F135" i="140"/>
  <c r="F134" i="140"/>
  <c r="F133" i="140"/>
  <c r="F130" i="140"/>
  <c r="H147" i="139"/>
  <c r="F131" i="139" s="1"/>
  <c r="G147" i="139"/>
  <c r="H146" i="139"/>
  <c r="G146" i="139"/>
  <c r="H145" i="139"/>
  <c r="G145" i="139"/>
  <c r="H144" i="139"/>
  <c r="G144" i="139"/>
  <c r="H143" i="139"/>
  <c r="G143" i="139"/>
  <c r="H142" i="139"/>
  <c r="G142" i="139"/>
  <c r="H141" i="139"/>
  <c r="F128" i="139" s="1"/>
  <c r="G141" i="139"/>
  <c r="H140" i="139"/>
  <c r="G140" i="139"/>
  <c r="F137" i="139"/>
  <c r="F136" i="139"/>
  <c r="F135" i="139"/>
  <c r="F134" i="139"/>
  <c r="F133" i="139"/>
  <c r="F132" i="139"/>
  <c r="F130" i="139"/>
  <c r="F129" i="139"/>
  <c r="H149" i="138"/>
  <c r="F133" i="138" s="1"/>
  <c r="G149" i="138"/>
  <c r="H148" i="138"/>
  <c r="G148" i="138"/>
  <c r="H147" i="138"/>
  <c r="G147" i="138"/>
  <c r="H146" i="138"/>
  <c r="G146" i="138"/>
  <c r="H145" i="138"/>
  <c r="G145" i="138"/>
  <c r="H144" i="138"/>
  <c r="G144" i="138"/>
  <c r="H143" i="138"/>
  <c r="F130" i="138" s="1"/>
  <c r="G143" i="138"/>
  <c r="H142" i="138"/>
  <c r="G142" i="138"/>
  <c r="F139" i="138"/>
  <c r="F138" i="138"/>
  <c r="F137" i="138"/>
  <c r="F136" i="138"/>
  <c r="F135" i="138"/>
  <c r="F134" i="138"/>
  <c r="F132" i="138"/>
  <c r="F131" i="138"/>
  <c r="H147" i="137"/>
  <c r="G147" i="137"/>
  <c r="H146" i="137"/>
  <c r="G146" i="137"/>
  <c r="H145" i="137"/>
  <c r="G145" i="137"/>
  <c r="H144" i="137"/>
  <c r="G144" i="137"/>
  <c r="H143" i="137"/>
  <c r="G143" i="137"/>
  <c r="H142" i="137"/>
  <c r="G142" i="137"/>
  <c r="H141" i="137"/>
  <c r="G141" i="137"/>
  <c r="H140" i="137"/>
  <c r="F128" i="137" s="1"/>
  <c r="G140" i="137"/>
  <c r="F137" i="137"/>
  <c r="F136" i="137"/>
  <c r="F135" i="137"/>
  <c r="F134" i="137"/>
  <c r="F133" i="137"/>
  <c r="F132" i="137"/>
  <c r="F131" i="137"/>
  <c r="F130" i="137"/>
  <c r="F129" i="137"/>
  <c r="F127" i="137"/>
  <c r="F89" i="136"/>
  <c r="F88" i="136"/>
  <c r="F87" i="136"/>
  <c r="F86" i="136"/>
  <c r="F85" i="136"/>
  <c r="F84" i="136"/>
  <c r="F144" i="135"/>
  <c r="F143" i="135"/>
  <c r="F142" i="135"/>
  <c r="F141" i="135"/>
  <c r="F140" i="135"/>
  <c r="F139" i="135"/>
  <c r="F138" i="135"/>
  <c r="F100" i="134"/>
  <c r="F99" i="134"/>
  <c r="F98" i="134"/>
  <c r="F97" i="134"/>
  <c r="F96" i="134"/>
  <c r="F95" i="134"/>
  <c r="F92" i="134"/>
  <c r="F175" i="133"/>
  <c r="F174" i="133"/>
  <c r="F173" i="133"/>
  <c r="F172" i="133"/>
  <c r="F171" i="133"/>
  <c r="F170" i="133"/>
  <c r="F169" i="133"/>
  <c r="F167" i="133"/>
  <c r="H141" i="132"/>
  <c r="G141" i="132"/>
  <c r="H140" i="132"/>
  <c r="G140" i="132"/>
  <c r="H139" i="132"/>
  <c r="G139" i="132"/>
  <c r="H138" i="132"/>
  <c r="G138" i="132"/>
  <c r="H137" i="132"/>
  <c r="G137" i="132"/>
  <c r="H136" i="132"/>
  <c r="G136" i="132"/>
  <c r="H135" i="132"/>
  <c r="G135" i="132"/>
  <c r="H134" i="132"/>
  <c r="G134" i="132"/>
  <c r="F131" i="132"/>
  <c r="F130" i="132"/>
  <c r="F129" i="132"/>
  <c r="F128" i="132"/>
  <c r="F127" i="132"/>
  <c r="F126" i="132"/>
  <c r="F125" i="132"/>
  <c r="F124" i="132"/>
  <c r="F123" i="132"/>
  <c r="F122" i="132"/>
  <c r="F129" i="140" l="1"/>
  <c r="F128" i="141"/>
  <c r="F125" i="141"/>
  <c r="F127" i="141"/>
  <c r="F107" i="141"/>
  <c r="F97" i="141"/>
  <c r="F124" i="141"/>
  <c r="F123" i="141"/>
  <c r="F111" i="140"/>
  <c r="F101" i="140"/>
  <c r="F128" i="140"/>
  <c r="F127" i="140"/>
  <c r="F126" i="139"/>
  <c r="F127" i="139"/>
  <c r="F128" i="138"/>
  <c r="F129" i="138"/>
  <c r="F61" i="136"/>
  <c r="H94" i="136"/>
  <c r="G94" i="136"/>
  <c r="H93" i="136"/>
  <c r="G93" i="136"/>
  <c r="H92" i="136"/>
  <c r="F81" i="136" s="1"/>
  <c r="G95" i="136"/>
  <c r="G99" i="136"/>
  <c r="H98" i="136"/>
  <c r="G98" i="136"/>
  <c r="H97" i="136"/>
  <c r="G97" i="136"/>
  <c r="H96" i="136"/>
  <c r="G96" i="136"/>
  <c r="H95" i="136"/>
  <c r="H99" i="136"/>
  <c r="F83" i="136" s="1"/>
  <c r="F79" i="136"/>
  <c r="F78" i="136"/>
  <c r="F117" i="135"/>
  <c r="F134" i="135"/>
  <c r="F133" i="135"/>
  <c r="F73" i="134"/>
  <c r="H108" i="134"/>
  <c r="K10" i="134"/>
  <c r="K11" i="134"/>
  <c r="H107" i="134"/>
  <c r="K9" i="134"/>
  <c r="H112" i="134"/>
  <c r="H106" i="134"/>
  <c r="H111" i="134"/>
  <c r="H105" i="134"/>
  <c r="H109" i="134"/>
  <c r="K15" i="134"/>
  <c r="H110" i="134"/>
  <c r="H103" i="134"/>
  <c r="K7" i="134"/>
  <c r="K16" i="134"/>
  <c r="K12" i="134"/>
  <c r="K14" i="134"/>
  <c r="K13" i="134"/>
  <c r="H104" i="134"/>
  <c r="K8" i="134"/>
  <c r="F89" i="134"/>
  <c r="F90" i="134"/>
  <c r="F148" i="133"/>
  <c r="H179" i="133"/>
  <c r="H180" i="133"/>
  <c r="H181" i="133"/>
  <c r="L8" i="133"/>
  <c r="H182" i="133"/>
  <c r="H183" i="133"/>
  <c r="L13" i="133"/>
  <c r="H187" i="133"/>
  <c r="L9" i="133"/>
  <c r="H185" i="133"/>
  <c r="H178" i="133"/>
  <c r="H186" i="133"/>
  <c r="L10" i="133"/>
  <c r="H184" i="133"/>
  <c r="L11" i="133"/>
  <c r="L12" i="133"/>
  <c r="L7" i="133"/>
  <c r="F138" i="133"/>
  <c r="F164" i="133"/>
  <c r="F165" i="133"/>
  <c r="F104" i="132"/>
  <c r="F121" i="132"/>
  <c r="F120" i="132"/>
  <c r="F82" i="136" l="1"/>
  <c r="K17" i="134"/>
  <c r="F109" i="141"/>
  <c r="F113" i="140"/>
  <c r="F110" i="139"/>
  <c r="F100" i="139"/>
  <c r="F112" i="138"/>
  <c r="F100" i="137"/>
  <c r="F126" i="137"/>
  <c r="F110" i="137"/>
  <c r="F63" i="136"/>
  <c r="F119" i="135"/>
  <c r="H155" i="135"/>
  <c r="F135" i="135"/>
  <c r="F75" i="134"/>
  <c r="G107" i="134" s="1"/>
  <c r="F93" i="134"/>
  <c r="G109" i="134"/>
  <c r="F94" i="134"/>
  <c r="G94" i="134" s="1"/>
  <c r="H113" i="134"/>
  <c r="H114" i="134" s="1"/>
  <c r="F91" i="134"/>
  <c r="G91" i="134" s="1"/>
  <c r="F150" i="133"/>
  <c r="G148" i="133" s="1"/>
  <c r="F168" i="133"/>
  <c r="H188" i="133"/>
  <c r="H189" i="133" s="1"/>
  <c r="F166" i="133"/>
  <c r="L16" i="133"/>
  <c r="L14" i="133"/>
  <c r="F106" i="132"/>
  <c r="G136" i="133" l="1"/>
  <c r="G135" i="133"/>
  <c r="G146" i="133"/>
  <c r="G142" i="133"/>
  <c r="G36" i="136"/>
  <c r="G35" i="136"/>
  <c r="G103" i="134"/>
  <c r="G32" i="134"/>
  <c r="G50" i="134"/>
  <c r="G54" i="134"/>
  <c r="G7" i="134"/>
  <c r="G10" i="134"/>
  <c r="G14" i="134"/>
  <c r="G18" i="134"/>
  <c r="G20" i="134"/>
  <c r="G22" i="134"/>
  <c r="G24" i="134"/>
  <c r="G26" i="134"/>
  <c r="G28" i="134"/>
  <c r="G30" i="134"/>
  <c r="G33" i="134"/>
  <c r="G35" i="134"/>
  <c r="G37" i="134"/>
  <c r="G39" i="134"/>
  <c r="G41" i="134"/>
  <c r="G43" i="134"/>
  <c r="G45" i="134"/>
  <c r="G46" i="134"/>
  <c r="G48" i="134"/>
  <c r="G51" i="134"/>
  <c r="G53" i="134"/>
  <c r="G71" i="134"/>
  <c r="G8" i="134"/>
  <c r="G9" i="134"/>
  <c r="G11" i="134"/>
  <c r="G12" i="134"/>
  <c r="G13" i="134"/>
  <c r="G15" i="134"/>
  <c r="G16" i="134"/>
  <c r="G17" i="134"/>
  <c r="G19" i="134"/>
  <c r="G21" i="134"/>
  <c r="G23" i="134"/>
  <c r="G25" i="134"/>
  <c r="G27" i="134"/>
  <c r="G29" i="134"/>
  <c r="G31" i="134"/>
  <c r="G34" i="134"/>
  <c r="G36" i="134"/>
  <c r="G38" i="134"/>
  <c r="G40" i="134"/>
  <c r="G42" i="134"/>
  <c r="G44" i="134"/>
  <c r="G47" i="134"/>
  <c r="G49" i="134"/>
  <c r="G52" i="134"/>
  <c r="G67" i="134"/>
  <c r="G166" i="133"/>
  <c r="G164" i="133"/>
  <c r="G138" i="133"/>
  <c r="G178" i="133"/>
  <c r="G183" i="133"/>
  <c r="G168" i="133"/>
  <c r="G93" i="134"/>
  <c r="G107" i="141"/>
  <c r="G91" i="141"/>
  <c r="G79" i="141"/>
  <c r="G67" i="141"/>
  <c r="G55" i="141"/>
  <c r="G43" i="141"/>
  <c r="G31" i="141"/>
  <c r="G19" i="141"/>
  <c r="G105" i="141"/>
  <c r="G58" i="141"/>
  <c r="G34" i="141"/>
  <c r="G10" i="141"/>
  <c r="G81" i="141"/>
  <c r="G45" i="141"/>
  <c r="G21" i="141"/>
  <c r="G80" i="141"/>
  <c r="G44" i="141"/>
  <c r="G8" i="141"/>
  <c r="G90" i="141"/>
  <c r="G78" i="141"/>
  <c r="G66" i="141"/>
  <c r="G54" i="141"/>
  <c r="G42" i="141"/>
  <c r="G30" i="141"/>
  <c r="G18" i="141"/>
  <c r="G89" i="141"/>
  <c r="G77" i="141"/>
  <c r="G65" i="141"/>
  <c r="G53" i="141"/>
  <c r="G41" i="141"/>
  <c r="G29" i="141"/>
  <c r="G17" i="141"/>
  <c r="G88" i="141"/>
  <c r="G76" i="141"/>
  <c r="G64" i="141"/>
  <c r="G52" i="141"/>
  <c r="G40" i="141"/>
  <c r="G28" i="141"/>
  <c r="G16" i="141"/>
  <c r="G87" i="141"/>
  <c r="G75" i="141"/>
  <c r="G63" i="141"/>
  <c r="G51" i="141"/>
  <c r="G39" i="141"/>
  <c r="G27" i="141"/>
  <c r="G15" i="141"/>
  <c r="G86" i="141"/>
  <c r="G62" i="141"/>
  <c r="G50" i="141"/>
  <c r="G38" i="141"/>
  <c r="G26" i="141"/>
  <c r="G14" i="141"/>
  <c r="G85" i="141"/>
  <c r="G73" i="141"/>
  <c r="G61" i="141"/>
  <c r="G49" i="141"/>
  <c r="G37" i="141"/>
  <c r="G25" i="141"/>
  <c r="G13" i="141"/>
  <c r="G84" i="141"/>
  <c r="G72" i="141"/>
  <c r="G60" i="141"/>
  <c r="G48" i="141"/>
  <c r="G36" i="141"/>
  <c r="G24" i="141"/>
  <c r="G12" i="141"/>
  <c r="G71" i="141"/>
  <c r="G59" i="141"/>
  <c r="G47" i="141"/>
  <c r="G35" i="141"/>
  <c r="G23" i="141"/>
  <c r="G11" i="141"/>
  <c r="G70" i="141"/>
  <c r="G46" i="141"/>
  <c r="G22" i="141"/>
  <c r="G69" i="141"/>
  <c r="G68" i="141"/>
  <c r="G32" i="141"/>
  <c r="G74" i="141"/>
  <c r="G82" i="141"/>
  <c r="G57" i="141"/>
  <c r="G33" i="141"/>
  <c r="G9" i="141"/>
  <c r="G56" i="141"/>
  <c r="G20" i="141"/>
  <c r="G83" i="141"/>
  <c r="G104" i="132"/>
  <c r="G79" i="132"/>
  <c r="G111" i="140"/>
  <c r="G61" i="136"/>
  <c r="G80" i="136"/>
  <c r="G78" i="136"/>
  <c r="G73" i="134"/>
  <c r="G89" i="134"/>
  <c r="G133" i="135"/>
  <c r="G117" i="135"/>
  <c r="G147" i="135"/>
  <c r="F101" i="134"/>
  <c r="F176" i="133"/>
  <c r="H176" i="133" s="1"/>
  <c r="L17" i="133"/>
  <c r="G124" i="141"/>
  <c r="G7" i="141"/>
  <c r="G123" i="141"/>
  <c r="G97" i="141"/>
  <c r="G101" i="141"/>
  <c r="G125" i="141"/>
  <c r="G126" i="141"/>
  <c r="G127" i="141"/>
  <c r="G128" i="141"/>
  <c r="G129" i="141"/>
  <c r="G130" i="141"/>
  <c r="G131" i="141"/>
  <c r="G132" i="141"/>
  <c r="G133" i="141"/>
  <c r="G134" i="141"/>
  <c r="G94" i="141"/>
  <c r="G128" i="140"/>
  <c r="G101" i="140"/>
  <c r="G105" i="140"/>
  <c r="G127" i="140"/>
  <c r="G7" i="140"/>
  <c r="G8" i="140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45" i="140"/>
  <c r="G46" i="140"/>
  <c r="G47" i="140"/>
  <c r="G48" i="140"/>
  <c r="G49" i="140"/>
  <c r="G50" i="140"/>
  <c r="G51" i="140"/>
  <c r="G52" i="140"/>
  <c r="G53" i="140"/>
  <c r="G54" i="140"/>
  <c r="G55" i="140"/>
  <c r="G56" i="140"/>
  <c r="G57" i="140"/>
  <c r="G58" i="140"/>
  <c r="G59" i="140"/>
  <c r="G60" i="140"/>
  <c r="G61" i="140"/>
  <c r="G62" i="140"/>
  <c r="G63" i="140"/>
  <c r="G64" i="140"/>
  <c r="G65" i="140"/>
  <c r="G66" i="140"/>
  <c r="G67" i="140"/>
  <c r="G68" i="140"/>
  <c r="G69" i="140"/>
  <c r="G70" i="140"/>
  <c r="G71" i="140"/>
  <c r="G72" i="140"/>
  <c r="G73" i="140"/>
  <c r="G74" i="140"/>
  <c r="G75" i="140"/>
  <c r="G76" i="140"/>
  <c r="G77" i="140"/>
  <c r="G78" i="140"/>
  <c r="G79" i="140"/>
  <c r="G80" i="140"/>
  <c r="G81" i="140"/>
  <c r="G82" i="140"/>
  <c r="G83" i="140"/>
  <c r="G84" i="140"/>
  <c r="G109" i="140"/>
  <c r="G129" i="140"/>
  <c r="G130" i="140"/>
  <c r="G131" i="140"/>
  <c r="G132" i="140"/>
  <c r="G133" i="140"/>
  <c r="G134" i="140"/>
  <c r="G135" i="140"/>
  <c r="G136" i="140"/>
  <c r="G137" i="140"/>
  <c r="G138" i="140"/>
  <c r="F112" i="139"/>
  <c r="G110" i="139" s="1"/>
  <c r="F114" i="138"/>
  <c r="F112" i="137"/>
  <c r="G83" i="136"/>
  <c r="G92" i="136"/>
  <c r="G79" i="136"/>
  <c r="G7" i="136"/>
  <c r="G51" i="136"/>
  <c r="G82" i="136"/>
  <c r="G55" i="136"/>
  <c r="G11" i="136"/>
  <c r="G16" i="136"/>
  <c r="G18" i="136"/>
  <c r="G19" i="136"/>
  <c r="G23" i="136"/>
  <c r="G24" i="136"/>
  <c r="G27" i="136"/>
  <c r="G32" i="136"/>
  <c r="G33" i="136"/>
  <c r="G34" i="136"/>
  <c r="G81" i="136"/>
  <c r="G85" i="136"/>
  <c r="G88" i="136"/>
  <c r="G8" i="136"/>
  <c r="G9" i="136"/>
  <c r="G10" i="136"/>
  <c r="G13" i="136"/>
  <c r="G14" i="136"/>
  <c r="G15" i="136"/>
  <c r="G17" i="136"/>
  <c r="G20" i="136"/>
  <c r="G21" i="136"/>
  <c r="G22" i="136"/>
  <c r="G25" i="136"/>
  <c r="G26" i="136"/>
  <c r="G28" i="136"/>
  <c r="G29" i="136"/>
  <c r="G30" i="136"/>
  <c r="G31" i="136"/>
  <c r="G59" i="136"/>
  <c r="G84" i="136"/>
  <c r="G86" i="136"/>
  <c r="G87" i="136"/>
  <c r="G89" i="136"/>
  <c r="G12" i="136"/>
  <c r="G37" i="136"/>
  <c r="G38" i="136"/>
  <c r="G39" i="136"/>
  <c r="G40" i="136"/>
  <c r="G41" i="136"/>
  <c r="G42" i="136"/>
  <c r="G43" i="136"/>
  <c r="G50" i="136"/>
  <c r="G152" i="135"/>
  <c r="G150" i="135"/>
  <c r="G7" i="135"/>
  <c r="G154" i="135"/>
  <c r="G151" i="135"/>
  <c r="G134" i="135"/>
  <c r="G107" i="135"/>
  <c r="G148" i="135"/>
  <c r="G111" i="135"/>
  <c r="G153" i="135"/>
  <c r="G149" i="135"/>
  <c r="G11" i="135"/>
  <c r="G22" i="135"/>
  <c r="G26" i="135"/>
  <c r="G37" i="135"/>
  <c r="G39" i="135"/>
  <c r="G49" i="135"/>
  <c r="G55" i="135"/>
  <c r="G56" i="135"/>
  <c r="G61" i="135"/>
  <c r="G63" i="135"/>
  <c r="G65" i="135"/>
  <c r="G69" i="135"/>
  <c r="G72" i="135"/>
  <c r="G73" i="135"/>
  <c r="G74" i="135"/>
  <c r="G76" i="135"/>
  <c r="G77" i="135"/>
  <c r="G80" i="135"/>
  <c r="G81" i="135"/>
  <c r="G83" i="135"/>
  <c r="G84" i="135"/>
  <c r="G85" i="135"/>
  <c r="G86" i="135"/>
  <c r="G87" i="135"/>
  <c r="G88" i="135"/>
  <c r="G89" i="135"/>
  <c r="G90" i="135"/>
  <c r="G91" i="135"/>
  <c r="G92" i="135"/>
  <c r="G93" i="135"/>
  <c r="G94" i="135"/>
  <c r="G95" i="135"/>
  <c r="G96" i="135"/>
  <c r="G98" i="135"/>
  <c r="G99" i="135"/>
  <c r="G100" i="135"/>
  <c r="G101" i="135"/>
  <c r="G115" i="135"/>
  <c r="G138" i="135"/>
  <c r="G139" i="135"/>
  <c r="G140" i="135"/>
  <c r="G141" i="135"/>
  <c r="G142" i="135"/>
  <c r="G143" i="135"/>
  <c r="G144" i="135"/>
  <c r="G8" i="135"/>
  <c r="G10" i="135"/>
  <c r="G14" i="135"/>
  <c r="G16" i="135"/>
  <c r="G17" i="135"/>
  <c r="G19" i="135"/>
  <c r="G27" i="135"/>
  <c r="G30" i="135"/>
  <c r="G44" i="135"/>
  <c r="G12" i="135"/>
  <c r="G15" i="135"/>
  <c r="G18" i="135"/>
  <c r="G21" i="135"/>
  <c r="G23" i="135"/>
  <c r="G25" i="135"/>
  <c r="G28" i="135"/>
  <c r="G29" i="135"/>
  <c r="G32" i="135"/>
  <c r="G34" i="135"/>
  <c r="G40" i="135"/>
  <c r="G42" i="135"/>
  <c r="G43" i="135"/>
  <c r="G45" i="135"/>
  <c r="G47" i="135"/>
  <c r="G51" i="135"/>
  <c r="G52" i="135"/>
  <c r="G53" i="135"/>
  <c r="G54" i="135"/>
  <c r="G57" i="135"/>
  <c r="G59" i="135"/>
  <c r="G60" i="135"/>
  <c r="G62" i="135"/>
  <c r="G68" i="135"/>
  <c r="G70" i="135"/>
  <c r="G75" i="135"/>
  <c r="G78" i="135"/>
  <c r="G79" i="135"/>
  <c r="G82" i="135"/>
  <c r="G97" i="135"/>
  <c r="G9" i="135"/>
  <c r="G13" i="135"/>
  <c r="G20" i="135"/>
  <c r="G24" i="135"/>
  <c r="G31" i="135"/>
  <c r="G33" i="135"/>
  <c r="G35" i="135"/>
  <c r="G36" i="135"/>
  <c r="G38" i="135"/>
  <c r="G41" i="135"/>
  <c r="G46" i="135"/>
  <c r="G48" i="135"/>
  <c r="G50" i="135"/>
  <c r="G58" i="135"/>
  <c r="G64" i="135"/>
  <c r="G66" i="135"/>
  <c r="G67" i="135"/>
  <c r="G71" i="135"/>
  <c r="G135" i="135"/>
  <c r="F136" i="135"/>
  <c r="G63" i="134"/>
  <c r="G110" i="134"/>
  <c r="G104" i="134"/>
  <c r="G106" i="134"/>
  <c r="G112" i="134"/>
  <c r="G108" i="134"/>
  <c r="G90" i="134"/>
  <c r="G105" i="134"/>
  <c r="G111" i="134"/>
  <c r="G92" i="134"/>
  <c r="G95" i="134"/>
  <c r="G96" i="134"/>
  <c r="G97" i="134"/>
  <c r="G98" i="134"/>
  <c r="G99" i="134"/>
  <c r="G100" i="134"/>
  <c r="G181" i="133"/>
  <c r="G187" i="133"/>
  <c r="G165" i="133"/>
  <c r="G7" i="133"/>
  <c r="G180" i="133"/>
  <c r="G186" i="133"/>
  <c r="G182" i="133"/>
  <c r="G184" i="133"/>
  <c r="G185" i="133"/>
  <c r="G179" i="133"/>
  <c r="G8" i="133"/>
  <c r="G17" i="133"/>
  <c r="G19" i="133"/>
  <c r="G21" i="133"/>
  <c r="G22" i="133"/>
  <c r="G26" i="133"/>
  <c r="G27" i="133"/>
  <c r="G30" i="133"/>
  <c r="G31" i="133"/>
  <c r="G35" i="133"/>
  <c r="G36" i="133"/>
  <c r="G37" i="133"/>
  <c r="G40" i="133"/>
  <c r="G48" i="133"/>
  <c r="G54" i="133"/>
  <c r="G60" i="133"/>
  <c r="G64" i="133"/>
  <c r="G66" i="133"/>
  <c r="G73" i="133"/>
  <c r="G74" i="133"/>
  <c r="G79" i="133"/>
  <c r="G80" i="133"/>
  <c r="G81" i="133"/>
  <c r="G85" i="133"/>
  <c r="G94" i="133"/>
  <c r="G96" i="133"/>
  <c r="G101" i="133"/>
  <c r="G103" i="133"/>
  <c r="G105" i="133"/>
  <c r="G107" i="133"/>
  <c r="G115" i="133"/>
  <c r="G117" i="133"/>
  <c r="G118" i="133"/>
  <c r="G119" i="133"/>
  <c r="G122" i="133"/>
  <c r="G124" i="133"/>
  <c r="G125" i="133"/>
  <c r="G132" i="133"/>
  <c r="G134" i="133"/>
  <c r="G167" i="133"/>
  <c r="G172" i="133"/>
  <c r="G175" i="133"/>
  <c r="G11" i="133"/>
  <c r="G14" i="133"/>
  <c r="G16" i="133"/>
  <c r="G20" i="133"/>
  <c r="G23" i="133"/>
  <c r="G28" i="133"/>
  <c r="G38" i="133"/>
  <c r="G42" i="133"/>
  <c r="G49" i="133"/>
  <c r="G55" i="133"/>
  <c r="G57" i="133"/>
  <c r="G61" i="133"/>
  <c r="G63" i="133"/>
  <c r="G65" i="133"/>
  <c r="G68" i="133"/>
  <c r="G69" i="133"/>
  <c r="G70" i="133"/>
  <c r="G75" i="133"/>
  <c r="G76" i="133"/>
  <c r="G78" i="133"/>
  <c r="G82" i="133"/>
  <c r="G83" i="133"/>
  <c r="G86" i="133"/>
  <c r="G87" i="133"/>
  <c r="G88" i="133"/>
  <c r="G90" i="133"/>
  <c r="G92" i="133"/>
  <c r="G93" i="133"/>
  <c r="G97" i="133"/>
  <c r="G102" i="133"/>
  <c r="G104" i="133"/>
  <c r="G106" i="133"/>
  <c r="G109" i="133"/>
  <c r="G112" i="133"/>
  <c r="G113" i="133"/>
  <c r="G116" i="133"/>
  <c r="G121" i="133"/>
  <c r="G123" i="133"/>
  <c r="G129" i="133"/>
  <c r="G131" i="133"/>
  <c r="G170" i="133"/>
  <c r="G171" i="133"/>
  <c r="G174" i="133"/>
  <c r="G12" i="133"/>
  <c r="G24" i="133"/>
  <c r="G43" i="133"/>
  <c r="G46" i="133"/>
  <c r="G50" i="133"/>
  <c r="G53" i="133"/>
  <c r="G56" i="133"/>
  <c r="G58" i="133"/>
  <c r="G67" i="133"/>
  <c r="G98" i="133"/>
  <c r="G100" i="133"/>
  <c r="G110" i="133"/>
  <c r="G9" i="133"/>
  <c r="G10" i="133"/>
  <c r="G13" i="133"/>
  <c r="G15" i="133"/>
  <c r="G18" i="133"/>
  <c r="G25" i="133"/>
  <c r="G29" i="133"/>
  <c r="G32" i="133"/>
  <c r="G33" i="133"/>
  <c r="G34" i="133"/>
  <c r="G39" i="133"/>
  <c r="G41" i="133"/>
  <c r="G44" i="133"/>
  <c r="G45" i="133"/>
  <c r="G47" i="133"/>
  <c r="G51" i="133"/>
  <c r="G52" i="133"/>
  <c r="G59" i="133"/>
  <c r="G62" i="133"/>
  <c r="G71" i="133"/>
  <c r="G72" i="133"/>
  <c r="G77" i="133"/>
  <c r="G84" i="133"/>
  <c r="G89" i="133"/>
  <c r="G91" i="133"/>
  <c r="G95" i="133"/>
  <c r="G99" i="133"/>
  <c r="G108" i="133"/>
  <c r="G114" i="133"/>
  <c r="G120" i="133"/>
  <c r="G126" i="133"/>
  <c r="G127" i="133"/>
  <c r="G128" i="133"/>
  <c r="G130" i="133"/>
  <c r="G133" i="133"/>
  <c r="G169" i="133"/>
  <c r="G173" i="133"/>
  <c r="G111" i="133"/>
  <c r="G94" i="132"/>
  <c r="G120" i="132"/>
  <c r="G121" i="132"/>
  <c r="G7" i="132"/>
  <c r="G10" i="132"/>
  <c r="G12" i="132"/>
  <c r="G13" i="132"/>
  <c r="G14" i="132"/>
  <c r="G17" i="132"/>
  <c r="G18" i="132"/>
  <c r="G19" i="132"/>
  <c r="G24" i="132"/>
  <c r="G25" i="132"/>
  <c r="G26" i="132"/>
  <c r="G27" i="132"/>
  <c r="G28" i="132"/>
  <c r="G29" i="132"/>
  <c r="G30" i="132"/>
  <c r="G32" i="132"/>
  <c r="G33" i="132"/>
  <c r="G36" i="132"/>
  <c r="G39" i="132"/>
  <c r="G41" i="132"/>
  <c r="G44" i="132"/>
  <c r="G46" i="132"/>
  <c r="G47" i="132"/>
  <c r="G49" i="132"/>
  <c r="G53" i="132"/>
  <c r="G54" i="132"/>
  <c r="G55" i="132"/>
  <c r="G56" i="132"/>
  <c r="G57" i="132"/>
  <c r="G59" i="132"/>
  <c r="G61" i="132"/>
  <c r="G62" i="132"/>
  <c r="G64" i="132"/>
  <c r="G65" i="132"/>
  <c r="G66" i="132"/>
  <c r="G68" i="132"/>
  <c r="G69" i="132"/>
  <c r="G71" i="132"/>
  <c r="G73" i="132"/>
  <c r="G74" i="132"/>
  <c r="G75" i="132"/>
  <c r="G76" i="132"/>
  <c r="G77" i="132"/>
  <c r="G78" i="132"/>
  <c r="G102" i="132"/>
  <c r="G122" i="132"/>
  <c r="G123" i="132"/>
  <c r="G124" i="132"/>
  <c r="G125" i="132"/>
  <c r="G126" i="132"/>
  <c r="G128" i="132"/>
  <c r="G129" i="132"/>
  <c r="G130" i="132"/>
  <c r="G131" i="132"/>
  <c r="G8" i="132"/>
  <c r="G11" i="132"/>
  <c r="G16" i="132"/>
  <c r="G20" i="132"/>
  <c r="G21" i="132"/>
  <c r="G22" i="132"/>
  <c r="G23" i="132"/>
  <c r="G31" i="132"/>
  <c r="G34" i="132"/>
  <c r="G35" i="132"/>
  <c r="G37" i="132"/>
  <c r="G38" i="132"/>
  <c r="G40" i="132"/>
  <c r="G42" i="132"/>
  <c r="G43" i="132"/>
  <c r="G45" i="132"/>
  <c r="G48" i="132"/>
  <c r="G50" i="132"/>
  <c r="G51" i="132"/>
  <c r="G52" i="132"/>
  <c r="G58" i="132"/>
  <c r="G60" i="132"/>
  <c r="G63" i="132"/>
  <c r="G67" i="132"/>
  <c r="G70" i="132"/>
  <c r="G72" i="132"/>
  <c r="G127" i="132"/>
  <c r="G9" i="132"/>
  <c r="G15" i="132"/>
  <c r="G188" i="133" l="1"/>
  <c r="G88" i="137"/>
  <c r="G112" i="138"/>
  <c r="G110" i="137"/>
  <c r="G136" i="135"/>
  <c r="G7" i="139"/>
  <c r="G104" i="139"/>
  <c r="G100" i="139"/>
  <c r="G108" i="139"/>
  <c r="G18" i="139"/>
  <c r="G20" i="139"/>
  <c r="G28" i="139"/>
  <c r="G15" i="139"/>
  <c r="G53" i="139"/>
  <c r="G67" i="139"/>
  <c r="G14" i="139"/>
  <c r="G19" i="139"/>
  <c r="G47" i="139"/>
  <c r="G51" i="139"/>
  <c r="G68" i="139"/>
  <c r="G126" i="139"/>
  <c r="G48" i="139"/>
  <c r="G17" i="139"/>
  <c r="G33" i="139"/>
  <c r="G71" i="139"/>
  <c r="G32" i="139"/>
  <c r="G57" i="139"/>
  <c r="G30" i="139"/>
  <c r="G35" i="139"/>
  <c r="G70" i="139"/>
  <c r="G23" i="139"/>
  <c r="G52" i="139"/>
  <c r="G63" i="139"/>
  <c r="G72" i="139"/>
  <c r="G77" i="139"/>
  <c r="G74" i="139"/>
  <c r="G46" i="139"/>
  <c r="G59" i="139"/>
  <c r="G50" i="139"/>
  <c r="G40" i="139"/>
  <c r="G62" i="139"/>
  <c r="G25" i="139"/>
  <c r="G41" i="139"/>
  <c r="G13" i="139"/>
  <c r="G10" i="139"/>
  <c r="G54" i="139"/>
  <c r="G16" i="139"/>
  <c r="G75" i="139"/>
  <c r="G11" i="139"/>
  <c r="G55" i="139"/>
  <c r="G43" i="139"/>
  <c r="G78" i="139"/>
  <c r="G38" i="139"/>
  <c r="G8" i="139"/>
  <c r="G21" i="139"/>
  <c r="G36" i="139"/>
  <c r="G29" i="139"/>
  <c r="G61" i="139"/>
  <c r="G69" i="139"/>
  <c r="G34" i="139"/>
  <c r="G45" i="139"/>
  <c r="G44" i="139"/>
  <c r="G76" i="139"/>
  <c r="G65" i="139"/>
  <c r="G73" i="139"/>
  <c r="G26" i="139"/>
  <c r="G49" i="139"/>
  <c r="G66" i="139"/>
  <c r="G127" i="139"/>
  <c r="G12" i="139"/>
  <c r="G37" i="139"/>
  <c r="G56" i="139"/>
  <c r="G39" i="139"/>
  <c r="G9" i="139"/>
  <c r="G22" i="139"/>
  <c r="G60" i="139"/>
  <c r="G31" i="139"/>
  <c r="G24" i="139"/>
  <c r="G27" i="139"/>
  <c r="G42" i="139"/>
  <c r="G58" i="139"/>
  <c r="G64" i="139"/>
  <c r="G128" i="139"/>
  <c r="G129" i="139"/>
  <c r="G130" i="139"/>
  <c r="G131" i="139"/>
  <c r="G132" i="139"/>
  <c r="G133" i="139"/>
  <c r="G134" i="139"/>
  <c r="G135" i="139"/>
  <c r="G137" i="139"/>
  <c r="G136" i="139"/>
  <c r="G81" i="139"/>
  <c r="G85" i="139"/>
  <c r="G84" i="139"/>
  <c r="G87" i="139"/>
  <c r="G89" i="139"/>
  <c r="G91" i="139"/>
  <c r="G93" i="139"/>
  <c r="G79" i="139"/>
  <c r="G82" i="139"/>
  <c r="G88" i="139"/>
  <c r="G90" i="139"/>
  <c r="G92" i="139"/>
  <c r="G94" i="139"/>
  <c r="G80" i="139"/>
  <c r="G86" i="139"/>
  <c r="G83" i="139"/>
  <c r="G106" i="138"/>
  <c r="G102" i="138"/>
  <c r="G7" i="138"/>
  <c r="G70" i="138"/>
  <c r="G55" i="138"/>
  <c r="G19" i="138"/>
  <c r="G62" i="138"/>
  <c r="G78" i="138"/>
  <c r="G64" i="138"/>
  <c r="G110" i="138"/>
  <c r="G31" i="138"/>
  <c r="G37" i="138"/>
  <c r="G73" i="138"/>
  <c r="G51" i="138"/>
  <c r="G43" i="138"/>
  <c r="G77" i="138"/>
  <c r="G46" i="138"/>
  <c r="G25" i="138"/>
  <c r="G32" i="138"/>
  <c r="G67" i="138"/>
  <c r="G33" i="138"/>
  <c r="G13" i="138"/>
  <c r="G65" i="138"/>
  <c r="G10" i="138"/>
  <c r="G30" i="138"/>
  <c r="G26" i="138"/>
  <c r="G72" i="138"/>
  <c r="G56" i="138"/>
  <c r="G80" i="138"/>
  <c r="G128" i="138"/>
  <c r="G58" i="138"/>
  <c r="G35" i="138"/>
  <c r="G42" i="138"/>
  <c r="G17" i="138"/>
  <c r="G74" i="138"/>
  <c r="G54" i="138"/>
  <c r="G14" i="138"/>
  <c r="G79" i="138"/>
  <c r="G39" i="138"/>
  <c r="G38" i="138"/>
  <c r="G63" i="138"/>
  <c r="G20" i="138"/>
  <c r="G60" i="138"/>
  <c r="G36" i="138"/>
  <c r="G52" i="138"/>
  <c r="G53" i="138"/>
  <c r="G59" i="138"/>
  <c r="G15" i="138"/>
  <c r="G129" i="138"/>
  <c r="G28" i="138"/>
  <c r="G48" i="138"/>
  <c r="G44" i="138"/>
  <c r="G61" i="138"/>
  <c r="G47" i="138"/>
  <c r="G76" i="138"/>
  <c r="G57" i="138"/>
  <c r="G69" i="138"/>
  <c r="G21" i="138"/>
  <c r="G34" i="138"/>
  <c r="G50" i="138"/>
  <c r="G23" i="138"/>
  <c r="G27" i="138"/>
  <c r="G29" i="138"/>
  <c r="G66" i="138"/>
  <c r="G24" i="138"/>
  <c r="G9" i="138"/>
  <c r="G11" i="138"/>
  <c r="G12" i="138"/>
  <c r="G16" i="138"/>
  <c r="G68" i="138"/>
  <c r="G18" i="138"/>
  <c r="G22" i="138"/>
  <c r="G8" i="138"/>
  <c r="G49" i="138"/>
  <c r="G71" i="138"/>
  <c r="G45" i="138"/>
  <c r="G75" i="138"/>
  <c r="G40" i="138"/>
  <c r="G41" i="138"/>
  <c r="G130" i="138"/>
  <c r="G131" i="138"/>
  <c r="G132" i="138"/>
  <c r="G133" i="138"/>
  <c r="G134" i="138"/>
  <c r="G135" i="138"/>
  <c r="G136" i="138"/>
  <c r="G137" i="138"/>
  <c r="G138" i="138"/>
  <c r="G139" i="138"/>
  <c r="G126" i="137"/>
  <c r="G104" i="137"/>
  <c r="G100" i="137"/>
  <c r="G7" i="137"/>
  <c r="G19" i="137"/>
  <c r="G84" i="137"/>
  <c r="G78" i="137"/>
  <c r="G22" i="137"/>
  <c r="G52" i="137"/>
  <c r="G59" i="137"/>
  <c r="G13" i="137"/>
  <c r="G30" i="137"/>
  <c r="G28" i="137"/>
  <c r="G47" i="137"/>
  <c r="G50" i="137"/>
  <c r="G53" i="137"/>
  <c r="G15" i="137"/>
  <c r="G18" i="137"/>
  <c r="G43" i="137"/>
  <c r="G71" i="137"/>
  <c r="G40" i="137"/>
  <c r="G25" i="137"/>
  <c r="G70" i="137"/>
  <c r="G33" i="137"/>
  <c r="G68" i="137"/>
  <c r="G10" i="137"/>
  <c r="G64" i="137"/>
  <c r="G35" i="137"/>
  <c r="G46" i="137"/>
  <c r="G51" i="137"/>
  <c r="G86" i="137"/>
  <c r="G34" i="137"/>
  <c r="G62" i="137"/>
  <c r="G48" i="137"/>
  <c r="G16" i="137"/>
  <c r="G83" i="137"/>
  <c r="G54" i="137"/>
  <c r="G66" i="137"/>
  <c r="G87" i="137"/>
  <c r="G63" i="137"/>
  <c r="G9" i="137"/>
  <c r="G76" i="137"/>
  <c r="G27" i="137"/>
  <c r="G44" i="137"/>
  <c r="G65" i="137"/>
  <c r="G67" i="137"/>
  <c r="G8" i="137"/>
  <c r="G26" i="137"/>
  <c r="G77" i="137"/>
  <c r="G11" i="137"/>
  <c r="G39" i="137"/>
  <c r="G31" i="137"/>
  <c r="G56" i="137"/>
  <c r="G108" i="137"/>
  <c r="G58" i="137"/>
  <c r="G45" i="137"/>
  <c r="G41" i="137"/>
  <c r="G17" i="137"/>
  <c r="G72" i="137"/>
  <c r="G32" i="137"/>
  <c r="G74" i="137"/>
  <c r="G75" i="137"/>
  <c r="G36" i="137"/>
  <c r="G79" i="137"/>
  <c r="G37" i="137"/>
  <c r="G38" i="137"/>
  <c r="G42" i="137"/>
  <c r="G55" i="137"/>
  <c r="G80" i="137"/>
  <c r="G57" i="137"/>
  <c r="G23" i="137"/>
  <c r="G61" i="137"/>
  <c r="G69" i="137"/>
  <c r="G81" i="137"/>
  <c r="G20" i="137"/>
  <c r="G29" i="137"/>
  <c r="G12" i="137"/>
  <c r="G82" i="137"/>
  <c r="G49" i="137"/>
  <c r="G14" i="137"/>
  <c r="G73" i="137"/>
  <c r="G24" i="137"/>
  <c r="G21" i="137"/>
  <c r="G85" i="137"/>
  <c r="G60" i="137"/>
  <c r="G127" i="137"/>
  <c r="G128" i="137"/>
  <c r="G129" i="137"/>
  <c r="G130" i="137"/>
  <c r="G131" i="137"/>
  <c r="G132" i="137"/>
  <c r="G133" i="137"/>
  <c r="G134" i="137"/>
  <c r="G135" i="137"/>
  <c r="G136" i="137"/>
  <c r="G137" i="137"/>
  <c r="G155" i="135"/>
  <c r="G113" i="134"/>
  <c r="G101" i="134"/>
  <c r="G176" i="133"/>
</calcChain>
</file>

<file path=xl/sharedStrings.xml><?xml version="1.0" encoding="utf-8"?>
<sst xmlns="http://schemas.openxmlformats.org/spreadsheetml/2006/main" count="3372" uniqueCount="794">
  <si>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</si>
  <si>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</si>
  <si>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</si>
  <si>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</si>
  <si>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</si>
  <si>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</si>
  <si>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</si>
  <si>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</si>
  <si>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</si>
  <si>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</si>
  <si>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</si>
  <si>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</si>
  <si>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</si>
  <si>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</si>
  <si>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INE003A01024</t>
  </si>
  <si>
    <t>INE009A01021</t>
  </si>
  <si>
    <t>INE018A01030</t>
  </si>
  <si>
    <t>INE028A01039</t>
  </si>
  <si>
    <t>INE029A01011</t>
  </si>
  <si>
    <t>INE030A01027</t>
  </si>
  <si>
    <t>INE038A01020</t>
  </si>
  <si>
    <t>INE040A01034</t>
  </si>
  <si>
    <t>INE044A01036</t>
  </si>
  <si>
    <t>INE059A01026</t>
  </si>
  <si>
    <t>INE062A01020</t>
  </si>
  <si>
    <t>INE066A01021</t>
  </si>
  <si>
    <t>INE079A01024</t>
  </si>
  <si>
    <t>INE081A01020</t>
  </si>
  <si>
    <t>INE089A01031</t>
  </si>
  <si>
    <t>INE090A01021</t>
  </si>
  <si>
    <t>INE101A01026</t>
  </si>
  <si>
    <t>INE102D01028</t>
  </si>
  <si>
    <t>INE121A01024</t>
  </si>
  <si>
    <t>INE121E01018</t>
  </si>
  <si>
    <t>INE123W01016</t>
  </si>
  <si>
    <t>INE129A01019</t>
  </si>
  <si>
    <t>INE134E01011</t>
  </si>
  <si>
    <t>INE154A01025</t>
  </si>
  <si>
    <t>INE158A01026</t>
  </si>
  <si>
    <t>INE171A01029</t>
  </si>
  <si>
    <t>Manufacture of engines and turbines, except aircraft, vehicle</t>
  </si>
  <si>
    <t>INE192A01025</t>
  </si>
  <si>
    <t>INE200M01039</t>
  </si>
  <si>
    <t>INE213A01029</t>
  </si>
  <si>
    <t>INE214T01019</t>
  </si>
  <si>
    <t>INE216A01030</t>
  </si>
  <si>
    <t>INE238A01034</t>
  </si>
  <si>
    <t>INE239A01024</t>
  </si>
  <si>
    <t>INE245A01021</t>
  </si>
  <si>
    <t>INE257A01026</t>
  </si>
  <si>
    <t>INE263A01024</t>
  </si>
  <si>
    <t>INE280A01028</t>
  </si>
  <si>
    <t>INE296A01032</t>
  </si>
  <si>
    <t>INE298A01020</t>
  </si>
  <si>
    <t>INE326A01037</t>
  </si>
  <si>
    <t>INE343H01029</t>
  </si>
  <si>
    <t>INE397D01024</t>
  </si>
  <si>
    <t>INE405E01023</t>
  </si>
  <si>
    <t>INE437A01024</t>
  </si>
  <si>
    <t>INE467B01029</t>
  </si>
  <si>
    <t>INE476A01022</t>
  </si>
  <si>
    <t>INE481G01011</t>
  </si>
  <si>
    <t>INE494B01023</t>
  </si>
  <si>
    <t>INE562A01011</t>
  </si>
  <si>
    <t>INE585B01010</t>
  </si>
  <si>
    <t>INE669C01036</t>
  </si>
  <si>
    <t>INE685A01028</t>
  </si>
  <si>
    <t>INE721A01047</t>
  </si>
  <si>
    <t>INE733E01010</t>
  </si>
  <si>
    <t>02A</t>
  </si>
  <si>
    <t>INE752E01010</t>
  </si>
  <si>
    <t>INE758T01015</t>
  </si>
  <si>
    <t>INE795G01014</t>
  </si>
  <si>
    <t>NCA</t>
  </si>
  <si>
    <t>INE854D01024</t>
  </si>
  <si>
    <t>INE860A01027</t>
  </si>
  <si>
    <t>INE880J01026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</si>
  <si>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</si>
  <si>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</si>
  <si>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</si>
  <si>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</si>
  <si>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</si>
  <si>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</si>
  <si>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</si>
  <si>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</si>
  <si>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</si>
  <si>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</si>
  <si>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</si>
  <si>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</si>
  <si>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</si>
  <si>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</si>
  <si>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</si>
  <si>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</si>
  <si>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</si>
  <si>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</si>
  <si>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</si>
  <si>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</si>
  <si>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</si>
  <si>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</si>
  <si>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</si>
  <si>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</si>
  <si>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</si>
  <si>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</si>
  <si>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</si>
  <si>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</si>
  <si>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</si>
  <si>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</si>
  <si>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</si>
  <si>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</si>
  <si>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</si>
  <si>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</si>
  <si>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</si>
  <si>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</si>
  <si>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</si>
  <si>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</si>
  <si>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</si>
  <si>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</si>
  <si>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</si>
  <si>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</si>
  <si>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</si>
  <si>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</si>
  <si>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</si>
  <si>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</si>
  <si>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E-TIER II</t>
  </si>
  <si>
    <t>Scheme E Tier II</t>
  </si>
  <si>
    <t>C-TIER I</t>
  </si>
  <si>
    <t>Scheme C TIER I</t>
  </si>
  <si>
    <t>INE020B08EQ1</t>
  </si>
  <si>
    <t>INE020B08FQ8</t>
  </si>
  <si>
    <t>CARE AA+</t>
  </si>
  <si>
    <t>INE031A08699</t>
  </si>
  <si>
    <t>INE031A08707</t>
  </si>
  <si>
    <t>INE031A08913</t>
  </si>
  <si>
    <t>INE031A08970</t>
  </si>
  <si>
    <t>INE033L07IJ1</t>
  </si>
  <si>
    <t>IND AA+</t>
  </si>
  <si>
    <t>INE040A08393</t>
  </si>
  <si>
    <t>INE040A08831</t>
  </si>
  <si>
    <t>INE040A08914</t>
  </si>
  <si>
    <t>INE040A08AF2</t>
  </si>
  <si>
    <t>INE053F07BA5</t>
  </si>
  <si>
    <t>INE053F07BT5</t>
  </si>
  <si>
    <t>INE053F07BV1</t>
  </si>
  <si>
    <t>INE053F07CD7</t>
  </si>
  <si>
    <t>INE053F08122</t>
  </si>
  <si>
    <t>INE053F08320</t>
  </si>
  <si>
    <t>INE053F08346</t>
  </si>
  <si>
    <t>INE053F08395</t>
  </si>
  <si>
    <t>INE053F08403</t>
  </si>
  <si>
    <t>INE053F08445</t>
  </si>
  <si>
    <t>INE053F08494</t>
  </si>
  <si>
    <t>INE062A08231</t>
  </si>
  <si>
    <t>INE094A08093</t>
  </si>
  <si>
    <t>INE094A08101</t>
  </si>
  <si>
    <t>INE0KUG08027</t>
  </si>
  <si>
    <t>INE0KUG08076</t>
  </si>
  <si>
    <t>INE103A08050</t>
  </si>
  <si>
    <t>INE115A07PP1</t>
  </si>
  <si>
    <t>INE115A07QA1</t>
  </si>
  <si>
    <t>INE115A07QI4</t>
  </si>
  <si>
    <t>INE115A07QU9</t>
  </si>
  <si>
    <t>INE121A07RY7</t>
  </si>
  <si>
    <t>INE121A08OE4</t>
  </si>
  <si>
    <t>INE129A08014</t>
  </si>
  <si>
    <t>INE134E07AS0</t>
  </si>
  <si>
    <t>INE134E08DB8</t>
  </si>
  <si>
    <t>INE134E08JR1</t>
  </si>
  <si>
    <t>INE134E08KL2</t>
  </si>
  <si>
    <t>INE134E08LV9</t>
  </si>
  <si>
    <t>INE134E08MM6</t>
  </si>
  <si>
    <t>INE134E08ND3</t>
  </si>
  <si>
    <t>INE171A08057</t>
  </si>
  <si>
    <t>INE206D08162</t>
  </si>
  <si>
    <t>INE206D08204</t>
  </si>
  <si>
    <t>INE206D08477</t>
  </si>
  <si>
    <t>INE219X07439</t>
  </si>
  <si>
    <t>INE225R08048</t>
  </si>
  <si>
    <t>INE233A08188</t>
  </si>
  <si>
    <t>INE233A08196</t>
  </si>
  <si>
    <t>INE238A08484</t>
  </si>
  <si>
    <t>INE238A08492</t>
  </si>
  <si>
    <t>INE238A08500</t>
  </si>
  <si>
    <t>INE261F08931</t>
  </si>
  <si>
    <t>INE261F08AO5</t>
  </si>
  <si>
    <t>INE261F08AZ1</t>
  </si>
  <si>
    <t>INE261F08BE4</t>
  </si>
  <si>
    <t>INE261F08BP0</t>
  </si>
  <si>
    <t>INE261F08BR6</t>
  </si>
  <si>
    <t>INE261F08BT2</t>
  </si>
  <si>
    <t>INE261F08DZ5</t>
  </si>
  <si>
    <t>INE261F08EL3</t>
  </si>
  <si>
    <t>INE296A07RD1</t>
  </si>
  <si>
    <t>INE296A07RS9</t>
  </si>
  <si>
    <t>INE306N07NN9</t>
  </si>
  <si>
    <t>INE514E08FC4</t>
  </si>
  <si>
    <t>INE514E08FH3</t>
  </si>
  <si>
    <t>INE514E08FQ4</t>
  </si>
  <si>
    <t>INE556F08KK5</t>
  </si>
  <si>
    <t>INE556F08KR0</t>
  </si>
  <si>
    <t>INE556F08KV2</t>
  </si>
  <si>
    <t>INE557F08GA2</t>
  </si>
  <si>
    <t>INE636F07266</t>
  </si>
  <si>
    <t>INE636F08066</t>
  </si>
  <si>
    <t>INE660A08BY6</t>
  </si>
  <si>
    <t>INE726G08022</t>
  </si>
  <si>
    <t>INE733E07KL3</t>
  </si>
  <si>
    <t>INE733E08197</t>
  </si>
  <si>
    <t>INE752E07OB6</t>
  </si>
  <si>
    <t>INE752E08767</t>
  </si>
  <si>
    <t>INE795G08035</t>
  </si>
  <si>
    <t>INE795G08043</t>
  </si>
  <si>
    <t>INE848E07AW7</t>
  </si>
  <si>
    <t>INE848E08144</t>
  </si>
  <si>
    <t>INE848E08151</t>
  </si>
  <si>
    <t>INE848E08169</t>
  </si>
  <si>
    <t>INE848E08177</t>
  </si>
  <si>
    <t>INE848E08185</t>
  </si>
  <si>
    <t>INE848E08193</t>
  </si>
  <si>
    <t>INE848E08201</t>
  </si>
  <si>
    <t>INE848E08219</t>
  </si>
  <si>
    <t>INE906B07HJ1</t>
  </si>
  <si>
    <t>INE906B07HM5</t>
  </si>
  <si>
    <t>INE906B07ID2</t>
  </si>
  <si>
    <t>INE906B07IH3</t>
  </si>
  <si>
    <t>INE916DA7SY6</t>
  </si>
  <si>
    <t>BWR AAA</t>
  </si>
  <si>
    <t>BWR AAA(CE)</t>
  </si>
  <si>
    <t>CRISIL AA+</t>
  </si>
  <si>
    <t>C-TIER II</t>
  </si>
  <si>
    <t>Scheme C TIER II</t>
  </si>
  <si>
    <t>INE040A08674</t>
  </si>
  <si>
    <t>INE134E08KV1</t>
  </si>
  <si>
    <t>INE206D08493</t>
  </si>
  <si>
    <t>INE296A07SY5</t>
  </si>
  <si>
    <t>INE514E08EE3</t>
  </si>
  <si>
    <t>INE733E07HC8</t>
  </si>
  <si>
    <t>INE906B08039</t>
  </si>
  <si>
    <t>G-TIER I</t>
  </si>
  <si>
    <t>Scheme G TIER I</t>
  </si>
  <si>
    <t>IN000230C028</t>
  </si>
  <si>
    <t>IN000330C059</t>
  </si>
  <si>
    <t>IN000444C033</t>
  </si>
  <si>
    <t>IN000465P014</t>
  </si>
  <si>
    <t>IN000929C058</t>
  </si>
  <si>
    <t>IN000930C056</t>
  </si>
  <si>
    <t>IN001043C032</t>
  </si>
  <si>
    <t>IN001044C030</t>
  </si>
  <si>
    <t>IN001158C020</t>
  </si>
  <si>
    <t>IN001234C037</t>
  </si>
  <si>
    <t>IN001243P014</t>
  </si>
  <si>
    <t>IN0020040039</t>
  </si>
  <si>
    <t>IN0020060086</t>
  </si>
  <si>
    <t>IN0020070044</t>
  </si>
  <si>
    <t>IN0020120062</t>
  </si>
  <si>
    <t>IN0020150044</t>
  </si>
  <si>
    <t>IN0020150051</t>
  </si>
  <si>
    <t>IN0020150077</t>
  </si>
  <si>
    <t>IN0020160019</t>
  </si>
  <si>
    <t>IN0020160092</t>
  </si>
  <si>
    <t>IN0020160118</t>
  </si>
  <si>
    <t>IN0020170042</t>
  </si>
  <si>
    <t>IN0020190032</t>
  </si>
  <si>
    <t>IN0020190040</t>
  </si>
  <si>
    <t>IN0020190057</t>
  </si>
  <si>
    <t>IN0020200054</t>
  </si>
  <si>
    <t>IN0020200153</t>
  </si>
  <si>
    <t>IN0020200187</t>
  </si>
  <si>
    <t>IN0020200245</t>
  </si>
  <si>
    <t>IN0020200401</t>
  </si>
  <si>
    <t>IN0020210194</t>
  </si>
  <si>
    <t>IN0020210202</t>
  </si>
  <si>
    <t>IN0020210244</t>
  </si>
  <si>
    <t>IN0020220102</t>
  </si>
  <si>
    <t>IN0020220144</t>
  </si>
  <si>
    <t>IN0020230044</t>
  </si>
  <si>
    <t>IN0020230077</t>
  </si>
  <si>
    <t>IN0020230127</t>
  </si>
  <si>
    <t>IN0020230135</t>
  </si>
  <si>
    <t>IN0020240019</t>
  </si>
  <si>
    <t>IN0020240035</t>
  </si>
  <si>
    <t>IN0020240050</t>
  </si>
  <si>
    <t>IN0020240100</t>
  </si>
  <si>
    <t>IN0020240126</t>
  </si>
  <si>
    <t>IN0020240142</t>
  </si>
  <si>
    <t>IN0020240183</t>
  </si>
  <si>
    <t>IN0020250018</t>
  </si>
  <si>
    <t>IN0020250026</t>
  </si>
  <si>
    <t>IN0020250042</t>
  </si>
  <si>
    <t>IN0020250075</t>
  </si>
  <si>
    <t>IN0020250091</t>
  </si>
  <si>
    <t>IN1520220220</t>
  </si>
  <si>
    <t>IN1520220279</t>
  </si>
  <si>
    <t>IN1520240145</t>
  </si>
  <si>
    <t>IN1520240277</t>
  </si>
  <si>
    <t>IN2020180021</t>
  </si>
  <si>
    <t>IN2220200264</t>
  </si>
  <si>
    <t>IN2220210206</t>
  </si>
  <si>
    <t>IN2220230162</t>
  </si>
  <si>
    <t>IN2220230220</t>
  </si>
  <si>
    <t>IN2220230246</t>
  </si>
  <si>
    <t>IN2220240104</t>
  </si>
  <si>
    <t>IN2220240187</t>
  </si>
  <si>
    <t>IN2220240401</t>
  </si>
  <si>
    <t>IN3320230359</t>
  </si>
  <si>
    <t>IN3720200069</t>
  </si>
  <si>
    <t>IN4520180204</t>
  </si>
  <si>
    <t>INE103D08039</t>
  </si>
  <si>
    <t>CGS</t>
  </si>
  <si>
    <t>IND AAA(CE)</t>
  </si>
  <si>
    <t>CRISIL AAA(CE)</t>
  </si>
  <si>
    <t>G-TIER II</t>
  </si>
  <si>
    <t>Scheme G TIER II</t>
  </si>
  <si>
    <t>IN000335C025</t>
  </si>
  <si>
    <t>IN000929C041</t>
  </si>
  <si>
    <t>INE041025011</t>
  </si>
  <si>
    <t>INE062A08462</t>
  </si>
  <si>
    <t>INE0CCU25019</t>
  </si>
  <si>
    <t>INE0GGX23010</t>
  </si>
  <si>
    <t>INE219X23014</t>
  </si>
  <si>
    <t>INE476A08217</t>
  </si>
  <si>
    <t>INE476A08241</t>
  </si>
  <si>
    <t>Scheme Tax Saver Tier II</t>
  </si>
  <si>
    <t>CSG</t>
  </si>
  <si>
    <t>Scheme Secure Retriement Equity</t>
  </si>
  <si>
    <t>Scheme Secure Fund</t>
  </si>
  <si>
    <t>Production of liquid and gaseous fuels, illuminating oils, lubricating</t>
  </si>
  <si>
    <t>INFOSYS LTD EQ</t>
  </si>
  <si>
    <t>Activities of maintaining and operating pageing</t>
  </si>
  <si>
    <t>Construction of utility projects n.e.c.</t>
  </si>
  <si>
    <t>Manufacture of electric power distribution transformers, arc-welding</t>
  </si>
  <si>
    <t>RELIANCE INDUSTRIES LIMITED</t>
  </si>
  <si>
    <t>Writing , modifying, testing of computer program</t>
  </si>
  <si>
    <t>LARSEN AND TOUBRO LIMITED</t>
  </si>
  <si>
    <t>Bank Of Baroda</t>
  </si>
  <si>
    <t>SIEMENS LIMITED</t>
  </si>
  <si>
    <t>Manufacture of Aluminium from alumina and by other methods and products</t>
  </si>
  <si>
    <t>Monetary intermediation of commercial banks, saving banks. postal savings</t>
  </si>
  <si>
    <t>Manufacture of motorcycles, scooters, mopeds etc. and their</t>
  </si>
  <si>
    <t>Other credit granting</t>
  </si>
  <si>
    <t>Manufacture of soap all forms</t>
  </si>
  <si>
    <t>Manufacture of medicinal substances used in the manufacture of pharmaceuticals:</t>
  </si>
  <si>
    <t>CIPLA LIMITED</t>
  </si>
  <si>
    <t>AMBUJA CEMENTS LTD</t>
  </si>
  <si>
    <t>HINDUSTAN UNILEVER LIMITED</t>
  </si>
  <si>
    <t>EICHER MOTORS LTD</t>
  </si>
  <si>
    <t>Bharat Petroleum Corporation Limited</t>
  </si>
  <si>
    <t>HDFC BANK LTD</t>
  </si>
  <si>
    <t>STATE BANK OF INDIA</t>
  </si>
  <si>
    <t>SUN PHARMACEUTICALS INDUSTRIES LTD</t>
  </si>
  <si>
    <t>HINDALCO INDUSTRIES LTD.</t>
  </si>
  <si>
    <t>GAIL (INDIA) LIMITED .</t>
  </si>
  <si>
    <t>ITC LTD</t>
  </si>
  <si>
    <t>ICICI BANK LTD</t>
  </si>
  <si>
    <t>MAHINDRA AND MAHINDRA LTD</t>
  </si>
  <si>
    <t>Manufacture of hot-rolled and cold-rolled products of steel</t>
  </si>
  <si>
    <t>Manufacture of clinkers and cement</t>
  </si>
  <si>
    <t>Dr. Reddy's Laboratories Limited</t>
  </si>
  <si>
    <t>Manufacture of tractors used in agriculture and forestry</t>
  </si>
  <si>
    <t>GODREJ CONSUMER PRODUCTS LIMITED</t>
  </si>
  <si>
    <t>Power Finance Corporation</t>
  </si>
  <si>
    <t>Manufacture of cigarettes, cigarette tobacco</t>
  </si>
  <si>
    <t>SBI LIFE INSURANCE COMPANY LIMITED</t>
  </si>
  <si>
    <t>Disrtibution and sale of gaseous fuels through mains</t>
  </si>
  <si>
    <t>JSW ENERGY LIMITED</t>
  </si>
  <si>
    <t>HERO MOTOCORP LIMITED</t>
  </si>
  <si>
    <t>Life insurance</t>
  </si>
  <si>
    <t>Electric power generation by coal based thermal power plants</t>
  </si>
  <si>
    <t>CHOLAMANDALAM INVESTMENT AND FINANCE COMPANY</t>
  </si>
  <si>
    <t>TATA STEEL LIMITED.</t>
  </si>
  <si>
    <t>Bharat Heavy Electricals Limited</t>
  </si>
  <si>
    <t>Manufacture of other steam generators (except central heating hot water boilers), n.e.c.</t>
  </si>
  <si>
    <t>VARUN INDUSTRIES LIMITED</t>
  </si>
  <si>
    <t>AXIS BANK</t>
  </si>
  <si>
    <t>Manufacture of aerated drinks</t>
  </si>
  <si>
    <t>KOTAK MAHINDRA BANK LIMITED</t>
  </si>
  <si>
    <t>Federal Bank</t>
  </si>
  <si>
    <t>BHARAT ELECTRONICS LIMITED</t>
  </si>
  <si>
    <t>Manufacture of biscuits, cakes, pastries, rusks etc.</t>
  </si>
  <si>
    <t>On shore extraction of crude petroleum</t>
  </si>
  <si>
    <t>NESTLE INDIA LTD</t>
  </si>
  <si>
    <t>Manufacture of other dairy products n.e.c.</t>
  </si>
  <si>
    <t>TATA POWER COMPANY LIMITED</t>
  </si>
  <si>
    <t>OIL AND NATURAL GAS CORPORATION LTD</t>
  </si>
  <si>
    <t>Processing and blending of tea including manufacture of instant tea</t>
  </si>
  <si>
    <t>Britannia Industries Limited</t>
  </si>
  <si>
    <t>Tata Consumer Products Limited</t>
  </si>
  <si>
    <t>Manufacture of radar equipment, GPS devices, search, detection, navig</t>
  </si>
  <si>
    <t>TATA CONSULTANCY SERVICES LIMITED</t>
  </si>
  <si>
    <t>Bajaj Finance Limited</t>
  </si>
  <si>
    <t>Manufacture of motor vehicle electrical equipment, such as generators</t>
  </si>
  <si>
    <t>UNO Minda Ltd</t>
  </si>
  <si>
    <t>Apollo Hospitals Enterprise Ltd</t>
  </si>
  <si>
    <t>Computer consultancy</t>
  </si>
  <si>
    <t>Real estate activities with own or leased property</t>
  </si>
  <si>
    <t>Manufacture of jewellery of gold, silver and other precious or base metal</t>
  </si>
  <si>
    <t>Titan Company Limited</t>
  </si>
  <si>
    <t>CUMMINS INDIA LIMITED</t>
  </si>
  <si>
    <t>Manufacture of explosives, ammunition and fire works</t>
  </si>
  <si>
    <t>BHARTI AIRTEL LTD</t>
  </si>
  <si>
    <t>Hospital activities</t>
  </si>
  <si>
    <t>SOLAR INDUSTRIES INDIA LIMITED</t>
  </si>
  <si>
    <t>Lupin Limited</t>
  </si>
  <si>
    <t>CANARA BANK LTD</t>
  </si>
  <si>
    <t>MARUTI SUZUKI INDIA LTD.</t>
  </si>
  <si>
    <t>Torrent Pharmaceuticals Ltd</t>
  </si>
  <si>
    <t>SHRIRAM FINANCE LIMITED</t>
  </si>
  <si>
    <t>Indian Bank</t>
  </si>
  <si>
    <t>TVS Motor Company Ltd</t>
  </si>
  <si>
    <t>Manufacture of passenger cars</t>
  </si>
  <si>
    <t>Manufacture of organic and inorganic chemical compounds n.e.c.</t>
  </si>
  <si>
    <t>TECH MAHINDRA LIMITED</t>
  </si>
  <si>
    <t>NTPC LIMITED</t>
  </si>
  <si>
    <t>UltraTech Cement Limited</t>
  </si>
  <si>
    <t>POWER GRID CORPORATION OF INDIA LIMITED</t>
  </si>
  <si>
    <t>HDFC LIFE INSURANCE COMPANY LTD</t>
  </si>
  <si>
    <t>ZOMATO Ltd</t>
  </si>
  <si>
    <t>Manufacture of distilled, potable, alcoholic beverages</t>
  </si>
  <si>
    <t>Activities of holding companies</t>
  </si>
  <si>
    <t>Transmission of electric energy</t>
  </si>
  <si>
    <t>HCL Technologies Limited</t>
  </si>
  <si>
    <t>United Spirits Limited</t>
  </si>
  <si>
    <t>Other information service activities n.e.c.</t>
  </si>
  <si>
    <t>Cargo handling incidental to water transport</t>
  </si>
  <si>
    <t>JSW INFRASTRUCTURE LIMITED</t>
  </si>
  <si>
    <t>Other monetary intermediation services n.e.c.</t>
  </si>
  <si>
    <t>8.54%NABARD 30 Jan 2034.</t>
  </si>
  <si>
    <t>8.62% NABARD 14-MAR-2034</t>
  </si>
  <si>
    <t>7.50 NABARD 17.11.2034</t>
  </si>
  <si>
    <t>7.78 NABARD 20.12.2034</t>
  </si>
  <si>
    <t>7.83% NABARD 17 Oct 2034</t>
  </si>
  <si>
    <t>8.47% NABARD GOI 31 Aug 2033</t>
  </si>
  <si>
    <t>7.40 NABARD 29.04.2030</t>
  </si>
  <si>
    <t>7.60 Bajaj Finance 11.02.2030</t>
  </si>
  <si>
    <t>7.02 Bajaj Finance 18.04.2031.</t>
  </si>
  <si>
    <t>7.99 Tata Capital 08.02.2034</t>
  </si>
  <si>
    <t>7.78 NABARD 29-03-2038</t>
  </si>
  <si>
    <t>7.79% SIDBI 2027-Series IV of FY 2023-24</t>
  </si>
  <si>
    <t>08.12% EXIM 25-April-2031</t>
  </si>
  <si>
    <t>7.48 SIDBI 24.05.2029</t>
  </si>
  <si>
    <t>7.02 EXIM 25.11.2031</t>
  </si>
  <si>
    <t>7.88% EXIM 11-Jan-2033</t>
  </si>
  <si>
    <t>7.47 SIDBI 05.09.2029</t>
  </si>
  <si>
    <t>7.14 NHB 17.11.2034</t>
  </si>
  <si>
    <t>Electric power generation by hydroelectric power plants</t>
  </si>
  <si>
    <t>7.55% Power Grid Corporation 21-Sept-2031</t>
  </si>
  <si>
    <t>8.03 ICICI Prudential Life 19.12.2034 call 19.12.2029</t>
  </si>
  <si>
    <t>7.55 NEEPCO 10.06.2028 call 10.06.2025</t>
  </si>
  <si>
    <t>6.69 NTPC 13.09.2031</t>
  </si>
  <si>
    <t>7.08 PGC  25.10.2034</t>
  </si>
  <si>
    <t>7.14 NEEPCO 22.03.2030 call 24.03.2026</t>
  </si>
  <si>
    <t>7.32% NTPC 17 Jul 2029</t>
  </si>
  <si>
    <t>8.45 % SUNDARAM FINANCE 21.02.2028</t>
  </si>
  <si>
    <t>8.05 HDFC Life 09.10.2034</t>
  </si>
  <si>
    <t>NHPC 07.59 20-Feb-2034</t>
  </si>
  <si>
    <t>NHPC 07.59 20-Feb-2037</t>
  </si>
  <si>
    <t>8.10 HDFC Life 14.02.2035 call 14.02.2030</t>
  </si>
  <si>
    <t>NHPC 07.59 20-Feb-2035</t>
  </si>
  <si>
    <t>7.38%NHPC 03.01.2029</t>
  </si>
  <si>
    <t>NHPC 07.59 20-Feb-2036</t>
  </si>
  <si>
    <t>NHPC 07.59 19-Feb-2033</t>
  </si>
  <si>
    <t>NHPC 07.59 20-Feb-2038</t>
  </si>
  <si>
    <t>7.98 NHAI 23.12.2049</t>
  </si>
  <si>
    <t>Construction and maintenance of motorways, streets, roads, other vehicular ways</t>
  </si>
  <si>
    <t>NHPC 07.59 20 Feb-2031</t>
  </si>
  <si>
    <t>7.48 NHAI 05.03.2050</t>
  </si>
  <si>
    <t>NHPC 07.59 20 Feb-2032</t>
  </si>
  <si>
    <t>6.98% NHAI 29 June 2035</t>
  </si>
  <si>
    <t>7.03% NHAI 2040  (Secured) 15-Dec-2040</t>
  </si>
  <si>
    <t>Kotak Mahindra Prime Ltd. 7.77% 15 January 2030</t>
  </si>
  <si>
    <t>7.32%RECLimited2035</t>
  </si>
  <si>
    <t>8.37% HUDCO GOI 23 Mar 2029 (GOI Service)</t>
  </si>
  <si>
    <t>8.41% HUDCO GOI 15 Mar 2029 (GOI Service)</t>
  </si>
  <si>
    <t>7.71%REC Limited 2033 227-B</t>
  </si>
  <si>
    <t>7.15 HUDCO 25.09.2034</t>
  </si>
  <si>
    <t>07.10% HDFC LTD 12-Nov-2031</t>
  </si>
  <si>
    <t>6.90 HUDCO 06.05.2030</t>
  </si>
  <si>
    <t>8.44% HDFC Bank 28-Dec-2028</t>
  </si>
  <si>
    <t>7.86 Tata Capital Housing Finance Limited 2029</t>
  </si>
  <si>
    <t>7.97 HDFC 17.02.2033</t>
  </si>
  <si>
    <t>7.75 HDFC Bank 13.06.2033</t>
  </si>
  <si>
    <t>6.90% IRFC 05.06.2035</t>
  </si>
  <si>
    <t>7.54% IRFC 29 Jul 2034</t>
  </si>
  <si>
    <t>8.55%IRFC 21 Feb 2029</t>
  </si>
  <si>
    <t>6.92%IRFC 29-Aug-2031</t>
  </si>
  <si>
    <t>7.48 IRFC 29.08.2034</t>
  </si>
  <si>
    <t>7.39 IRFC 15.07.2034</t>
  </si>
  <si>
    <t>7.44 IRFC 16.06.2034</t>
  </si>
  <si>
    <t>7.67 IRFC 15.12.2033</t>
  </si>
  <si>
    <t>7.09% IRFC 2034</t>
  </si>
  <si>
    <t>6.78 IRFC 30.04.2030</t>
  </si>
  <si>
    <t>7.45 IRFC 13.10.2028</t>
  </si>
  <si>
    <t>7.13% LIC Housing Finance 28-Nov-2031</t>
  </si>
  <si>
    <t>6.09% HPCL 26.02.2027 (Hindustan Petroleum Corporation Ltd)</t>
  </si>
  <si>
    <t>7.03 Nabfid 08.04.2030</t>
  </si>
  <si>
    <t>Activities of specialized institutions granting credit for house purchases</t>
  </si>
  <si>
    <t>6.80% SBI BasellI Tier II 21 Aug 2035 Call 21 Aug 2030</t>
  </si>
  <si>
    <t>7.65 Nabfid 22-12-2038</t>
  </si>
  <si>
    <t>6.63% HPCL(Hindustan Petroleum Corporation Ltd)11.04.2031</t>
  </si>
  <si>
    <t>7.48 MRPL 14.04.2032</t>
  </si>
  <si>
    <t>7.71 LIC HF 09.05.2033</t>
  </si>
  <si>
    <t>7.82 LIC HF 18.11.2032</t>
  </si>
  <si>
    <t>7.89 Godrej Ind Ltd. 2031</t>
  </si>
  <si>
    <t>7.75 LIC HF 23.08.2029</t>
  </si>
  <si>
    <t>8.80% Chola Investment &amp; Finance 28 Jun 27</t>
  </si>
  <si>
    <t>8.60 Cholamandalam Investment and Finance 15.03.2029</t>
  </si>
  <si>
    <t>8.85% PFC 15.06.2030</t>
  </si>
  <si>
    <t>8.67%PFC 19-Nov-2028</t>
  </si>
  <si>
    <t>7.65 PFC 13.11.2037</t>
  </si>
  <si>
    <t>7.41 PFC 25.02.2030</t>
  </si>
  <si>
    <t>7.62 PFC 15.07.2033</t>
  </si>
  <si>
    <t>7.34 GAIL 20.12.2027</t>
  </si>
  <si>
    <t>6.95% PFC 22.01.2036</t>
  </si>
  <si>
    <t>Electric power generation and transmission by nuclear power plants</t>
  </si>
  <si>
    <t>7.89 Godrej Ind Ltd. 2030</t>
  </si>
  <si>
    <t>9.18% Nuclear Power Corporation of India Limited 23-Jan-2028</t>
  </si>
  <si>
    <t>7.27 % PFC 2031</t>
  </si>
  <si>
    <t>7.76 Federal bank 12.11.2034</t>
  </si>
  <si>
    <t>8.15 HDFC Ergo 26.09.2033 Call 26.09.2028</t>
  </si>
  <si>
    <t>9.18% Nuclear Power Corporation of India Limited 23-Jan-2029</t>
  </si>
  <si>
    <t>6.80% Nuclear Power Corporation of India Limited 24-Mar-2031</t>
  </si>
  <si>
    <t>7.88 INDIGRID INFRASTRUCTURE TRUST 30.04.2029</t>
  </si>
  <si>
    <t>Non-life insurance</t>
  </si>
  <si>
    <t>7.64 Axis Bank 07.03.2034</t>
  </si>
  <si>
    <t>7.88 Axis Bank Tier 2 13-12-2032</t>
  </si>
  <si>
    <t>7.45 Axis Bank 05.09.2034</t>
  </si>
  <si>
    <t>7.60 NABARD 23.11.2032</t>
  </si>
  <si>
    <t>7.79 HDFC Bank 24.11.2032</t>
  </si>
  <si>
    <t>7.75% Power Finance Corporation 11-Jun-2030</t>
  </si>
  <si>
    <t>7.55 NPCIL 23.12.2032</t>
  </si>
  <si>
    <t>7.93 Bajaj Finance 02.05.2034</t>
  </si>
  <si>
    <t>8.83% EXIM 03-NOV-2029</t>
  </si>
  <si>
    <t>9.00 % NTPC 25.01.2027</t>
  </si>
  <si>
    <t>7.04% NHAI 21-09-2033</t>
  </si>
  <si>
    <t>Gsec Strip 22-02-2030</t>
  </si>
  <si>
    <t>0% Strip GOI 12-03-2030</t>
  </si>
  <si>
    <t>Gsec Strip 22-04-2044</t>
  </si>
  <si>
    <t>Gsec Strip 23-12-2043</t>
  </si>
  <si>
    <t>Gsec Strip 12-09-2029</t>
  </si>
  <si>
    <t>8.32% GS 02.08.2032</t>
  </si>
  <si>
    <t>Gsec Strip 22-10-2044</t>
  </si>
  <si>
    <t>Gsec Strip 15-04-2065</t>
  </si>
  <si>
    <t>Gsec Strip 22-10-2043</t>
  </si>
  <si>
    <t>Gsec Strip 17-12-2034</t>
  </si>
  <si>
    <t>7.50% GOI 10-Aug-2034</t>
  </si>
  <si>
    <t>8.28% GOI 15.02.2032</t>
  </si>
  <si>
    <t>Gsec Strip 25-11-2058</t>
  </si>
  <si>
    <t>Strip Gsec 12-09-2030</t>
  </si>
  <si>
    <t>7.61% GSEC 09.05.2030</t>
  </si>
  <si>
    <t>8.13% GOI 22 june 2045</t>
  </si>
  <si>
    <t>7.69% GOI 17.06.2043</t>
  </si>
  <si>
    <t>7.63 GS 17.06.2059</t>
  </si>
  <si>
    <t>7.72% GOI 26.10.2055.</t>
  </si>
  <si>
    <t>7.16 GS 20.09.2050</t>
  </si>
  <si>
    <t>8.30% GOI 31-Dec-2042</t>
  </si>
  <si>
    <t>6.62% GOI 2051 (28-NOV-2051)  2051.</t>
  </si>
  <si>
    <t>7.73% GS  MD 19/12/2034</t>
  </si>
  <si>
    <t>6.68% GOI 17-Sept-2031</t>
  </si>
  <si>
    <t>6.79% GS 26.12.2029</t>
  </si>
  <si>
    <t>7.72 GS 15.06.2049</t>
  </si>
  <si>
    <t>7.18 GS 24.07.2037</t>
  </si>
  <si>
    <t>6.22% GOI 2035 (16-Mar-2035)</t>
  </si>
  <si>
    <t>05.77% GOI 03-Aug-2030</t>
  </si>
  <si>
    <t>6.76 GS 22.02.2061</t>
  </si>
  <si>
    <t>6.54% GOI 17-Jan-2032</t>
  </si>
  <si>
    <t>7.41 GS 19.12.2036</t>
  </si>
  <si>
    <t>6.80 GS 15.12.2060</t>
  </si>
  <si>
    <t>6.95% GOI 16-DEC-2061</t>
  </si>
  <si>
    <t>7.25 GS 12.06.2063</t>
  </si>
  <si>
    <t>6.99% GOI 15-DEC-2051</t>
  </si>
  <si>
    <t>7.46 GS 06.11.2073</t>
  </si>
  <si>
    <t>7.29 SGrB 27.01.2033</t>
  </si>
  <si>
    <t>7.32 GS 13.11.2030</t>
  </si>
  <si>
    <t>6.33 GS 05.05.2035</t>
  </si>
  <si>
    <t>6.75 GS 23.12.2029</t>
  </si>
  <si>
    <t>6.90 GS 15.04.2065</t>
  </si>
  <si>
    <t>7.34 GS 22.04.2064</t>
  </si>
  <si>
    <t>7.09 GS 25.11.2074</t>
  </si>
  <si>
    <t>7.10 GS 08.04.2034</t>
  </si>
  <si>
    <t>6.90 SGRB 05.08.2034</t>
  </si>
  <si>
    <t>6.68 GS 07.07.2040</t>
  </si>
  <si>
    <t>7.04 GS 03.06.2029</t>
  </si>
  <si>
    <t>6.79 GS 07.10.2034</t>
  </si>
  <si>
    <t>7.47 MH SDL 21.02.2036</t>
  </si>
  <si>
    <t>7.10 MH SDL 04.08.2036</t>
  </si>
  <si>
    <t>7.60 GJ SDL 08.02.2035</t>
  </si>
  <si>
    <t>6.48 GS 06.10.2035</t>
  </si>
  <si>
    <t>07.24 GS 18.08.2055</t>
  </si>
  <si>
    <t>7.70 MH SDL 15.11.2034</t>
  </si>
  <si>
    <t>7.49 MH SDL 07.02.2036</t>
  </si>
  <si>
    <t>6.63% MAHARASHTRA SDL 14-OCT-2030</t>
  </si>
  <si>
    <t>8.32% Kerala SDL 25-April-2030</t>
  </si>
  <si>
    <t>7.21 GJ SDL 05.03.2035</t>
  </si>
  <si>
    <t>7.71 GJ SDL 08.03.2034</t>
  </si>
  <si>
    <t>7.22 GJ SDL 15.01.2035</t>
  </si>
  <si>
    <t>7.22 MH SDL 07.08.2034</t>
  </si>
  <si>
    <t>7.20 MH SDL 28.08.2034</t>
  </si>
  <si>
    <t>7.28 JH SDL 10.03.2036</t>
  </si>
  <si>
    <t>8.38% Telangana SDL 2049</t>
  </si>
  <si>
    <t>7.48 UP SDL 22.03.2044</t>
  </si>
  <si>
    <t>7.12 MH SDL 05.02.2036</t>
  </si>
  <si>
    <t>7.72 BSNL 22-12-2032</t>
  </si>
  <si>
    <t>Gsec Strip 15-03-2035</t>
  </si>
  <si>
    <t>0% Strip GOI  19-09-2029</t>
  </si>
  <si>
    <t>Embassy Office Parks REIT</t>
  </si>
  <si>
    <t>India Grid Trust - InvITs</t>
  </si>
  <si>
    <t>POWERGRID Infrastructure Investment Trust</t>
  </si>
  <si>
    <t>7.98 SBI Perpetual Call 24-10-2034</t>
  </si>
  <si>
    <t>Mindspace Business Parks REIT</t>
  </si>
  <si>
    <t>8.27 Canara Bank Call 29.08.2029</t>
  </si>
  <si>
    <t>8.40 Canara Bank Perpetual Call 11-12-2028</t>
  </si>
  <si>
    <t>TAX SAVER2</t>
  </si>
  <si>
    <t>ABSLPL-SRE</t>
  </si>
  <si>
    <t>ABSLPL-SFP</t>
  </si>
  <si>
    <t>INE0KUG08100</t>
  </si>
  <si>
    <t>INE115A07OF5</t>
  </si>
  <si>
    <t>INE238A08518</t>
  </si>
  <si>
    <t>INE537P07877</t>
  </si>
  <si>
    <t>IN0020240191</t>
  </si>
  <si>
    <t>IN1520220063</t>
  </si>
  <si>
    <t>IN3320250100</t>
  </si>
  <si>
    <t>INE261F08691</t>
  </si>
  <si>
    <t>7.27 Axis Bank Infrastructure Bond(26.11.2035)</t>
  </si>
  <si>
    <t>7.39% INFRADEBT 27.05.2031</t>
  </si>
  <si>
    <t>7.99% LIC Housing 12 July 2029 Put Option (12July2021)</t>
  </si>
  <si>
    <t>6.86% NABFID 2030</t>
  </si>
  <si>
    <t>7.20% NABARD GOI 21-10-2031</t>
  </si>
  <si>
    <t>7.12 UP SGS 19-11-2033</t>
  </si>
  <si>
    <t>6.79 GS 30.12.2031</t>
  </si>
  <si>
    <t>7.77 GUJ SGS 2032</t>
  </si>
  <si>
    <t>INE200A01026</t>
  </si>
  <si>
    <t>INE053F08353</t>
  </si>
  <si>
    <t>INE726G08030</t>
  </si>
  <si>
    <t>INE752E08783</t>
  </si>
  <si>
    <t>Construction/erection and maintenance of power, telecommunication and transmission lines</t>
  </si>
  <si>
    <t>GE Vernova T&amp;D India Ltd</t>
  </si>
  <si>
    <t>7.69 ICICI Prudential 2035 (call 28.11.2030)</t>
  </si>
  <si>
    <t>6.94% POWERGRID 15.04.2035</t>
  </si>
  <si>
    <t>7.57 IRFC 18.04.2029</t>
  </si>
  <si>
    <t>INE237A01036</t>
  </si>
  <si>
    <t>INE361B01024</t>
  </si>
  <si>
    <t>INE121A07RX9</t>
  </si>
  <si>
    <t>INE296A07SV1</t>
  </si>
  <si>
    <t>INE572E07266</t>
  </si>
  <si>
    <t>INE685A07173</t>
  </si>
  <si>
    <t>INE916DA7TH9</t>
  </si>
  <si>
    <t>IN0020250133</t>
  </si>
  <si>
    <t>IN1520250268</t>
  </si>
  <si>
    <t>INE261F08CQ6</t>
  </si>
  <si>
    <t>Vatsalya</t>
  </si>
  <si>
    <t>Vatsalya Scheme</t>
  </si>
  <si>
    <t>DIVI'S LABORATORIES LTD</t>
  </si>
  <si>
    <t>7.5343% PNB Housing Finance Limited 2031</t>
  </si>
  <si>
    <t>7.80% TORRENT PHARMACEUTICALS LTD NCD 2031-SERIES 4</t>
  </si>
  <si>
    <t>7.45% KMPL 2031</t>
  </si>
  <si>
    <t>7.82% BAJAJFIN 31 JAN 2034</t>
  </si>
  <si>
    <t>8.60% Chola 05-March-2029</t>
  </si>
  <si>
    <t>6.68 Gsec 2033</t>
  </si>
  <si>
    <t>7.47 GUJ SDL 2036</t>
  </si>
  <si>
    <t>6.49% NABARD GOI Fully Serviced Bond Series PMAY-G PD3</t>
  </si>
  <si>
    <t>INE117A01022</t>
  </si>
  <si>
    <t>INE151A01013</t>
  </si>
  <si>
    <t>INE465A01025</t>
  </si>
  <si>
    <t>INE765G01017</t>
  </si>
  <si>
    <t>INE121J01017</t>
  </si>
  <si>
    <t>INE127D01025</t>
  </si>
  <si>
    <t>INE020B08FG9</t>
  </si>
  <si>
    <t>INE031A08962</t>
  </si>
  <si>
    <t>INE040A08773</t>
  </si>
  <si>
    <t>INE053F08221</t>
  </si>
  <si>
    <t>INE134E08MI4</t>
  </si>
  <si>
    <t>INE246R07855</t>
  </si>
  <si>
    <t>INE557F08GD6</t>
  </si>
  <si>
    <t>IN1920250207</t>
  </si>
  <si>
    <t>IN2120220065</t>
  </si>
  <si>
    <t>IN2120250385</t>
  </si>
  <si>
    <t>IN3320250175</t>
  </si>
  <si>
    <t>IN3320250183</t>
  </si>
  <si>
    <t>IN4520250692</t>
  </si>
  <si>
    <t>ICICI LOMBARD GENERAL INSURANCE CO LTD</t>
  </si>
  <si>
    <t>ABB India Limited</t>
  </si>
  <si>
    <t>Tata Communications Limited</t>
  </si>
  <si>
    <t>Manufacture of electricity distribution and control apparatus</t>
  </si>
  <si>
    <t>Other telecommunications activities</t>
  </si>
  <si>
    <t>Bharat Forge Limited</t>
  </si>
  <si>
    <t>Forging, pressing, stamping and roll-forming of metal; powder metallurgy</t>
  </si>
  <si>
    <t>Indus Towers Ltd</t>
  </si>
  <si>
    <t>Management of mutual funds</t>
  </si>
  <si>
    <t>HDFC Asset Management Company Ltd</t>
  </si>
  <si>
    <t>6.90% HUDCO APR 2032</t>
  </si>
  <si>
    <t>7.45%REC Limited2035</t>
  </si>
  <si>
    <t>7.80 HDFC 06.09.2032</t>
  </si>
  <si>
    <t>7.65% IRFC 30.12.2032</t>
  </si>
  <si>
    <t>7.70 % PFC BS 226B 15.04.2033</t>
  </si>
  <si>
    <t>7.68 NIIF Infrastructure Finance Limited 2031</t>
  </si>
  <si>
    <t>7.35 NHB JAN 2032</t>
  </si>
  <si>
    <t>7.82 MP SDL 2042</t>
  </si>
  <si>
    <t>7.64 MP SGS 2033</t>
  </si>
  <si>
    <t>07.25 KARNATAKA SGS 2033</t>
  </si>
  <si>
    <t>07.59 Uttar Pradesh SGS 2041</t>
  </si>
  <si>
    <t>07.57 Uttar pradesh SGS 2036</t>
  </si>
  <si>
    <t>07.80 % Telangana SGS 2042</t>
  </si>
  <si>
    <t>INE196A01026</t>
  </si>
  <si>
    <t>INE205A01025</t>
  </si>
  <si>
    <t>INE262H01021</t>
  </si>
  <si>
    <t>INE274J01014</t>
  </si>
  <si>
    <t>INE388Y01029</t>
  </si>
  <si>
    <t>INE414G01012</t>
  </si>
  <si>
    <t>INE522F01014</t>
  </si>
  <si>
    <t>INE775A01035</t>
  </si>
  <si>
    <t>INE949L01017</t>
  </si>
  <si>
    <t>INE115A07QY1</t>
  </si>
  <si>
    <t>INE403D08264</t>
  </si>
  <si>
    <t>INE403D08322</t>
  </si>
  <si>
    <t>IN0020240118</t>
  </si>
  <si>
    <t>IN1920250280</t>
  </si>
  <si>
    <t>IN1920250298</t>
  </si>
  <si>
    <t>IN2020250345</t>
  </si>
  <si>
    <t>IN2220250392</t>
  </si>
  <si>
    <t>IN2220250509</t>
  </si>
  <si>
    <t>IN3320250233</t>
  </si>
  <si>
    <t>IN3320250258</t>
  </si>
  <si>
    <t>IN3320250266</t>
  </si>
  <si>
    <t>IN4520250759</t>
  </si>
  <si>
    <t>MARICO LTD</t>
  </si>
  <si>
    <t>Manufacture of vegetable oils and fats excluding corn oil</t>
  </si>
  <si>
    <t>Vedanta Limited</t>
  </si>
  <si>
    <t>Manufacture of Copper from ore, and other copper products and alloys</t>
  </si>
  <si>
    <t>Persistent Systems Ltd</t>
  </si>
  <si>
    <t>Oil India Limited</t>
  </si>
  <si>
    <t>NYKAA FSN E commerce venture</t>
  </si>
  <si>
    <t>Retail sale via e-commerce</t>
  </si>
  <si>
    <t>MUTHOOT FINANCE LIMITED</t>
  </si>
  <si>
    <t>Coal India Limited</t>
  </si>
  <si>
    <t>Belowground mining of hard coal</t>
  </si>
  <si>
    <t>Samvardhana Motherson International Ltd</t>
  </si>
  <si>
    <t>Manufacture of parts and accessories of bodies for motor vehicles such as</t>
  </si>
  <si>
    <t>AU Small Finance Bank Ltd</t>
  </si>
  <si>
    <t>7.57 % LIC Housing Finance Ltd. 18th October, 2029</t>
  </si>
  <si>
    <t>8.75 BHARTI TELECOM LTD NCD 05112029</t>
  </si>
  <si>
    <t>7.85% Bharti Telecom Limited Debentures 20.03.2029</t>
  </si>
  <si>
    <t>7.09 GS 05.08.2054</t>
  </si>
  <si>
    <t>7.48% KARNATAKA SGS 04-09-2037</t>
  </si>
  <si>
    <t>07.54 KARNATAKA SGS 2039</t>
  </si>
  <si>
    <t>08.04 Kerala SGS 2046</t>
  </si>
  <si>
    <t>7.43% MAHARASHTRA SGS 03-12-2040</t>
  </si>
  <si>
    <t>07.66 Maharashtra SGS 2047</t>
  </si>
  <si>
    <t>7.62 UP SDL 04-03-2041</t>
  </si>
  <si>
    <t>07.72 Uttar Pradesh SGS 2044</t>
  </si>
  <si>
    <t>7.88 UP SDL 2046</t>
  </si>
  <si>
    <t>7.75% TELANGANA SGS 2045</t>
  </si>
  <si>
    <t>INE1CDF01017</t>
  </si>
  <si>
    <t>INE1CLE01013</t>
  </si>
  <si>
    <t>INE674K01013</t>
  </si>
  <si>
    <t>INE694L01019</t>
  </si>
  <si>
    <t>INE704J01044</t>
  </si>
  <si>
    <t>INE0CCU07173</t>
  </si>
  <si>
    <t>INE0KUG08019</t>
  </si>
  <si>
    <t>INE296A07TL0</t>
  </si>
  <si>
    <t>INE306N07LO1</t>
  </si>
  <si>
    <t>IN0020250141</t>
  </si>
  <si>
    <t>IN2220250467</t>
  </si>
  <si>
    <t>IN2220260037</t>
  </si>
  <si>
    <t>IN4520260055</t>
  </si>
  <si>
    <t>INE261F08CW4</t>
  </si>
  <si>
    <t>VEDANTA ALUMINIUM METAL LIMITED FV 1</t>
  </si>
  <si>
    <t>VEDANTA IRON AND STEEL LIMITED FV 1</t>
  </si>
  <si>
    <t>LTIMINDTREE LIMITED</t>
  </si>
  <si>
    <t>TALWANDI SABO POWER LIMITED</t>
  </si>
  <si>
    <t>MALCO ENERGY LIMITED FV INR 1</t>
  </si>
  <si>
    <t>Aditya birla Capital Limited</t>
  </si>
  <si>
    <t>7.14 Mindspace Business park REIT 2030</t>
  </si>
  <si>
    <t>7.38 BAJAJ FINANCE LTD NCD 28062030</t>
  </si>
  <si>
    <t>8.50 % TATA CAPITAL LIMITED 06-11-2029</t>
  </si>
  <si>
    <t>7.43 NABFID 16.06.2033</t>
  </si>
  <si>
    <t>8.07 Maharashtra 2049</t>
  </si>
  <si>
    <t>07.82 Telangana SGS 2047</t>
  </si>
  <si>
    <t>7.00% NABARD GoI Fully Serviced Bond Series PMAY-G PD4 2031</t>
  </si>
  <si>
    <t>06.36 GOVT. STOCK 2031</t>
  </si>
  <si>
    <t>06.77 Maharashtra 2030</t>
  </si>
  <si>
    <t>G-Sec</t>
  </si>
  <si>
    <t>INE134E08NM4</t>
  </si>
  <si>
    <t>7.38 % PFC 2032 BS 246B</t>
  </si>
  <si>
    <t>INE557F08GE4</t>
  </si>
  <si>
    <t>6.80 National Housing Bank April 2032</t>
  </si>
  <si>
    <t>INE916DA7TK3</t>
  </si>
  <si>
    <t>8.00% KMPL 16APRIL2031 SR1</t>
  </si>
  <si>
    <t>IN0020260025</t>
  </si>
  <si>
    <t>06.94 GOVT. STOCK 2036</t>
  </si>
  <si>
    <t>IN0020260033</t>
  </si>
  <si>
    <t>07.71 GOVT, STOCK 2066</t>
  </si>
  <si>
    <t>IN3120260010</t>
  </si>
  <si>
    <t>07.50 TAMIL NADU SGS 2032</t>
  </si>
  <si>
    <t>Activities of basic telecom services</t>
  </si>
  <si>
    <t>29-05-2026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</si>
</sst>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1">
    <xf numFmtId="0" fontId="0" fillId="0" borderId="0"/>
    <xf numFmtId="0" fontId="20" fillId="0" borderId="0"/>
    <xf numFmtId="164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6">
    <xf numFmtId="0" fontId="0" fillId="0" borderId="0" xfId="0"/>
    <xf numFmtId="9" fontId="23" fillId="2" borderId="2" xfId="33" applyFont="1" applyFill="1" applyBorder="1"/>
    <xf numFmtId="0" fontId="0" fillId="0" borderId="0" xfId="0" applyAlignment="1">
      <alignment horizontal="left" vertical="top"/>
    </xf>
    <xf numFmtId="10" fontId="0" fillId="0" borderId="4" xfId="33" applyNumberFormat="1" applyFont="1" applyFill="1" applyBorder="1"/>
    <xf numFmtId="43" fontId="0" fillId="0" borderId="4" xfId="33" applyNumberFormat="1" applyFont="1" applyFill="1" applyBorder="1"/>
    <xf numFmtId="10" fontId="0" fillId="0" borderId="4" xfId="33" applyNumberFormat="1" applyFont="1" applyBorder="1"/>
    <xf numFmtId="9" fontId="22" fillId="2" borderId="4" xfId="33" applyFont="1" applyFill="1" applyBorder="1"/>
    <xf numFmtId="9" fontId="0" fillId="0" borderId="4" xfId="33" applyFont="1" applyBorder="1"/>
    <xf numFmtId="9" fontId="23" fillId="0" borderId="4" xfId="33" applyFont="1" applyBorder="1"/>
    <xf numFmtId="9" fontId="0" fillId="0" borderId="0" xfId="33" applyFont="1"/>
    <xf numFmtId="9" fontId="0" fillId="0" borderId="1" xfId="33" applyFont="1" applyBorder="1" applyAlignment="1">
      <alignment vertical="center"/>
    </xf>
    <xf numFmtId="167" fontId="0" fillId="0" borderId="4" xfId="33" applyNumberFormat="1" applyFont="1" applyFill="1" applyBorder="1"/>
    <xf numFmtId="0" fontId="0" fillId="0" borderId="0" xfId="0" applyAlignment="1">
      <alignment vertical="top"/>
    </xf>
    <xf numFmtId="167" fontId="22" fillId="2" borderId="4" xfId="33" applyNumberFormat="1" applyFont="1" applyFill="1" applyBorder="1"/>
    <xf numFmtId="167" fontId="0" fillId="0" borderId="4" xfId="33" applyNumberFormat="1" applyFont="1" applyBorder="1"/>
    <xf numFmtId="167" fontId="23" fillId="0" borderId="4" xfId="33" applyNumberFormat="1" applyFont="1" applyBorder="1"/>
    <xf numFmtId="164" fontId="0" fillId="0" borderId="4" xfId="0" applyNumberFormat="1" applyBorder="1"/>
    <xf numFmtId="165" fontId="0" fillId="0" borderId="4" xfId="6" applyNumberFormat="1" applyFont="1" applyBorder="1"/>
    <xf numFmtId="9" fontId="0" fillId="0" borderId="4" xfId="33" applyFont="1" applyFill="1" applyBorder="1"/>
    <xf numFmtId="165" fontId="22" fillId="2" borderId="4" xfId="6" applyNumberFormat="1" applyFont="1" applyFill="1" applyBorder="1"/>
    <xf numFmtId="165" fontId="0" fillId="0" borderId="4" xfId="6" applyNumberFormat="1" applyFont="1" applyBorder="1" applyAlignment="1">
      <alignment horizontal="right" vertical="top"/>
    </xf>
    <xf numFmtId="165" fontId="25" fillId="0" borderId="4" xfId="6" applyNumberFormat="1" applyFont="1" applyFill="1" applyBorder="1" applyAlignment="1">
      <alignment vertical="center" wrapText="1"/>
    </xf>
    <xf numFmtId="164" fontId="23" fillId="0" borderId="4" xfId="6" applyFont="1" applyBorder="1"/>
    <xf numFmtId="9" fontId="0" fillId="0" borderId="4" xfId="33" applyFont="1" applyBorder="1" applyAlignment="1">
      <alignment vertical="center"/>
    </xf>
    <xf numFmtId="10" fontId="0" fillId="0" borderId="1" xfId="33" applyNumberFormat="1" applyFont="1" applyBorder="1" applyAlignment="1">
      <alignment vertical="center"/>
    </xf>
    <xf numFmtId="167" fontId="0" fillId="0" borderId="1" xfId="33" applyNumberFormat="1" applyFont="1" applyBorder="1" applyAlignment="1">
      <alignment vertical="center"/>
    </xf>
    <xf numFmtId="9" fontId="0" fillId="0" borderId="4" xfId="33" applyFont="1" applyBorder="1" applyAlignment="1">
      <alignment vertical="top"/>
    </xf>
    <xf numFmtId="0" fontId="20" fillId="0" borderId="0" xfId="1"/>
    <xf numFmtId="0" fontId="23" fillId="0" borderId="0" xfId="1" applyFont="1"/>
    <xf numFmtId="0" fontId="23" fillId="0" borderId="0" xfId="1" applyFont="1" applyAlignment="1">
      <alignment horizontal="left"/>
    </xf>
    <xf numFmtId="164" fontId="0" fillId="0" borderId="0" xfId="2" applyFont="1"/>
    <xf numFmtId="9" fontId="4" fillId="0" borderId="0" xfId="33" applyFont="1"/>
    <xf numFmtId="0" fontId="30" fillId="4" borderId="7" xfId="0" applyFont="1" applyFill="1" applyBorder="1"/>
    <xf numFmtId="0" fontId="23" fillId="2" borderId="1" xfId="1" applyFont="1" applyFill="1" applyBorder="1"/>
    <xf numFmtId="0" fontId="23" fillId="2" borderId="2" xfId="1" applyFont="1" applyFill="1" applyBorder="1"/>
    <xf numFmtId="164" fontId="23" fillId="2" borderId="2" xfId="2" applyFont="1" applyFill="1" applyBorder="1"/>
    <xf numFmtId="0" fontId="23" fillId="2" borderId="3" xfId="1" applyFont="1" applyFill="1" applyBorder="1"/>
    <xf numFmtId="0" fontId="20" fillId="0" borderId="0" xfId="1" applyAlignment="1">
      <alignment vertical="top"/>
    </xf>
    <xf numFmtId="0" fontId="20" fillId="0" borderId="4" xfId="1" applyBorder="1"/>
    <xf numFmtId="165" fontId="0" fillId="0" borderId="4" xfId="2" applyNumberFormat="1" applyFont="1" applyBorder="1"/>
    <xf numFmtId="164" fontId="0" fillId="0" borderId="5" xfId="2" quotePrefix="1" applyFont="1" applyFill="1" applyBorder="1"/>
    <xf numFmtId="0" fontId="0" fillId="0" borderId="5" xfId="2" quotePrefix="1" applyNumberFormat="1" applyFont="1" applyFill="1" applyBorder="1"/>
    <xf numFmtId="0" fontId="29" fillId="4" borderId="8" xfId="0" applyFont="1" applyFill="1" applyBorder="1"/>
    <xf numFmtId="0" fontId="29" fillId="4" borderId="9" xfId="0" applyFont="1" applyFill="1" applyBorder="1"/>
    <xf numFmtId="10" fontId="4" fillId="0" borderId="4" xfId="33" applyNumberFormat="1" applyFont="1" applyFill="1" applyBorder="1"/>
    <xf numFmtId="0" fontId="20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0" fontId="20" fillId="0" borderId="4" xfId="1" quotePrefix="1" applyBorder="1"/>
    <xf numFmtId="0" fontId="22" fillId="2" borderId="4" xfId="1" applyFont="1" applyFill="1" applyBorder="1"/>
    <xf numFmtId="0" fontId="24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25" fillId="0" borderId="4" xfId="2" applyNumberFormat="1" applyFont="1" applyFill="1" applyBorder="1" applyAlignment="1">
      <alignment vertical="center" wrapText="1"/>
    </xf>
    <xf numFmtId="0" fontId="22" fillId="0" borderId="4" xfId="1" applyFont="1" applyBorder="1"/>
    <xf numFmtId="0" fontId="23" fillId="0" borderId="4" xfId="1" applyFont="1" applyBorder="1" applyAlignment="1">
      <alignment vertical="top"/>
    </xf>
    <xf numFmtId="0" fontId="23" fillId="0" borderId="4" xfId="1" applyFont="1" applyBorder="1"/>
    <xf numFmtId="164" fontId="23" fillId="0" borderId="4" xfId="2" applyFont="1" applyBorder="1"/>
    <xf numFmtId="165" fontId="20" fillId="0" borderId="0" xfId="1" applyNumberFormat="1"/>
    <xf numFmtId="164" fontId="20" fillId="0" borderId="4" xfId="1" applyNumberFormat="1" applyBorder="1"/>
    <xf numFmtId="164" fontId="0" fillId="3" borderId="4" xfId="2" applyFont="1" applyFill="1" applyBorder="1" applyAlignment="1">
      <alignment horizontal="right"/>
    </xf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64" fontId="20" fillId="0" borderId="5" xfId="1" quotePrefix="1" applyNumberFormat="1" applyBorder="1"/>
    <xf numFmtId="164" fontId="20" fillId="0" borderId="10" xfId="1" quotePrefix="1" applyNumberFormat="1" applyBorder="1"/>
    <xf numFmtId="0" fontId="0" fillId="0" borderId="4" xfId="0" applyBorder="1" applyAlignment="1">
      <alignment horizontal="left" vertical="top"/>
    </xf>
    <xf numFmtId="0" fontId="28" fillId="0" borderId="4" xfId="1" applyFont="1" applyBorder="1"/>
    <xf numFmtId="0" fontId="4" fillId="0" borderId="4" xfId="1" applyFont="1" applyBorder="1"/>
    <xf numFmtId="167" fontId="4" fillId="0" borderId="0" xfId="33" applyNumberFormat="1" applyFont="1"/>
    <xf numFmtId="10" fontId="4" fillId="0" borderId="4" xfId="33" applyNumberFormat="1" applyFont="1" applyBorder="1"/>
    <xf numFmtId="165" fontId="4" fillId="0" borderId="4" xfId="6" applyNumberFormat="1" applyFont="1" applyBorder="1" applyAlignment="1">
      <alignment horizontal="right" vertical="top"/>
    </xf>
    <xf numFmtId="164" fontId="20" fillId="0" borderId="0" xfId="1" applyNumberFormat="1"/>
    <xf numFmtId="165" fontId="4" fillId="0" borderId="0" xfId="6" applyNumberFormat="1" applyFont="1"/>
    <xf numFmtId="165" fontId="20" fillId="0" borderId="4" xfId="1" applyNumberFormat="1" applyBorder="1"/>
    <xf numFmtId="164" fontId="0" fillId="0" borderId="4" xfId="33" applyNumberFormat="1" applyFont="1" applyFill="1" applyBorder="1"/>
    <xf numFmtId="0" fontId="20" fillId="0" borderId="6" xfId="1" applyBorder="1" applyAlignment="1">
      <alignment vertical="top"/>
    </xf>
    <xf numFmtId="165" fontId="4" fillId="0" borderId="4" xfId="6" applyNumberFormat="1" applyFont="1" applyFill="1" applyBorder="1" applyAlignment="1">
      <alignment horizontal="right" vertical="top"/>
    </xf>
    <xf numFmtId="0" fontId="20" fillId="0" borderId="4" xfId="1" applyBorder="1" applyAlignment="1">
      <alignment horizontal="right" vertical="top"/>
    </xf>
    <xf numFmtId="165" fontId="4" fillId="0" borderId="4" xfId="33" applyNumberFormat="1" applyFont="1" applyFill="1" applyBorder="1"/>
    <xf numFmtId="3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Fill="1" applyBorder="1"/>
    <xf numFmtId="10" fontId="0" fillId="0" borderId="4" xfId="3" applyNumberFormat="1" applyFont="1" applyBorder="1"/>
    <xf numFmtId="9" fontId="0" fillId="0" borderId="4" xfId="3" applyFont="1" applyBorder="1"/>
    <xf numFmtId="10" fontId="23" fillId="0" borderId="4" xfId="3" applyNumberFormat="1" applyFont="1" applyBorder="1"/>
    <xf numFmtId="10" fontId="0" fillId="0" borderId="1" xfId="3" applyNumberFormat="1" applyFont="1" applyBorder="1" applyAlignment="1">
      <alignment vertical="center"/>
    </xf>
    <xf numFmtId="0" fontId="24" fillId="3" borderId="0" xfId="1" applyFont="1" applyFill="1"/>
    <xf numFmtId="165" fontId="24" fillId="3" borderId="0" xfId="1" applyNumberFormat="1" applyFont="1" applyFill="1"/>
    <xf numFmtId="10" fontId="27" fillId="3" borderId="0" xfId="3" applyNumberFormat="1" applyFont="1" applyFill="1" applyBorder="1"/>
    <xf numFmtId="0" fontId="24" fillId="3" borderId="0" xfId="1" applyFont="1" applyFill="1" applyAlignment="1">
      <alignment vertical="top"/>
    </xf>
    <xf numFmtId="0" fontId="24" fillId="3" borderId="4" xfId="1" applyFont="1" applyFill="1" applyBorder="1"/>
    <xf numFmtId="164" fontId="27" fillId="3" borderId="0" xfId="0" applyNumberFormat="1" applyFont="1" applyFill="1"/>
    <xf numFmtId="164" fontId="27" fillId="3" borderId="0" xfId="2" applyFont="1" applyFill="1" applyBorder="1"/>
    <xf numFmtId="166" fontId="24" fillId="3" borderId="0" xfId="1" applyNumberFormat="1" applyFont="1" applyFill="1" applyAlignment="1">
      <alignment horizontal="right" vertical="top"/>
    </xf>
    <xf numFmtId="164" fontId="27" fillId="3" borderId="0" xfId="2" applyFont="1" applyFill="1" applyBorder="1" applyAlignment="1">
      <alignment horizontal="right"/>
    </xf>
    <xf numFmtId="0" fontId="22" fillId="3" borderId="0" xfId="1" applyFont="1" applyFill="1"/>
    <xf numFmtId="165" fontId="27" fillId="3" borderId="0" xfId="2" applyNumberFormat="1" applyFont="1" applyFill="1" applyBorder="1" applyAlignment="1">
      <alignment vertical="top"/>
    </xf>
    <xf numFmtId="10" fontId="27" fillId="3" borderId="0" xfId="3" applyNumberFormat="1" applyFont="1" applyFill="1" applyBorder="1" applyAlignment="1">
      <alignment vertical="center"/>
    </xf>
    <xf numFmtId="0" fontId="27" fillId="5" borderId="8" xfId="0" applyFont="1" applyFill="1" applyBorder="1"/>
    <xf numFmtId="0" fontId="27" fillId="5" borderId="9" xfId="0" applyFont="1" applyFill="1" applyBorder="1"/>
    <xf numFmtId="165" fontId="24" fillId="0" borderId="0" xfId="1" applyNumberFormat="1" applyFont="1"/>
    <xf numFmtId="4" fontId="31" fillId="0" borderId="4" xfId="1" applyNumberFormat="1" applyFont="1" applyBorder="1" applyAlignment="1">
      <alignment horizontal="right" vertical="top"/>
    </xf>
    <xf numFmtId="10" fontId="31" fillId="0" borderId="4" xfId="3" applyNumberFormat="1" applyFont="1" applyBorder="1"/>
    <xf numFmtId="0" fontId="26" fillId="5" borderId="7" xfId="0" applyFont="1" applyFill="1" applyBorder="1"/>
    <xf numFmtId="0" fontId="24" fillId="3" borderId="5" xfId="1" applyFont="1" applyFill="1" applyBorder="1"/>
    <xf numFmtId="164" fontId="24" fillId="3" borderId="0" xfId="1" applyNumberFormat="1" applyFont="1" applyFill="1"/>
    <xf numFmtId="9" fontId="24" fillId="3" borderId="0" xfId="33" applyFont="1" applyFill="1" applyBorder="1"/>
    <xf numFmtId="9" fontId="27" fillId="3" borderId="0" xfId="33" applyFont="1" applyFill="1" applyBorder="1"/>
    <xf numFmtId="9" fontId="22" fillId="3" borderId="0" xfId="33" applyFont="1" applyFill="1" applyBorder="1"/>
    <xf numFmtId="9" fontId="27" fillId="3" borderId="0" xfId="33" applyFont="1" applyFill="1" applyBorder="1" applyAlignment="1">
      <alignment vertical="center"/>
    </xf>
    <xf numFmtId="4" fontId="24" fillId="3" borderId="0" xfId="1" applyNumberFormat="1" applyFont="1" applyFill="1"/>
    <xf numFmtId="164" fontId="27" fillId="3" borderId="0" xfId="2" quotePrefix="1" applyFont="1" applyFill="1" applyBorder="1"/>
    <xf numFmtId="0" fontId="27" fillId="3" borderId="0" xfId="1" applyFont="1" applyFill="1"/>
    <xf numFmtId="0" fontId="27" fillId="3" borderId="0" xfId="0" applyFont="1" applyFill="1" applyAlignment="1">
      <alignment vertical="top"/>
    </xf>
    <xf numFmtId="164" fontId="26" fillId="3" borderId="0" xfId="2" quotePrefix="1" applyFont="1" applyFill="1" applyBorder="1"/>
    <xf numFmtId="164" fontId="24" fillId="3" borderId="0" xfId="2" applyFont="1" applyFill="1" applyBorder="1"/>
    <xf numFmtId="10" fontId="24" fillId="3" borderId="0" xfId="33" applyNumberFormat="1" applyFont="1" applyFill="1" applyBorder="1"/>
    <xf numFmtId="10" fontId="22" fillId="3" borderId="0" xfId="33" applyNumberFormat="1" applyFont="1" applyFill="1" applyBorder="1"/>
    <xf numFmtId="2" fontId="22" fillId="3" borderId="0" xfId="1" applyNumberFormat="1" applyFont="1" applyFill="1"/>
    <xf numFmtId="0" fontId="27" fillId="5" borderId="0" xfId="0" applyFont="1" applyFill="1"/>
    <xf numFmtId="0" fontId="22" fillId="2" borderId="6" xfId="1" applyFont="1" applyFill="1" applyBorder="1"/>
    <xf numFmtId="0" fontId="24" fillId="0" borderId="6" xfId="1" applyFont="1" applyBorder="1"/>
    <xf numFmtId="0" fontId="20" fillId="0" borderId="6" xfId="1" applyBorder="1"/>
    <xf numFmtId="0" fontId="22" fillId="0" borderId="6" xfId="1" applyFont="1" applyBorder="1"/>
    <xf numFmtId="0" fontId="26" fillId="5" borderId="0" xfId="0" applyFont="1" applyFill="1"/>
    <xf numFmtId="0" fontId="20" fillId="0" borderId="2" xfId="1" applyBorder="1" applyAlignment="1">
      <alignment vertical="top"/>
    </xf>
    <xf numFmtId="164" fontId="0" fillId="0" borderId="2" xfId="2" applyFont="1" applyFill="1" applyBorder="1"/>
    <xf numFmtId="0" fontId="0" fillId="3" borderId="0" xfId="1" applyFont="1" applyFill="1"/>
    <xf numFmtId="0" fontId="0" fillId="0" borderId="6" xfId="0" applyBorder="1" applyAlignment="1">
      <alignment horizontal="left" vertical="top"/>
    </xf>
    <xf numFmtId="165" fontId="3" fillId="0" borderId="4" xfId="2" applyNumberFormat="1" applyFont="1" applyFill="1" applyBorder="1" applyAlignment="1">
      <alignment horizontal="right" vertical="top"/>
    </xf>
    <xf numFmtId="0" fontId="0" fillId="0" borderId="4" xfId="2" applyNumberFormat="1" applyFont="1" applyFill="1" applyBorder="1" applyAlignment="1">
      <alignment horizontal="right" vertical="top"/>
    </xf>
    <xf numFmtId="0" fontId="3" fillId="0" borderId="4" xfId="1" applyFont="1" applyBorder="1"/>
    <xf numFmtId="0" fontId="2" fillId="0" borderId="4" xfId="1" applyFont="1" applyBorder="1"/>
    <xf numFmtId="165" fontId="2" fillId="0" borderId="4" xfId="2" applyNumberFormat="1" applyFont="1" applyFill="1" applyBorder="1" applyAlignment="1">
      <alignment horizontal="right" vertical="top"/>
    </xf>
    <xf numFmtId="0" fontId="0" fillId="0" borderId="11" xfId="0" applyBorder="1" applyAlignment="1">
      <alignment horizontal="left" vertical="top"/>
    </xf>
    <xf numFmtId="0" fontId="20" fillId="0" borderId="11" xfId="1" applyBorder="1" applyAlignment="1">
      <alignment vertical="top"/>
    </xf>
    <xf numFmtId="165" fontId="2" fillId="0" borderId="11" xfId="2" applyNumberFormat="1" applyFont="1" applyFill="1" applyBorder="1" applyAlignment="1">
      <alignment horizontal="right" vertical="top"/>
    </xf>
    <xf numFmtId="0" fontId="0" fillId="0" borderId="11" xfId="2" applyNumberFormat="1" applyFont="1" applyFill="1" applyBorder="1" applyAlignment="1">
      <alignment horizontal="right" vertical="top"/>
    </xf>
    <xf numFmtId="164" fontId="0" fillId="0" borderId="10" xfId="2" quotePrefix="1" applyFont="1" applyFill="1" applyBorder="1"/>
    <xf numFmtId="164" fontId="0" fillId="0" borderId="4" xfId="2" quotePrefix="1" applyFont="1" applyFill="1" applyBorder="1"/>
    <xf numFmtId="0" fontId="1" fillId="3" borderId="0" xfId="1" applyFont="1" applyFill="1"/>
    <xf numFmtId="0" fontId="1" fillId="0" borderId="0" xfId="1" applyFont="1"/>
    <xf numFmtId="164" fontId="33" fillId="0" borderId="0" xfId="2" applyFont="1"/>
    <xf numFmtId="9" fontId="1" fillId="0" borderId="0" xfId="33" applyFont="1"/>
    <xf numFmtId="164" fontId="27" fillId="0" borderId="0" xfId="2" applyFont="1"/>
    <xf numFmtId="0" fontId="24" fillId="0" borderId="0" xfId="1" applyFont="1"/>
    <xf numFmtId="9" fontId="24" fillId="0" borderId="0" xfId="33" applyFont="1"/>
  </cellXfs>
  <cellStyles count="91">
    <cellStyle name="Comma 2" xfId="2" xr:uid="{00722DDC-6AD9-4764-A372-B12F7EF64D52}"/>
    <cellStyle name="Comma 2 10" xfId="32" xr:uid="{BBB9C9AC-A0C8-439B-9296-FB6268C93238}"/>
    <cellStyle name="Comma 2 10 2" xfId="77" xr:uid="{E9E8E4E6-1054-4A2C-A041-C920298A3C3B}"/>
    <cellStyle name="Comma 2 11" xfId="36" xr:uid="{5B742A7D-7F38-4440-A6A4-6D7A9144801D}"/>
    <cellStyle name="Comma 2 11 2" xfId="80" xr:uid="{AFF3DFF6-1B2D-4E5B-A92D-57A9B9D06750}"/>
    <cellStyle name="Comma 2 12" xfId="39" xr:uid="{8CAE46E2-B9E0-4B66-BC85-C3C698149554}"/>
    <cellStyle name="Comma 2 12 2" xfId="83" xr:uid="{7D310E9F-FF68-495F-AC39-A5C92CA42B07}"/>
    <cellStyle name="Comma 2 13" xfId="42" xr:uid="{47BBF4D7-B66B-4401-BBE3-3EA402D1F656}"/>
    <cellStyle name="Comma 2 13 2" xfId="86" xr:uid="{C1FB9280-B37B-4004-A824-BAFFEB0C54CF}"/>
    <cellStyle name="Comma 2 14" xfId="45" xr:uid="{62C749B1-6DF7-4ABA-BD77-708D17BF723A}"/>
    <cellStyle name="Comma 2 15" xfId="48" xr:uid="{96B52B13-885F-467E-9B7F-32CF79340111}"/>
    <cellStyle name="Comma 2 16" xfId="89" xr:uid="{ED572FCC-5F78-43FF-84CF-BC1052FDF868}"/>
    <cellStyle name="Comma 2 2" xfId="5" xr:uid="{7622091A-FEF5-4F2C-B791-952B454C791F}"/>
    <cellStyle name="Comma 2 2 2" xfId="50" xr:uid="{0011D2BD-FB4C-4856-913A-63A92C9E8895}"/>
    <cellStyle name="Comma 2 3" xfId="11" xr:uid="{17AF8FD9-2E8D-444E-B98A-617AB998018C}"/>
    <cellStyle name="Comma 2 3 2" xfId="56" xr:uid="{AD049DEE-0230-4DFC-87CB-CD9D8F894302}"/>
    <cellStyle name="Comma 2 4" xfId="14" xr:uid="{A3791AD1-22D1-4C6B-8962-EB22FAC8C2CB}"/>
    <cellStyle name="Comma 2 4 2" xfId="59" xr:uid="{DF1D9FBD-293D-4130-B151-CCC0655D8A36}"/>
    <cellStyle name="Comma 2 5" xfId="17" xr:uid="{A11FCB38-456D-4A9D-BCF6-678ED37454C2}"/>
    <cellStyle name="Comma 2 5 2" xfId="62" xr:uid="{4004944B-5091-437C-8548-BC45C21A7ABC}"/>
    <cellStyle name="Comma 2 6" xfId="20" xr:uid="{BAE9FA87-2E66-4C98-94F6-7E944BA6DD8B}"/>
    <cellStyle name="Comma 2 6 2" xfId="65" xr:uid="{FB3178BE-2D4B-4B13-9555-0B8E130E68D6}"/>
    <cellStyle name="Comma 2 7" xfId="23" xr:uid="{17344FB1-AC82-4988-82D8-C7AAA88615C2}"/>
    <cellStyle name="Comma 2 7 2" xfId="68" xr:uid="{C2BD52EE-A838-436F-B237-76CDB0DC8136}"/>
    <cellStyle name="Comma 2 8" xfId="26" xr:uid="{42DD7A68-3F9D-4149-9209-BF6D929BC0A2}"/>
    <cellStyle name="Comma 2 8 2" xfId="71" xr:uid="{5FC13F19-E6E5-4FF8-9A00-DA1C518BAFC8}"/>
    <cellStyle name="Comma 2 9" xfId="29" xr:uid="{673A7E84-769C-4A42-A039-CB819CE17937}"/>
    <cellStyle name="Comma 2 9 2" xfId="74" xr:uid="{8E58F79B-A525-4C77-BFD2-CEAB57E7F508}"/>
    <cellStyle name="Comma 3" xfId="6" xr:uid="{919EBCFC-2A15-45C8-83F7-935A71F16B4D}"/>
    <cellStyle name="Comma 3 2" xfId="51" xr:uid="{BE59DB46-1F95-4C03-A1D0-285A22244B7C}"/>
    <cellStyle name="Comma 4" xfId="9" xr:uid="{F8F01E9F-8955-470C-9A8D-2300B5E5B6C2}"/>
    <cellStyle name="Comma 4 2" xfId="54" xr:uid="{22EC9D6E-96D2-4617-94D0-2AE5D9D9E018}"/>
    <cellStyle name="Normal" xfId="0" builtinId="0"/>
    <cellStyle name="Normal 10" xfId="7" xr:uid="{A3076434-9F11-41D6-B798-CCA94B46546F}"/>
    <cellStyle name="Normal 10 2" xfId="52" xr:uid="{9E29BDC0-21D3-446A-B1CA-65E5EEC30C78}"/>
    <cellStyle name="Normal 2" xfId="1" xr:uid="{08EA74DA-2AD3-47F5-B85F-01D01845F200}"/>
    <cellStyle name="Normal 2 10" xfId="31" xr:uid="{41DC8C62-6732-4799-B1D5-27D7D9D32A29}"/>
    <cellStyle name="Normal 2 10 2" xfId="76" xr:uid="{37EABD74-A34A-4498-B5B7-8AB55D1EAC1A}"/>
    <cellStyle name="Normal 2 11" xfId="35" xr:uid="{7C3441B9-1FFF-4630-89AE-E6862DD559D4}"/>
    <cellStyle name="Normal 2 11 2" xfId="79" xr:uid="{02021875-7B89-461C-9995-E00C830FB929}"/>
    <cellStyle name="Normal 2 12" xfId="38" xr:uid="{3EC63D95-E243-4E7E-9AB6-2D858441C108}"/>
    <cellStyle name="Normal 2 12 2" xfId="82" xr:uid="{D493CBF3-798B-43C4-9713-F65220D07F5B}"/>
    <cellStyle name="Normal 2 13" xfId="41" xr:uid="{845A68E6-0A01-4D9D-ABB4-8309765749FC}"/>
    <cellStyle name="Normal 2 13 2" xfId="85" xr:uid="{D0544108-D18E-4530-B59D-0E4FDE7011CE}"/>
    <cellStyle name="Normal 2 14" xfId="44" xr:uid="{7EA06FCF-CE13-4331-8AD5-A98CA287FE71}"/>
    <cellStyle name="Normal 2 15" xfId="88" xr:uid="{6AF547F8-D069-44C1-B09A-D76D3102C36F}"/>
    <cellStyle name="Normal 2 2" xfId="4" xr:uid="{3CEE831F-1C43-4A77-8234-AB272B5AB691}"/>
    <cellStyle name="Normal 2 2 2" xfId="49" xr:uid="{2BF34352-C07D-4042-8596-0687DE5E6890}"/>
    <cellStyle name="Normal 2 3" xfId="10" xr:uid="{EE4A1005-9D5D-4469-9781-113EA667FD79}"/>
    <cellStyle name="Normal 2 3 2" xfId="55" xr:uid="{FF8BF7EE-7F98-4962-A9B5-2BD48FF3AEE2}"/>
    <cellStyle name="Normal 2 4" xfId="13" xr:uid="{1E4FFF4D-1D21-430E-B612-7B7C48EB89B7}"/>
    <cellStyle name="Normal 2 4 2" xfId="58" xr:uid="{1E82C69A-B759-4E20-B2EA-AAF9F0A1C278}"/>
    <cellStyle name="Normal 2 5" xfId="16" xr:uid="{B807BAF6-1326-419E-BF8D-7F0B42D5BF04}"/>
    <cellStyle name="Normal 2 5 2" xfId="61" xr:uid="{D0D4DF9B-158D-46C6-99DD-A8E882C84C83}"/>
    <cellStyle name="Normal 2 6" xfId="19" xr:uid="{9A21E852-AE08-47F8-8DD1-A44386733F77}"/>
    <cellStyle name="Normal 2 6 2" xfId="64" xr:uid="{3557CAE2-F7E1-4FAB-9E3A-A958A36A0774}"/>
    <cellStyle name="Normal 2 7" xfId="22" xr:uid="{D46E02DE-BC03-4687-BD4C-5F45869300BD}"/>
    <cellStyle name="Normal 2 7 2" xfId="67" xr:uid="{2118455C-FB4F-42EE-A262-D82BE3B941F1}"/>
    <cellStyle name="Normal 2 8" xfId="25" xr:uid="{3322815D-EF1E-4383-B180-2AE5B598CADC}"/>
    <cellStyle name="Normal 2 8 2" xfId="70" xr:uid="{6EA3F29F-A949-4680-8C77-9B576441CAC7}"/>
    <cellStyle name="Normal 2 9" xfId="28" xr:uid="{2035E946-2F40-44BD-9A6C-6848118F7A8F}"/>
    <cellStyle name="Normal 2 9 2" xfId="73" xr:uid="{DDF0BFC9-5DD1-4305-99F9-178FC281D166}"/>
    <cellStyle name="Normal 3" xfId="47" xr:uid="{2BA56C27-AD83-445D-B2D3-2F00F81012CD}"/>
    <cellStyle name="Normal 30" xfId="8" xr:uid="{84C1C5AC-191C-47FE-AD31-65808BE11926}"/>
    <cellStyle name="Normal 30 2" xfId="53" xr:uid="{715BDFEA-02A3-4DCA-AF72-A31B17B6BC19}"/>
    <cellStyle name="Percent 2" xfId="3" xr:uid="{840773A7-DF06-42DE-B1C8-317F045D8626}"/>
    <cellStyle name="Percent 2 10" xfId="37" xr:uid="{103C57C5-EB18-47F2-950C-0B297A97D50A}"/>
    <cellStyle name="Percent 2 10 2" xfId="81" xr:uid="{AEB38A04-F1F9-4973-B2E4-D8763837B835}"/>
    <cellStyle name="Percent 2 11" xfId="40" xr:uid="{37D786A4-8C23-406B-A124-F09A0B3E7FCC}"/>
    <cellStyle name="Percent 2 11 2" xfId="84" xr:uid="{724DF6C6-A954-4E21-B7A5-7B5CF00FB217}"/>
    <cellStyle name="Percent 2 12" xfId="43" xr:uid="{7FBB5908-F099-431C-A137-517F349AB94C}"/>
    <cellStyle name="Percent 2 12 2" xfId="87" xr:uid="{6E95C3C1-D2DB-4620-B03F-FD083BEDC47E}"/>
    <cellStyle name="Percent 2 13" xfId="46" xr:uid="{44EC2728-86E2-44E8-8092-CCF03065DB46}"/>
    <cellStyle name="Percent 2 14" xfId="90" xr:uid="{2B191642-94E2-4367-B584-F7CBAA31BFB0}"/>
    <cellStyle name="Percent 2 2" xfId="12" xr:uid="{AEC25589-0078-44F5-B26F-47783C03FAD5}"/>
    <cellStyle name="Percent 2 2 2" xfId="57" xr:uid="{3CEC6B6B-9A7D-4565-9449-17158F27E05C}"/>
    <cellStyle name="Percent 2 3" xfId="15" xr:uid="{D77CD619-F89B-47DB-842D-80F21AC999EF}"/>
    <cellStyle name="Percent 2 3 2" xfId="60" xr:uid="{BF93C5A3-C9C9-42B5-B2D7-726965BE76B5}"/>
    <cellStyle name="Percent 2 4" xfId="18" xr:uid="{F6DB3984-B162-4CF5-ACD5-91B7A13CD917}"/>
    <cellStyle name="Percent 2 4 2" xfId="63" xr:uid="{FE9F4B40-497A-4C9E-889E-1EAD2AD6239B}"/>
    <cellStyle name="Percent 2 5" xfId="21" xr:uid="{5B09B964-3A98-4F59-934D-B6D88E1FB68D}"/>
    <cellStyle name="Percent 2 5 2" xfId="66" xr:uid="{A7F5A5AB-F201-40A9-971E-1E7D72166DB5}"/>
    <cellStyle name="Percent 2 6" xfId="24" xr:uid="{90322E5A-F64A-412C-AA4A-8B9255789DFB}"/>
    <cellStyle name="Percent 2 6 2" xfId="69" xr:uid="{6842A80C-0084-4551-898B-4920DED6883B}"/>
    <cellStyle name="Percent 2 7" xfId="27" xr:uid="{8EE80D4D-3AF3-4144-87F0-847402B6CC7F}"/>
    <cellStyle name="Percent 2 7 2" xfId="72" xr:uid="{98D2D6AF-8BE1-4B55-882A-DF9151A23F2C}"/>
    <cellStyle name="Percent 2 8" xfId="30" xr:uid="{860210B0-1FA1-4616-9AEB-6C18EB950A07}"/>
    <cellStyle name="Percent 2 8 2" xfId="75" xr:uid="{4202D8E7-4FE3-4617-A6B0-124DF0A3E9D4}"/>
    <cellStyle name="Percent 2 9" xfId="34" xr:uid="{B32965E5-5674-4B14-8DD1-09706181B45B}"/>
    <cellStyle name="Percent 2 9 2" xfId="78" xr:uid="{CB625A0C-F828-4292-A6E2-0F47B7133DC4}"/>
    <cellStyle name="Percent 3" xfId="33" xr:uid="{29A4C58E-60BC-4A4D-AB7F-944F821AD534}"/>
  </cellStyles>
  <dxfs count="120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AD3EC42-6335-410E-B011-70069FC0F80F}" name="Table134567685" displayName="Table134567685" ref="B6:H96" totalsRowShown="0" headerRowDxfId="107" dataDxfId="105" headerRowBorderDxfId="106" tableBorderDxfId="104" totalsRowBorderDxfId="103">
  <sortState xmlns:xlrd2="http://schemas.microsoft.com/office/spreadsheetml/2017/richdata2" ref="B7:H77">
    <sortCondition descending="1" ref="F6:F77"/>
  </sortState>
  <tableColumns count="7">
    <tableColumn id="1" xr3:uid="{C8F7C3D3-FACC-4E23-A8A2-5D6459EBB350}" name="ISIN No." dataDxfId="102"/>
    <tableColumn id="2" xr3:uid="{46A9C32F-0C2B-4A42-8BCB-FF038426DC69}" name="Name of the Instrument" dataDxfId="101"/>
    <tableColumn id="3" xr3:uid="{49860EF9-6578-4D0B-973C-D31B0FCFCB58}" name="Industry " dataDxfId="100"/>
    <tableColumn id="4" xr3:uid="{9BCDAA0D-FB25-4FE6-97C1-233016067B01}" name="Quantity" dataDxfId="99"/>
    <tableColumn id="5" xr3:uid="{0D079413-EDDB-4E17-B20F-CB1894154A66}" name="Market Value" dataDxfId="98"/>
    <tableColumn id="6" xr3:uid="{A52BC33F-0E64-4D93-B660-186AC8C87463}" name="% of Portfolio" dataDxfId="97">
      <calculatedColumnFormula>+F7/$F$109</calculatedColumnFormula>
    </tableColumn>
    <tableColumn id="7" xr3:uid="{39EDC65F-9ADA-44FD-A6A1-861A0AF14A8F}" name="Ratings" dataDxfId="9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0C3EE97-A723-47F6-AADC-3C39977D512A}" name="Table1345676816171822" displayName="Table1345676816171822" ref="B6:H100" totalsRowShown="0" headerRowDxfId="119" dataDxfId="117" headerRowBorderDxfId="118" tableBorderDxfId="116" totalsRowBorderDxfId="115">
  <sortState xmlns:xlrd2="http://schemas.microsoft.com/office/spreadsheetml/2017/richdata2" ref="B7:H58">
    <sortCondition descending="1" ref="F6:F72"/>
  </sortState>
  <tableColumns count="7">
    <tableColumn id="1" xr3:uid="{DBFCE5A6-83C8-4C52-B0A7-F8FD5B3B06D5}" name="ISIN No." dataDxfId="114"/>
    <tableColumn id="2" xr3:uid="{CD1F5913-4703-447E-AE0C-458BA501C281}" name="Name of the Instrument" dataDxfId="113"/>
    <tableColumn id="3" xr3:uid="{227B2886-488F-46FA-BC46-897C64459795}" name="Industry " dataDxfId="112"/>
    <tableColumn id="4" xr3:uid="{ECCB7C55-78C5-4DBF-B519-6A6C29550898}" name="Quantity" dataDxfId="111"/>
    <tableColumn id="5" xr3:uid="{C324110D-E316-4DD3-8604-816E23B231F9}" name="Market Value" dataDxfId="110"/>
    <tableColumn id="6" xr3:uid="{ED997854-AA15-41F9-A36B-EC02D6AA81CF}" name="% of Portfolio" dataDxfId="109">
      <calculatedColumnFormula>+F7/$F$113</calculatedColumnFormula>
    </tableColumn>
    <tableColumn id="7" xr3:uid="{2D1FABAD-6213-401E-A809-0A46378A4BCC}" name="Ratings" dataDxfId="10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00B516-389E-4C95-8E7A-567C5BC4E540}" name="Table134567685614" displayName="Table134567685614" ref="B6:H91" totalsRowShown="0" headerRowDxfId="95" dataDxfId="93" headerRowBorderDxfId="94" tableBorderDxfId="92" totalsRowBorderDxfId="91">
  <sortState xmlns:xlrd2="http://schemas.microsoft.com/office/spreadsheetml/2017/richdata2" ref="B7:H85">
    <sortCondition descending="1" ref="F6:F85"/>
  </sortState>
  <tableColumns count="7">
    <tableColumn id="1" xr3:uid="{D4EDA5F5-FFBC-4072-A8CC-FF9187FA72C2}" name="ISIN No." dataDxfId="90"/>
    <tableColumn id="2" xr3:uid="{F2C63181-EC65-419C-BB2B-D34C0FE7C3A7}" name="Name of the Instrument" dataDxfId="89"/>
    <tableColumn id="3" xr3:uid="{669E89A7-2156-433F-9DC6-6558513BABE4}" name="Industry " dataDxfId="88"/>
    <tableColumn id="4" xr3:uid="{64AE4B8D-88E6-45B4-A5AE-40E074D7E62B}" name="Quantity" dataDxfId="87"/>
    <tableColumn id="5" xr3:uid="{32C45C30-8545-4104-B18F-ACD7A64A2B31}" name="Market Value" dataDxfId="86"/>
    <tableColumn id="6" xr3:uid="{EA06EFB0-15AF-4BDE-8994-C63403C5FEF9}" name="% of Portfolio" dataDxfId="85">
      <calculatedColumnFormula>+F7/$F$106</calculatedColumnFormula>
    </tableColumn>
    <tableColumn id="7" xr3:uid="{4BB54427-B48D-481E-87A3-109807DFCEF8}" name="Ratings" dataDxfId="8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26E630-7836-4BA6-8DE6-466F401CB965}" name="Table134567685715" displayName="Table134567685715" ref="B6:H137" totalsRowShown="0" headerRowDxfId="83" dataDxfId="81" headerRowBorderDxfId="82" tableBorderDxfId="80" totalsRowBorderDxfId="79">
  <sortState xmlns:xlrd2="http://schemas.microsoft.com/office/spreadsheetml/2017/richdata2" ref="B7:H84">
    <sortCondition descending="1" ref="F6:F84"/>
  </sortState>
  <tableColumns count="7">
    <tableColumn id="1" xr3:uid="{9A742426-EA44-452F-92F7-4E876885BDD4}" name="ISIN No." dataDxfId="78"/>
    <tableColumn id="2" xr3:uid="{151DDF34-67C0-40C2-A17A-DD2776A6FAC4}" name="Name of the Instrument" dataDxfId="77"/>
    <tableColumn id="3" xr3:uid="{DEA2DED2-5C65-4B8D-8DC0-7CAAC23D714F}" name="Industry " dataDxfId="76"/>
    <tableColumn id="4" xr3:uid="{635C9C18-F1E6-4130-8A97-7250880AC2F0}" name="Quantity" dataDxfId="75"/>
    <tableColumn id="5" xr3:uid="{7A0E9F02-D108-41B9-8662-7EE3A05474A5}" name="Market Value" dataDxfId="74"/>
    <tableColumn id="6" xr3:uid="{889CA7EC-6AB9-4984-A318-02A09DED0D7B}" name="% of Portfolio" dataDxfId="73">
      <calculatedColumnFormula>+F7/$F$150</calculatedColumnFormula>
    </tableColumn>
    <tableColumn id="7" xr3:uid="{1D2C92C6-C9E1-4253-A8AA-942D7EE2D8D9}" name="Ratings" dataDxfId="72" dataCellStyle="Comma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E63A39B-FF42-4118-9015-9025F66975EF}" name="Table1345676857816" displayName="Table1345676857816" ref="B6:H62" totalsRowShown="0" headerRowDxfId="71" dataDxfId="69" headerRowBorderDxfId="70" tableBorderDxfId="68" totalsRowBorderDxfId="67">
  <sortState xmlns:xlrd2="http://schemas.microsoft.com/office/spreadsheetml/2017/richdata2" ref="B7:H61">
    <sortCondition descending="1" ref="F6:F62"/>
  </sortState>
  <tableColumns count="7">
    <tableColumn id="1" xr3:uid="{7A55A3AA-0368-40B0-BB8B-33B7524C08A1}" name="ISIN No." dataDxfId="66"/>
    <tableColumn id="2" xr3:uid="{A5B05016-0D69-43A3-9BE6-743D3BFFBCEE}" name="Name of the Instrument" dataDxfId="65"/>
    <tableColumn id="3" xr3:uid="{9E39546D-2475-4298-9FC7-53C160539F13}" name="Industry " dataDxfId="64"/>
    <tableColumn id="4" xr3:uid="{473B92AE-C179-458C-BA6B-0716F29E5950}" name="Quantity" dataDxfId="63"/>
    <tableColumn id="5" xr3:uid="{3CD40550-6C1E-463D-AB58-B9908F6E4194}" name="Market Value" dataDxfId="62"/>
    <tableColumn id="6" xr3:uid="{F3C8B3DB-CB79-4529-A08A-94F8D96A830E}" name="% of Portfolio" dataDxfId="61"/>
    <tableColumn id="7" xr3:uid="{D8151B55-363C-4D7C-B689-AB35ADF8585E}" name="Ratings" dataDxfId="6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AE7693-A80A-4CA9-BE94-C85A91E7D42D}" name="Table13456768578917" displayName="Table13456768578917" ref="B6:H105" totalsRowShown="0" headerRowDxfId="59" dataDxfId="57" headerRowBorderDxfId="58" tableBorderDxfId="56" totalsRowBorderDxfId="55">
  <sortState xmlns:xlrd2="http://schemas.microsoft.com/office/spreadsheetml/2017/richdata2" ref="B7:H54">
    <sortCondition descending="1" ref="F6:F54"/>
  </sortState>
  <tableColumns count="7">
    <tableColumn id="1" xr3:uid="{4F7A8C15-2215-45A3-B5C2-F86CD9804810}" name="ISIN No." dataDxfId="54"/>
    <tableColumn id="2" xr3:uid="{F2C364CA-F51B-4C64-B0B2-440EA18F43E5}" name="Name of the Instrument" dataDxfId="53"/>
    <tableColumn id="3" xr3:uid="{1E4E9D0B-BF2E-4FA2-9AE6-FFF91FFF21CB}" name="Industry " dataDxfId="52"/>
    <tableColumn id="4" xr3:uid="{60778CF9-C722-4A35-B007-39536F7E77F8}" name="Quantity" dataDxfId="51"/>
    <tableColumn id="5" xr3:uid="{23767139-CEB2-494D-8FDF-A5BB58ACA81F}" name="Market Value" dataDxfId="50"/>
    <tableColumn id="6" xr3:uid="{7EB87E5D-4D4D-4A50-9484-AEFAE119BB54}" name="% of Portfolio" dataDxfId="49">
      <calculatedColumnFormula>+F7/$F$119</calculatedColumnFormula>
    </tableColumn>
    <tableColumn id="7" xr3:uid="{67545021-7662-419C-B4F6-0CD7506789B4}" name="Ratings" dataDxfId="48" dataCellStyle="Comma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4316A6-BEE8-4824-8679-4CD2A31A7D4C}" name="Table1345676857891018" displayName="Table1345676857891018" ref="B6:H50" totalsRowShown="0" headerRowDxfId="47" dataDxfId="45" headerRowBorderDxfId="46" tableBorderDxfId="44" totalsRowBorderDxfId="43">
  <sortState xmlns:xlrd2="http://schemas.microsoft.com/office/spreadsheetml/2017/richdata2" ref="B7:H47">
    <sortCondition descending="1" ref="F6:F47"/>
  </sortState>
  <tableColumns count="7">
    <tableColumn id="1" xr3:uid="{B49FF9E5-B8F8-4077-81BB-4929F74B10CC}" name="ISIN No." dataDxfId="42"/>
    <tableColumn id="2" xr3:uid="{E8421001-37A0-4078-8DDB-98D0A75FDD52}" name="Name of the Instrument" dataDxfId="41"/>
    <tableColumn id="3" xr3:uid="{D5340FE7-50D8-495F-BCAA-2EFD5A4B8976}" name="Industry " dataDxfId="40"/>
    <tableColumn id="4" xr3:uid="{FD75B1EF-D9CC-44C0-BE90-7C8AA3E2906D}" name="Quantity" dataDxfId="39"/>
    <tableColumn id="5" xr3:uid="{E4007C99-9823-4918-8776-D66D1EFA4138}" name="Market Value" dataDxfId="38"/>
    <tableColumn id="6" xr3:uid="{04A902B1-74C8-45CD-953F-033959F04492}" name="% of Portfolio" dataDxfId="37">
      <calculatedColumnFormula>+F7/$F$63</calculatedColumnFormula>
    </tableColumn>
    <tableColumn id="7" xr3:uid="{C3BE64FE-74AD-48BF-AD7E-79E7682A6E80}" name="Ratings" dataDxfId="3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A86469-9288-4549-A72A-B2A24F6BB572}" name="Table1345676819" displayName="Table1345676819" ref="B6:H99" totalsRowShown="0" headerRowDxfId="35" dataDxfId="33" headerRowBorderDxfId="34" tableBorderDxfId="32" totalsRowBorderDxfId="31">
  <sortState xmlns:xlrd2="http://schemas.microsoft.com/office/spreadsheetml/2017/richdata2" ref="B7:H58">
    <sortCondition descending="1" ref="F6:F72"/>
  </sortState>
  <tableColumns count="7">
    <tableColumn id="1" xr3:uid="{96225019-B381-44D9-A42E-DBD97822CE56}" name="ISIN No." dataDxfId="30"/>
    <tableColumn id="2" xr3:uid="{292A2631-67EE-4B07-ADD7-2C81817BEBA4}" name="Name of the Instrument" dataDxfId="29"/>
    <tableColumn id="3" xr3:uid="{9299EFB1-F3F1-4304-947E-B6CAE59F6736}" name="Industry " dataDxfId="28"/>
    <tableColumn id="4" xr3:uid="{6A9D4992-2AD0-4930-BD60-0D3FC49389A6}" name="Quantity" dataDxfId="27"/>
    <tableColumn id="5" xr3:uid="{FCFAE609-8618-4B1A-927E-91611CCA0D3C}" name="Market Value" dataDxfId="26"/>
    <tableColumn id="6" xr3:uid="{1F138B54-BF3E-45E6-BFF6-00381D35C3B7}" name="% of Portfolio" dataDxfId="25">
      <calculatedColumnFormula>+F7/$F$112</calculatedColumnFormula>
    </tableColumn>
    <tableColumn id="7" xr3:uid="{C4218DAC-E5A8-41BC-804B-4BCE5ACFF380}" name="Ratings" dataDxfId="24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9BE464-079B-4DB7-8937-B093F7C1569B}" name="Table134567681620" displayName="Table134567681620" ref="B6:H100" totalsRowShown="0" headerRowDxfId="23" dataDxfId="21" headerRowBorderDxfId="22" tableBorderDxfId="20" totalsRowBorderDxfId="19">
  <sortState xmlns:xlrd2="http://schemas.microsoft.com/office/spreadsheetml/2017/richdata2" ref="B7:H58">
    <sortCondition descending="1" ref="F6:F72"/>
  </sortState>
  <tableColumns count="7">
    <tableColumn id="1" xr3:uid="{075374B9-1502-4A6B-9184-813AB4D31A0F}" name="ISIN No." dataDxfId="18"/>
    <tableColumn id="2" xr3:uid="{2E54B0D0-8833-4E73-9E96-CBD19A731892}" name="Name of the Instrument" dataDxfId="17"/>
    <tableColumn id="3" xr3:uid="{D30FD030-A2BD-4D70-9CF9-AFF7461BC044}" name="Industry " dataDxfId="16"/>
    <tableColumn id="4" xr3:uid="{A3928C6A-B042-4F97-B6AB-58F9BFEFCC03}" name="Quantity" dataDxfId="15"/>
    <tableColumn id="5" xr3:uid="{C3AB6E05-0639-4E39-8BEB-514B24530DA2}" name="Market Value" dataDxfId="14"/>
    <tableColumn id="6" xr3:uid="{0C090650-87E9-4CD3-92C9-AF8E6F31CFB8}" name="% of Portfolio" dataDxfId="13">
      <calculatedColumnFormula>+F7/$F$114</calculatedColumnFormula>
    </tableColumn>
    <tableColumn id="7" xr3:uid="{7575BA33-3B95-4AB1-BD77-768C76CD4E3A}" name="Ratings" dataDxfId="12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5A56A26-BB18-40DF-8AE6-B2A9E1F421E6}" name="Table13456768161721" displayName="Table13456768161721" ref="B6:H98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17B4065C-3745-4361-A327-186C1A12D877}" name="ISIN No." dataDxfId="6"/>
    <tableColumn id="2" xr3:uid="{AFE9E82F-0968-433C-8A7B-E508AE1285DA}" name="Name of the Instrument" dataDxfId="5"/>
    <tableColumn id="3" xr3:uid="{319AC712-1B79-4122-AAFC-28BDCECC7090}" name="Industry " dataDxfId="4"/>
    <tableColumn id="4" xr3:uid="{D655B7B3-2852-4748-8E18-DB122368CF51}" name="Quantity" dataDxfId="3"/>
    <tableColumn id="5" xr3:uid="{06BF6EED-80C5-45B5-8D30-099C649FFD83}" name="Market Value" dataDxfId="2"/>
    <tableColumn id="6" xr3:uid="{5BD7CA2E-8E78-4CBB-9126-B427CE449A54}" name="% of Portfolio" dataDxfId="1">
      <calculatedColumnFormula>+F7/$F$112</calculatedColumnFormula>
    </tableColumn>
    <tableColumn id="7" xr3:uid="{39B854E6-7AE6-4577-AC04-702FFE6936B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525-5215-4813-B029-4E3584314996}">
  <sheetPr>
    <tabColor rgb="FF7030A0"/>
  </sheetPr>
  <dimension ref="A2:H149"/>
  <sheetViews>
    <sheetView showGridLines="0" tabSelected="1" zoomScaleNormal="100" zoomScaleSheetLayoutView="89" workbookViewId="0">
      <selection activeCell="B8" sqref="B8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83" style="27" bestFit="1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</v>
      </c>
      <c r="B3" s="28" t="s">
        <v>3</v>
      </c>
      <c r="D3" s="28" t="s">
        <v>4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330</v>
      </c>
      <c r="D7" s="38" t="s">
        <v>325</v>
      </c>
      <c r="E7" s="39">
        <v>881688</v>
      </c>
      <c r="F7" s="39">
        <v>1164886185.5999999</v>
      </c>
      <c r="G7" s="3">
        <f t="shared" ref="G7:G70" si="0">+F7/$F$109</f>
        <v>4.4563551565264321E-2</v>
      </c>
      <c r="H7" s="40"/>
    </row>
    <row r="8" spans="1:8" x14ac:dyDescent="0.25">
      <c r="A8" s="88"/>
      <c r="B8" s="2" t="s">
        <v>15</v>
      </c>
      <c r="C8" s="38" t="s">
        <v>326</v>
      </c>
      <c r="D8" s="38" t="s">
        <v>331</v>
      </c>
      <c r="E8" s="39">
        <v>500799</v>
      </c>
      <c r="F8" s="39">
        <v>581377559.10000002</v>
      </c>
      <c r="G8" s="3">
        <f t="shared" si="0"/>
        <v>2.22410130312394E-2</v>
      </c>
      <c r="H8" s="40"/>
    </row>
    <row r="9" spans="1:8" x14ac:dyDescent="0.25">
      <c r="A9" s="88"/>
      <c r="B9" s="2" t="s">
        <v>16</v>
      </c>
      <c r="C9" s="38" t="s">
        <v>332</v>
      </c>
      <c r="D9" s="38" t="s">
        <v>328</v>
      </c>
      <c r="E9" s="39">
        <v>220971</v>
      </c>
      <c r="F9" s="39">
        <v>900788281.5</v>
      </c>
      <c r="G9" s="3">
        <f t="shared" si="0"/>
        <v>3.4460297948623118E-2</v>
      </c>
      <c r="H9" s="40"/>
    </row>
    <row r="10" spans="1:8" x14ac:dyDescent="0.25">
      <c r="A10" s="88"/>
      <c r="B10" s="2" t="s">
        <v>17</v>
      </c>
      <c r="C10" s="38" t="s">
        <v>333</v>
      </c>
      <c r="D10" s="38" t="s">
        <v>336</v>
      </c>
      <c r="E10" s="39">
        <v>1037000</v>
      </c>
      <c r="F10" s="39">
        <v>278434500</v>
      </c>
      <c r="G10" s="3">
        <f t="shared" si="0"/>
        <v>1.0651710314435195E-2</v>
      </c>
      <c r="H10" s="40"/>
    </row>
    <row r="11" spans="1:8" x14ac:dyDescent="0.25">
      <c r="A11" s="88"/>
      <c r="B11" s="2" t="s">
        <v>18</v>
      </c>
      <c r="C11" s="38" t="s">
        <v>345</v>
      </c>
      <c r="D11" s="38" t="s">
        <v>325</v>
      </c>
      <c r="E11" s="39">
        <v>616650</v>
      </c>
      <c r="F11" s="39">
        <v>183823365</v>
      </c>
      <c r="G11" s="3">
        <f t="shared" si="0"/>
        <v>7.0322938896030685E-3</v>
      </c>
      <c r="H11" s="40"/>
    </row>
    <row r="12" spans="1:8" x14ac:dyDescent="0.25">
      <c r="A12" s="88"/>
      <c r="B12" s="2" t="s">
        <v>19</v>
      </c>
      <c r="C12" s="38" t="s">
        <v>343</v>
      </c>
      <c r="D12" s="38" t="s">
        <v>339</v>
      </c>
      <c r="E12" s="39">
        <v>114117</v>
      </c>
      <c r="F12" s="39">
        <v>245750959.5</v>
      </c>
      <c r="G12" s="3">
        <f t="shared" si="0"/>
        <v>9.4013781700489542E-3</v>
      </c>
      <c r="H12" s="40"/>
    </row>
    <row r="13" spans="1:8" x14ac:dyDescent="0.25">
      <c r="A13" s="88"/>
      <c r="B13" s="2" t="s">
        <v>20</v>
      </c>
      <c r="C13" s="38" t="s">
        <v>349</v>
      </c>
      <c r="D13" s="38" t="s">
        <v>335</v>
      </c>
      <c r="E13" s="39">
        <v>298940</v>
      </c>
      <c r="F13" s="39">
        <v>336815698</v>
      </c>
      <c r="G13" s="3">
        <f t="shared" si="0"/>
        <v>1.2885124668280293E-2</v>
      </c>
      <c r="H13" s="40"/>
    </row>
    <row r="14" spans="1:8" x14ac:dyDescent="0.25">
      <c r="A14" s="88"/>
      <c r="B14" s="2" t="s">
        <v>21</v>
      </c>
      <c r="C14" s="38" t="s">
        <v>346</v>
      </c>
      <c r="D14" s="38" t="s">
        <v>336</v>
      </c>
      <c r="E14" s="39">
        <v>1525626</v>
      </c>
      <c r="F14" s="39">
        <v>1135904838.3</v>
      </c>
      <c r="G14" s="3">
        <f t="shared" si="0"/>
        <v>4.3454849461316579E-2</v>
      </c>
      <c r="H14" s="40"/>
    </row>
    <row r="15" spans="1:8" x14ac:dyDescent="0.25">
      <c r="A15" s="88"/>
      <c r="B15" s="2" t="s">
        <v>314</v>
      </c>
      <c r="C15" s="38" t="s">
        <v>603</v>
      </c>
      <c r="D15" s="38" t="s">
        <v>393</v>
      </c>
      <c r="E15" s="39">
        <v>43480</v>
      </c>
      <c r="F15" s="39">
        <v>18573351.600000001</v>
      </c>
      <c r="G15" s="3">
        <f t="shared" si="0"/>
        <v>7.1053680779986476E-4</v>
      </c>
      <c r="H15" s="40"/>
    </row>
    <row r="16" spans="1:8" x14ac:dyDescent="0.25">
      <c r="A16" s="88"/>
      <c r="B16" s="2" t="s">
        <v>22</v>
      </c>
      <c r="C16" s="38" t="s">
        <v>348</v>
      </c>
      <c r="D16" s="38" t="s">
        <v>340</v>
      </c>
      <c r="E16" s="39">
        <v>145305</v>
      </c>
      <c r="F16" s="39">
        <v>261432756</v>
      </c>
      <c r="G16" s="3">
        <f t="shared" si="0"/>
        <v>1.0001296475890809E-2</v>
      </c>
      <c r="H16" s="40"/>
    </row>
    <row r="17" spans="1:8" x14ac:dyDescent="0.25">
      <c r="A17" s="88"/>
      <c r="B17" s="2" t="s">
        <v>23</v>
      </c>
      <c r="C17" s="38" t="s">
        <v>341</v>
      </c>
      <c r="D17" s="38" t="s">
        <v>340</v>
      </c>
      <c r="E17" s="39">
        <v>98190</v>
      </c>
      <c r="F17" s="39">
        <v>137564190</v>
      </c>
      <c r="G17" s="3">
        <f t="shared" si="0"/>
        <v>5.2626161683265648E-3</v>
      </c>
      <c r="H17" s="40"/>
    </row>
    <row r="18" spans="1:8" x14ac:dyDescent="0.25">
      <c r="A18" s="88"/>
      <c r="B18" s="2" t="s">
        <v>24</v>
      </c>
      <c r="C18" s="38" t="s">
        <v>347</v>
      </c>
      <c r="D18" s="38" t="s">
        <v>336</v>
      </c>
      <c r="E18" s="39">
        <v>1025950</v>
      </c>
      <c r="F18" s="39">
        <v>989426180</v>
      </c>
      <c r="G18" s="3">
        <f t="shared" si="0"/>
        <v>3.7851203952377357E-2</v>
      </c>
      <c r="H18" s="40"/>
    </row>
    <row r="19" spans="1:8" x14ac:dyDescent="0.25">
      <c r="A19" s="88"/>
      <c r="B19" s="2" t="s">
        <v>25</v>
      </c>
      <c r="C19" s="38" t="s">
        <v>344</v>
      </c>
      <c r="D19" s="38" t="s">
        <v>337</v>
      </c>
      <c r="E19" s="39">
        <v>42940</v>
      </c>
      <c r="F19" s="39">
        <v>308180380</v>
      </c>
      <c r="G19" s="3">
        <f t="shared" si="0"/>
        <v>1.1789660161914409E-2</v>
      </c>
      <c r="H19" s="40"/>
    </row>
    <row r="20" spans="1:8" x14ac:dyDescent="0.25">
      <c r="A20" s="88"/>
      <c r="B20" s="2" t="s">
        <v>26</v>
      </c>
      <c r="C20" s="38" t="s">
        <v>342</v>
      </c>
      <c r="D20" s="38" t="s">
        <v>355</v>
      </c>
      <c r="E20" s="39">
        <v>268000</v>
      </c>
      <c r="F20" s="39">
        <v>120023800</v>
      </c>
      <c r="G20" s="3">
        <f t="shared" si="0"/>
        <v>4.5915960430108586E-3</v>
      </c>
      <c r="H20" s="40"/>
    </row>
    <row r="21" spans="1:8" x14ac:dyDescent="0.25">
      <c r="A21" s="88"/>
      <c r="B21" s="2" t="s">
        <v>27</v>
      </c>
      <c r="C21" s="38" t="s">
        <v>368</v>
      </c>
      <c r="D21" s="38" t="s">
        <v>354</v>
      </c>
      <c r="E21" s="39">
        <v>2037350</v>
      </c>
      <c r="F21" s="39">
        <v>423809547</v>
      </c>
      <c r="G21" s="3">
        <f t="shared" si="0"/>
        <v>1.6213136386245264E-2</v>
      </c>
      <c r="H21" s="40"/>
    </row>
    <row r="22" spans="1:8" x14ac:dyDescent="0.25">
      <c r="A22" s="88"/>
      <c r="B22" s="2" t="s">
        <v>28</v>
      </c>
      <c r="C22" s="38" t="s">
        <v>356</v>
      </c>
      <c r="D22" s="38" t="s">
        <v>340</v>
      </c>
      <c r="E22" s="39">
        <v>141825</v>
      </c>
      <c r="F22" s="39">
        <v>184868887.5</v>
      </c>
      <c r="G22" s="3">
        <f t="shared" si="0"/>
        <v>7.0722910982723387E-3</v>
      </c>
      <c r="H22" s="40"/>
    </row>
    <row r="23" spans="1:8" x14ac:dyDescent="0.25">
      <c r="A23" s="88"/>
      <c r="B23" s="2" t="s">
        <v>29</v>
      </c>
      <c r="C23" s="38" t="s">
        <v>352</v>
      </c>
      <c r="D23" s="38" t="s">
        <v>336</v>
      </c>
      <c r="E23" s="39">
        <v>1011816</v>
      </c>
      <c r="F23" s="39">
        <v>1271245622.4000001</v>
      </c>
      <c r="G23" s="3">
        <f t="shared" si="0"/>
        <v>4.8632407651705047E-2</v>
      </c>
      <c r="H23" s="40"/>
    </row>
    <row r="24" spans="1:8" x14ac:dyDescent="0.25">
      <c r="A24" s="88"/>
      <c r="B24" s="2" t="s">
        <v>316</v>
      </c>
      <c r="C24" s="38" t="s">
        <v>607</v>
      </c>
      <c r="D24" s="38" t="s">
        <v>393</v>
      </c>
      <c r="E24" s="39">
        <v>138265</v>
      </c>
      <c r="F24" s="39">
        <v>63946179.850000001</v>
      </c>
      <c r="G24" s="3">
        <f t="shared" si="0"/>
        <v>2.4463067022117337E-3</v>
      </c>
      <c r="H24" s="40"/>
    </row>
    <row r="25" spans="1:8" x14ac:dyDescent="0.25">
      <c r="A25" s="88"/>
      <c r="B25" s="2" t="s">
        <v>30</v>
      </c>
      <c r="C25" s="38" t="s">
        <v>353</v>
      </c>
      <c r="D25" s="38" t="s">
        <v>357</v>
      </c>
      <c r="E25" s="39">
        <v>157098</v>
      </c>
      <c r="F25" s="39">
        <v>478457668.80000001</v>
      </c>
      <c r="G25" s="3">
        <f t="shared" si="0"/>
        <v>1.8303739248468055E-2</v>
      </c>
      <c r="H25" s="40"/>
    </row>
    <row r="26" spans="1:8" x14ac:dyDescent="0.25">
      <c r="A26" s="88"/>
      <c r="B26" s="2" t="s">
        <v>31</v>
      </c>
      <c r="C26" s="38" t="s">
        <v>358</v>
      </c>
      <c r="D26" s="38" t="s">
        <v>339</v>
      </c>
      <c r="E26" s="39">
        <v>145000</v>
      </c>
      <c r="F26" s="39">
        <v>149248500</v>
      </c>
      <c r="G26" s="3">
        <f t="shared" si="0"/>
        <v>5.7096077780015809E-3</v>
      </c>
      <c r="H26" s="40"/>
    </row>
    <row r="27" spans="1:8" x14ac:dyDescent="0.25">
      <c r="A27" s="88"/>
      <c r="B27" s="2" t="s">
        <v>659</v>
      </c>
      <c r="C27" s="38" t="s">
        <v>679</v>
      </c>
      <c r="D27" s="38" t="s">
        <v>681</v>
      </c>
      <c r="E27" s="39">
        <v>11500</v>
      </c>
      <c r="F27" s="39">
        <v>83409500</v>
      </c>
      <c r="G27" s="3">
        <f t="shared" si="0"/>
        <v>3.1908898914174873E-3</v>
      </c>
      <c r="H27" s="40"/>
    </row>
    <row r="28" spans="1:8" x14ac:dyDescent="0.25">
      <c r="A28" s="88"/>
      <c r="B28" s="2" t="s">
        <v>32</v>
      </c>
      <c r="C28" s="38" t="s">
        <v>367</v>
      </c>
      <c r="D28" s="38" t="s">
        <v>338</v>
      </c>
      <c r="E28" s="39">
        <v>85850</v>
      </c>
      <c r="F28" s="39">
        <v>132011545</v>
      </c>
      <c r="G28" s="3">
        <f t="shared" si="0"/>
        <v>5.0501957749525504E-3</v>
      </c>
      <c r="H28" s="40"/>
    </row>
    <row r="29" spans="1:8" x14ac:dyDescent="0.25">
      <c r="A29" s="88"/>
      <c r="B29" s="2" t="s">
        <v>33</v>
      </c>
      <c r="C29" s="38" t="s">
        <v>363</v>
      </c>
      <c r="D29" s="38" t="s">
        <v>366</v>
      </c>
      <c r="E29" s="39">
        <v>295000</v>
      </c>
      <c r="F29" s="39">
        <v>175539750</v>
      </c>
      <c r="G29" s="3">
        <f t="shared" si="0"/>
        <v>6.7153982917647617E-3</v>
      </c>
      <c r="H29" s="40"/>
    </row>
    <row r="30" spans="1:8" x14ac:dyDescent="0.25">
      <c r="A30" s="88"/>
      <c r="B30" s="2" t="s">
        <v>663</v>
      </c>
      <c r="C30" s="38" t="s">
        <v>685</v>
      </c>
      <c r="D30" s="38" t="s">
        <v>327</v>
      </c>
      <c r="E30" s="39">
        <v>550000</v>
      </c>
      <c r="F30" s="39">
        <v>243127500</v>
      </c>
      <c r="G30" s="3">
        <f t="shared" si="0"/>
        <v>9.3010158564144994E-3</v>
      </c>
      <c r="H30" s="40"/>
    </row>
    <row r="31" spans="1:8" x14ac:dyDescent="0.25">
      <c r="A31" s="88"/>
      <c r="B31" s="2" t="s">
        <v>34</v>
      </c>
      <c r="C31" s="38" t="s">
        <v>361</v>
      </c>
      <c r="D31" s="38" t="s">
        <v>365</v>
      </c>
      <c r="E31" s="39">
        <v>59810</v>
      </c>
      <c r="F31" s="39">
        <v>109458281</v>
      </c>
      <c r="G31" s="3">
        <f t="shared" si="0"/>
        <v>4.1874045807112478E-3</v>
      </c>
      <c r="H31" s="40"/>
    </row>
    <row r="32" spans="1:8" x14ac:dyDescent="0.25">
      <c r="A32" s="88"/>
      <c r="B32" s="2" t="s">
        <v>664</v>
      </c>
      <c r="C32" s="38" t="s">
        <v>687</v>
      </c>
      <c r="D32" s="38" t="s">
        <v>686</v>
      </c>
      <c r="E32" s="39">
        <v>60000</v>
      </c>
      <c r="F32" s="39">
        <v>160458000</v>
      </c>
      <c r="G32" s="3">
        <f t="shared" si="0"/>
        <v>6.1384351925987705E-3</v>
      </c>
      <c r="H32" s="40"/>
    </row>
    <row r="33" spans="1:8" x14ac:dyDescent="0.25">
      <c r="A33" s="88"/>
      <c r="B33" s="2" t="s">
        <v>35</v>
      </c>
      <c r="C33" s="38" t="s">
        <v>350</v>
      </c>
      <c r="D33" s="38" t="s">
        <v>362</v>
      </c>
      <c r="E33" s="39">
        <v>864500</v>
      </c>
      <c r="F33" s="39">
        <v>142218895</v>
      </c>
      <c r="G33" s="3">
        <f t="shared" si="0"/>
        <v>5.4406852267914925E-3</v>
      </c>
      <c r="H33" s="40"/>
    </row>
    <row r="34" spans="1:8" x14ac:dyDescent="0.25">
      <c r="A34" s="88"/>
      <c r="B34" s="2" t="s">
        <v>36</v>
      </c>
      <c r="C34" s="38" t="s">
        <v>359</v>
      </c>
      <c r="D34" s="38" t="s">
        <v>338</v>
      </c>
      <c r="E34" s="39">
        <v>610000</v>
      </c>
      <c r="F34" s="39">
        <v>261446000</v>
      </c>
      <c r="G34" s="3">
        <f t="shared" si="0"/>
        <v>1.0001803134553455E-2</v>
      </c>
      <c r="H34" s="40"/>
    </row>
    <row r="35" spans="1:8" x14ac:dyDescent="0.25">
      <c r="A35" s="88"/>
      <c r="B35" s="2" t="s">
        <v>660</v>
      </c>
      <c r="C35" s="38" t="s">
        <v>680</v>
      </c>
      <c r="D35" s="38" t="s">
        <v>682</v>
      </c>
      <c r="E35" s="39">
        <v>91264</v>
      </c>
      <c r="F35" s="39">
        <v>179333760</v>
      </c>
      <c r="G35" s="3">
        <f t="shared" si="0"/>
        <v>6.8605408493503705E-3</v>
      </c>
      <c r="H35" s="40"/>
    </row>
    <row r="36" spans="1:8" x14ac:dyDescent="0.25">
      <c r="A36" s="88"/>
      <c r="B36" s="2" t="s">
        <v>37</v>
      </c>
      <c r="C36" s="38" t="s">
        <v>351</v>
      </c>
      <c r="D36" s="38" t="s">
        <v>360</v>
      </c>
      <c r="E36" s="39">
        <v>798220</v>
      </c>
      <c r="F36" s="39">
        <v>229009318</v>
      </c>
      <c r="G36" s="3">
        <f t="shared" si="0"/>
        <v>8.760914738088741E-3</v>
      </c>
      <c r="H36" s="40"/>
    </row>
    <row r="37" spans="1:8" x14ac:dyDescent="0.25">
      <c r="A37" s="88"/>
      <c r="B37" s="2" t="s">
        <v>38</v>
      </c>
      <c r="C37" s="38" t="s">
        <v>364</v>
      </c>
      <c r="D37" s="38" t="s">
        <v>337</v>
      </c>
      <c r="E37" s="39">
        <v>36500</v>
      </c>
      <c r="F37" s="39">
        <v>178959500</v>
      </c>
      <c r="G37" s="3">
        <f t="shared" si="0"/>
        <v>6.8462232662122157E-3</v>
      </c>
      <c r="H37" s="40"/>
    </row>
    <row r="38" spans="1:8" x14ac:dyDescent="0.25">
      <c r="A38" s="88"/>
      <c r="B38" s="2" t="s">
        <v>39</v>
      </c>
      <c r="C38" s="38" t="s">
        <v>375</v>
      </c>
      <c r="D38" s="38" t="s">
        <v>336</v>
      </c>
      <c r="E38" s="39">
        <v>1705000</v>
      </c>
      <c r="F38" s="39">
        <v>492659750</v>
      </c>
      <c r="G38" s="3">
        <f t="shared" si="0"/>
        <v>1.8847049990507871E-2</v>
      </c>
      <c r="H38" s="40"/>
    </row>
    <row r="39" spans="1:8" x14ac:dyDescent="0.25">
      <c r="A39" s="88"/>
      <c r="B39" s="2" t="s">
        <v>41</v>
      </c>
      <c r="C39" s="38" t="s">
        <v>385</v>
      </c>
      <c r="D39" s="38" t="s">
        <v>383</v>
      </c>
      <c r="E39" s="39">
        <v>109620</v>
      </c>
      <c r="F39" s="39">
        <v>129176208</v>
      </c>
      <c r="G39" s="3">
        <f t="shared" si="0"/>
        <v>4.9417279364921589E-3</v>
      </c>
      <c r="H39" s="40"/>
    </row>
    <row r="40" spans="1:8" x14ac:dyDescent="0.25">
      <c r="A40" s="88"/>
      <c r="B40" s="2" t="s">
        <v>701</v>
      </c>
      <c r="C40" s="38" t="s">
        <v>723</v>
      </c>
      <c r="D40" s="38" t="s">
        <v>724</v>
      </c>
      <c r="E40" s="39">
        <v>155000</v>
      </c>
      <c r="F40" s="39">
        <v>127363500</v>
      </c>
      <c r="G40" s="3">
        <f t="shared" si="0"/>
        <v>4.8723814995360378E-3</v>
      </c>
      <c r="H40" s="40"/>
    </row>
    <row r="41" spans="1:8" outlineLevel="1" x14ac:dyDescent="0.25">
      <c r="A41" s="88"/>
      <c r="B41" s="2" t="s">
        <v>750</v>
      </c>
      <c r="C41" s="38" t="s">
        <v>764</v>
      </c>
      <c r="D41" s="38" t="s">
        <v>726</v>
      </c>
      <c r="E41" s="39">
        <v>405000</v>
      </c>
      <c r="F41" s="39">
        <v>34258950</v>
      </c>
      <c r="G41" s="3">
        <f t="shared" si="0"/>
        <v>1.3106005580368798E-3</v>
      </c>
      <c r="H41" s="41"/>
    </row>
    <row r="42" spans="1:8" outlineLevel="1" x14ac:dyDescent="0.25">
      <c r="A42" s="88"/>
      <c r="B42" s="2" t="s">
        <v>751</v>
      </c>
      <c r="C42" s="38" t="s">
        <v>765</v>
      </c>
      <c r="D42" s="38" t="s">
        <v>726</v>
      </c>
      <c r="E42" s="39">
        <v>405000</v>
      </c>
      <c r="F42" s="39">
        <v>19221300</v>
      </c>
      <c r="G42" s="3">
        <f t="shared" si="0"/>
        <v>7.353245358131022E-4</v>
      </c>
      <c r="H42" s="41"/>
    </row>
    <row r="43" spans="1:8" outlineLevel="1" x14ac:dyDescent="0.25">
      <c r="A43" s="88"/>
      <c r="B43" s="2" t="s">
        <v>629</v>
      </c>
      <c r="C43" s="38" t="s">
        <v>634</v>
      </c>
      <c r="D43" s="38" t="s">
        <v>633</v>
      </c>
      <c r="E43" s="39">
        <v>72500</v>
      </c>
      <c r="F43" s="39">
        <v>373273500</v>
      </c>
      <c r="G43" s="3">
        <f t="shared" si="0"/>
        <v>1.4279843877304448E-2</v>
      </c>
      <c r="H43" s="41"/>
    </row>
    <row r="44" spans="1:8" outlineLevel="1" x14ac:dyDescent="0.25">
      <c r="A44" s="88"/>
      <c r="B44" s="2" t="s">
        <v>42</v>
      </c>
      <c r="C44" s="38" t="s">
        <v>371</v>
      </c>
      <c r="D44" s="38" t="s">
        <v>373</v>
      </c>
      <c r="E44" s="39">
        <v>406250</v>
      </c>
      <c r="F44" s="39">
        <v>214500000</v>
      </c>
      <c r="G44" s="3">
        <f t="shared" si="0"/>
        <v>8.2058504332126556E-3</v>
      </c>
      <c r="H44" s="41"/>
    </row>
    <row r="45" spans="1:8" outlineLevel="1" x14ac:dyDescent="0.25">
      <c r="A45" s="88"/>
      <c r="B45" s="2" t="s">
        <v>702</v>
      </c>
      <c r="C45" s="38" t="s">
        <v>725</v>
      </c>
      <c r="D45" s="38" t="s">
        <v>726</v>
      </c>
      <c r="E45" s="39">
        <v>405000</v>
      </c>
      <c r="F45" s="39">
        <v>142803000</v>
      </c>
      <c r="G45" s="3">
        <f t="shared" si="0"/>
        <v>5.4630305800189597E-3</v>
      </c>
      <c r="H45" s="41"/>
    </row>
    <row r="46" spans="1:8" outlineLevel="1" x14ac:dyDescent="0.25">
      <c r="A46" s="88"/>
      <c r="B46" s="2" t="s">
        <v>43</v>
      </c>
      <c r="C46" s="38" t="s">
        <v>382</v>
      </c>
      <c r="D46" s="38" t="s">
        <v>378</v>
      </c>
      <c r="E46" s="39">
        <v>1288000</v>
      </c>
      <c r="F46" s="39">
        <v>341835200</v>
      </c>
      <c r="G46" s="3">
        <f t="shared" si="0"/>
        <v>1.3077149296071492E-2</v>
      </c>
      <c r="H46" s="41"/>
    </row>
    <row r="47" spans="1:8" outlineLevel="1" x14ac:dyDescent="0.25">
      <c r="A47" s="88"/>
      <c r="B47" s="2" t="s">
        <v>44</v>
      </c>
      <c r="C47" s="38" t="s">
        <v>766</v>
      </c>
      <c r="D47" s="38" t="s">
        <v>331</v>
      </c>
      <c r="E47" s="39">
        <v>36600</v>
      </c>
      <c r="F47" s="39">
        <v>148654560</v>
      </c>
      <c r="G47" s="3">
        <f t="shared" si="0"/>
        <v>5.6868861798370007E-3</v>
      </c>
      <c r="H47" s="41"/>
    </row>
    <row r="48" spans="1:8" outlineLevel="1" x14ac:dyDescent="0.25">
      <c r="A48" s="88"/>
      <c r="B48" s="2" t="s">
        <v>45</v>
      </c>
      <c r="C48" s="38" t="s">
        <v>384</v>
      </c>
      <c r="D48" s="38" t="s">
        <v>377</v>
      </c>
      <c r="E48" s="39">
        <v>19985</v>
      </c>
      <c r="F48" s="39">
        <v>104011932.5</v>
      </c>
      <c r="G48" s="3">
        <f t="shared" si="0"/>
        <v>3.9790506357315174E-3</v>
      </c>
      <c r="H48" s="41"/>
    </row>
    <row r="49" spans="1:8" outlineLevel="1" x14ac:dyDescent="0.25">
      <c r="A49" s="88"/>
      <c r="B49" s="2" t="s">
        <v>638</v>
      </c>
      <c r="C49" s="38" t="s">
        <v>374</v>
      </c>
      <c r="D49" s="38" t="s">
        <v>336</v>
      </c>
      <c r="E49" s="39">
        <v>973685</v>
      </c>
      <c r="F49" s="39">
        <v>374089777</v>
      </c>
      <c r="G49" s="3">
        <f t="shared" si="0"/>
        <v>1.4311071135924829E-2</v>
      </c>
      <c r="H49" s="41"/>
    </row>
    <row r="50" spans="1:8" outlineLevel="1" x14ac:dyDescent="0.25">
      <c r="A50" s="88"/>
      <c r="B50" s="2" t="s">
        <v>46</v>
      </c>
      <c r="C50" s="38" t="s">
        <v>372</v>
      </c>
      <c r="D50" s="38" t="s">
        <v>336</v>
      </c>
      <c r="E50" s="39">
        <v>452610</v>
      </c>
      <c r="F50" s="39">
        <v>582328026</v>
      </c>
      <c r="G50" s="3">
        <f t="shared" si="0"/>
        <v>2.2277373820158371E-2</v>
      </c>
      <c r="H50" s="41"/>
    </row>
    <row r="51" spans="1:8" outlineLevel="1" x14ac:dyDescent="0.25">
      <c r="A51" s="88"/>
      <c r="B51" s="2" t="s">
        <v>47</v>
      </c>
      <c r="C51" s="38" t="s">
        <v>379</v>
      </c>
      <c r="D51" s="38" t="s">
        <v>380</v>
      </c>
      <c r="E51" s="39">
        <v>138340</v>
      </c>
      <c r="F51" s="39">
        <v>196650310</v>
      </c>
      <c r="G51" s="3">
        <f t="shared" si="0"/>
        <v>7.5229978158736742E-3</v>
      </c>
      <c r="H51" s="41"/>
    </row>
    <row r="52" spans="1:8" outlineLevel="1" x14ac:dyDescent="0.25">
      <c r="A52" s="88"/>
      <c r="B52" s="2" t="s">
        <v>48</v>
      </c>
      <c r="C52" s="38" t="s">
        <v>381</v>
      </c>
      <c r="D52" s="38" t="s">
        <v>366</v>
      </c>
      <c r="E52" s="39">
        <v>343500</v>
      </c>
      <c r="F52" s="39">
        <v>144527625</v>
      </c>
      <c r="G52" s="3">
        <f t="shared" si="0"/>
        <v>5.5290073390090733E-3</v>
      </c>
      <c r="H52" s="41"/>
    </row>
    <row r="53" spans="1:8" outlineLevel="1" x14ac:dyDescent="0.25">
      <c r="A53" s="88"/>
      <c r="B53" s="2" t="s">
        <v>49</v>
      </c>
      <c r="C53" s="38" t="s">
        <v>369</v>
      </c>
      <c r="D53" s="38" t="s">
        <v>370</v>
      </c>
      <c r="E53" s="39">
        <v>970000</v>
      </c>
      <c r="F53" s="39">
        <v>404247500</v>
      </c>
      <c r="G53" s="3">
        <f t="shared" si="0"/>
        <v>1.5464776331002952E-2</v>
      </c>
      <c r="H53" s="41"/>
    </row>
    <row r="54" spans="1:8" outlineLevel="1" x14ac:dyDescent="0.25">
      <c r="A54" s="88"/>
      <c r="B54" s="2" t="s">
        <v>703</v>
      </c>
      <c r="C54" s="38" t="s">
        <v>727</v>
      </c>
      <c r="D54" s="38" t="s">
        <v>331</v>
      </c>
      <c r="E54" s="39">
        <v>30000</v>
      </c>
      <c r="F54" s="39">
        <v>155829000</v>
      </c>
      <c r="G54" s="3">
        <f t="shared" si="0"/>
        <v>5.9613494972358735E-3</v>
      </c>
      <c r="H54" s="41"/>
    </row>
    <row r="55" spans="1:8" outlineLevel="1" x14ac:dyDescent="0.25">
      <c r="A55" s="88"/>
      <c r="B55" s="2" t="s">
        <v>50</v>
      </c>
      <c r="C55" s="38" t="s">
        <v>376</v>
      </c>
      <c r="D55" s="38" t="s">
        <v>386</v>
      </c>
      <c r="E55" s="39">
        <v>1199700</v>
      </c>
      <c r="F55" s="39">
        <v>492776775</v>
      </c>
      <c r="G55" s="3">
        <f t="shared" si="0"/>
        <v>1.8851526865318814E-2</v>
      </c>
      <c r="H55" s="41"/>
    </row>
    <row r="56" spans="1:8" outlineLevel="1" x14ac:dyDescent="0.25">
      <c r="A56" s="88"/>
      <c r="B56" s="2" t="s">
        <v>704</v>
      </c>
      <c r="C56" s="38" t="s">
        <v>728</v>
      </c>
      <c r="D56" s="38" t="s">
        <v>325</v>
      </c>
      <c r="E56" s="39">
        <v>350000</v>
      </c>
      <c r="F56" s="39">
        <v>166652500</v>
      </c>
      <c r="G56" s="3">
        <f t="shared" si="0"/>
        <v>6.3754102066245783E-3</v>
      </c>
      <c r="H56" s="41"/>
    </row>
    <row r="57" spans="1:8" outlineLevel="1" x14ac:dyDescent="0.25">
      <c r="A57" s="88"/>
      <c r="B57" s="2" t="s">
        <v>51</v>
      </c>
      <c r="C57" s="38" t="s">
        <v>395</v>
      </c>
      <c r="D57" s="38" t="s">
        <v>394</v>
      </c>
      <c r="E57" s="39">
        <v>66815</v>
      </c>
      <c r="F57" s="39">
        <v>272264443.5</v>
      </c>
      <c r="G57" s="3">
        <f t="shared" si="0"/>
        <v>1.0415670403929499E-2</v>
      </c>
      <c r="H57" s="41"/>
    </row>
    <row r="58" spans="1:8" outlineLevel="1" x14ac:dyDescent="0.25">
      <c r="A58" s="88"/>
      <c r="B58" s="2" t="s">
        <v>52</v>
      </c>
      <c r="C58" s="38" t="s">
        <v>388</v>
      </c>
      <c r="D58" s="38" t="s">
        <v>338</v>
      </c>
      <c r="E58" s="39">
        <v>416400</v>
      </c>
      <c r="F58" s="39">
        <v>378195300</v>
      </c>
      <c r="G58" s="3">
        <f t="shared" si="0"/>
        <v>1.4468130845426528E-2</v>
      </c>
      <c r="H58" s="41"/>
    </row>
    <row r="59" spans="1:8" outlineLevel="1" x14ac:dyDescent="0.25">
      <c r="A59" s="88"/>
      <c r="B59" s="2" t="s">
        <v>53</v>
      </c>
      <c r="C59" s="38" t="s">
        <v>396</v>
      </c>
      <c r="D59" s="38" t="s">
        <v>40</v>
      </c>
      <c r="E59" s="39">
        <v>49500</v>
      </c>
      <c r="F59" s="39">
        <v>291109500</v>
      </c>
      <c r="G59" s="3">
        <f t="shared" si="0"/>
        <v>1.1136601476397761E-2</v>
      </c>
      <c r="H59" s="41"/>
    </row>
    <row r="60" spans="1:8" outlineLevel="1" x14ac:dyDescent="0.25">
      <c r="A60" s="88"/>
      <c r="B60" s="2" t="s">
        <v>54</v>
      </c>
      <c r="C60" s="38" t="s">
        <v>401</v>
      </c>
      <c r="D60" s="38" t="s">
        <v>340</v>
      </c>
      <c r="E60" s="39">
        <v>93131</v>
      </c>
      <c r="F60" s="39">
        <v>211193168.69999999</v>
      </c>
      <c r="G60" s="3">
        <f t="shared" si="0"/>
        <v>8.0793452441419514E-3</v>
      </c>
      <c r="H60" s="41"/>
    </row>
    <row r="61" spans="1:8" outlineLevel="1" x14ac:dyDescent="0.25">
      <c r="A61" s="88"/>
      <c r="B61" s="2" t="s">
        <v>55</v>
      </c>
      <c r="C61" s="38" t="s">
        <v>400</v>
      </c>
      <c r="D61" s="38" t="s">
        <v>397</v>
      </c>
      <c r="E61" s="39">
        <v>20000</v>
      </c>
      <c r="F61" s="39">
        <v>364940000</v>
      </c>
      <c r="G61" s="3">
        <f t="shared" si="0"/>
        <v>1.3961039893224366E-2</v>
      </c>
      <c r="H61" s="41"/>
    </row>
    <row r="62" spans="1:8" outlineLevel="1" x14ac:dyDescent="0.25">
      <c r="A62" s="88"/>
      <c r="B62" s="2" t="s">
        <v>639</v>
      </c>
      <c r="C62" s="38" t="s">
        <v>650</v>
      </c>
      <c r="D62" s="38" t="s">
        <v>340</v>
      </c>
      <c r="E62" s="39">
        <v>28000</v>
      </c>
      <c r="F62" s="39">
        <v>186676000</v>
      </c>
      <c r="G62" s="3">
        <f t="shared" si="0"/>
        <v>7.1414234753865071E-3</v>
      </c>
      <c r="H62" s="41"/>
    </row>
    <row r="63" spans="1:8" outlineLevel="1" x14ac:dyDescent="0.25">
      <c r="A63" s="88"/>
      <c r="B63" s="2" t="s">
        <v>705</v>
      </c>
      <c r="C63" s="38" t="s">
        <v>729</v>
      </c>
      <c r="D63" s="38" t="s">
        <v>730</v>
      </c>
      <c r="E63" s="39">
        <v>750000</v>
      </c>
      <c r="F63" s="39">
        <v>196725000</v>
      </c>
      <c r="G63" s="3">
        <f t="shared" si="0"/>
        <v>7.5258551350758027E-3</v>
      </c>
      <c r="H63" s="41"/>
    </row>
    <row r="64" spans="1:8" outlineLevel="1" x14ac:dyDescent="0.25">
      <c r="A64" s="88"/>
      <c r="B64" s="2" t="s">
        <v>56</v>
      </c>
      <c r="C64" s="38" t="s">
        <v>398</v>
      </c>
      <c r="D64" s="38" t="s">
        <v>327</v>
      </c>
      <c r="E64" s="39">
        <v>497730</v>
      </c>
      <c r="F64" s="39">
        <v>910348170</v>
      </c>
      <c r="G64" s="3">
        <f t="shared" si="0"/>
        <v>3.4826018299155471E-2</v>
      </c>
      <c r="H64" s="41"/>
    </row>
    <row r="65" spans="1:8" outlineLevel="1" x14ac:dyDescent="0.25">
      <c r="A65" s="88"/>
      <c r="B65" s="2" t="s">
        <v>57</v>
      </c>
      <c r="C65" s="38" t="s">
        <v>390</v>
      </c>
      <c r="D65" s="38" t="s">
        <v>389</v>
      </c>
      <c r="E65" s="39">
        <v>102780</v>
      </c>
      <c r="F65" s="39">
        <v>113232726</v>
      </c>
      <c r="G65" s="3">
        <f t="shared" si="0"/>
        <v>4.3317986652724938E-3</v>
      </c>
      <c r="H65" s="41"/>
    </row>
    <row r="66" spans="1:8" outlineLevel="1" x14ac:dyDescent="0.25">
      <c r="A66" s="88"/>
      <c r="B66" s="2" t="s">
        <v>706</v>
      </c>
      <c r="C66" s="38" t="s">
        <v>731</v>
      </c>
      <c r="D66" s="38" t="s">
        <v>338</v>
      </c>
      <c r="E66" s="39">
        <v>50000</v>
      </c>
      <c r="F66" s="39">
        <v>167145000</v>
      </c>
      <c r="G66" s="3">
        <f t="shared" si="0"/>
        <v>6.3942511452649391E-3</v>
      </c>
      <c r="H66" s="41"/>
    </row>
    <row r="67" spans="1:8" outlineLevel="1" x14ac:dyDescent="0.25">
      <c r="A67" s="88"/>
      <c r="B67" s="2" t="s">
        <v>58</v>
      </c>
      <c r="C67" s="38" t="s">
        <v>391</v>
      </c>
      <c r="D67" s="38" t="s">
        <v>399</v>
      </c>
      <c r="E67" s="39">
        <v>32250</v>
      </c>
      <c r="F67" s="39">
        <v>263692125</v>
      </c>
      <c r="G67" s="3">
        <f t="shared" si="0"/>
        <v>1.0087730247860213E-2</v>
      </c>
      <c r="H67" s="41"/>
    </row>
    <row r="68" spans="1:8" outlineLevel="1" x14ac:dyDescent="0.25">
      <c r="A68" s="88"/>
      <c r="B68" s="2" t="s">
        <v>661</v>
      </c>
      <c r="C68" s="38" t="s">
        <v>683</v>
      </c>
      <c r="D68" s="38" t="s">
        <v>684</v>
      </c>
      <c r="E68" s="39">
        <v>268300</v>
      </c>
      <c r="F68" s="39">
        <v>525116760</v>
      </c>
      <c r="G68" s="3">
        <f t="shared" si="0"/>
        <v>2.0088716049105951E-2</v>
      </c>
      <c r="H68" s="41"/>
    </row>
    <row r="69" spans="1:8" outlineLevel="1" x14ac:dyDescent="0.25">
      <c r="A69" s="88"/>
      <c r="B69" s="2" t="s">
        <v>59</v>
      </c>
      <c r="C69" s="38" t="s">
        <v>387</v>
      </c>
      <c r="D69" s="38" t="s">
        <v>392</v>
      </c>
      <c r="E69" s="39">
        <v>137625</v>
      </c>
      <c r="F69" s="39">
        <v>310881112.5</v>
      </c>
      <c r="G69" s="3">
        <f t="shared" si="0"/>
        <v>1.189297860925761E-2</v>
      </c>
      <c r="H69" s="41"/>
    </row>
    <row r="70" spans="1:8" outlineLevel="1" x14ac:dyDescent="0.25">
      <c r="A70" s="88"/>
      <c r="B70" s="2" t="s">
        <v>60</v>
      </c>
      <c r="C70" s="38" t="s">
        <v>402</v>
      </c>
      <c r="D70" s="38" t="s">
        <v>336</v>
      </c>
      <c r="E70" s="39">
        <v>3192500</v>
      </c>
      <c r="F70" s="39">
        <v>417579000</v>
      </c>
      <c r="G70" s="3">
        <f t="shared" si="0"/>
        <v>1.5974782368533835E-2</v>
      </c>
      <c r="H70" s="41"/>
    </row>
    <row r="71" spans="1:8" outlineLevel="1" x14ac:dyDescent="0.25">
      <c r="A71" s="88"/>
      <c r="B71" s="2" t="s">
        <v>61</v>
      </c>
      <c r="C71" s="38" t="s">
        <v>412</v>
      </c>
      <c r="D71" s="38" t="s">
        <v>355</v>
      </c>
      <c r="E71" s="39">
        <v>41950</v>
      </c>
      <c r="F71" s="39">
        <v>481669900</v>
      </c>
      <c r="G71" s="3">
        <f t="shared" ref="G71:G91" si="1">+F71/$F$109</f>
        <v>1.8426625443265718E-2</v>
      </c>
      <c r="H71" s="41"/>
    </row>
    <row r="72" spans="1:8" x14ac:dyDescent="0.25">
      <c r="A72" s="88"/>
      <c r="B72" s="2" t="s">
        <v>62</v>
      </c>
      <c r="C72" s="38" t="s">
        <v>407</v>
      </c>
      <c r="D72" s="38" t="s">
        <v>337</v>
      </c>
      <c r="E72" s="39">
        <v>70050</v>
      </c>
      <c r="F72" s="39">
        <v>235066785</v>
      </c>
      <c r="G72" s="3">
        <f t="shared" si="1"/>
        <v>8.9926474569983969E-3</v>
      </c>
      <c r="H72" s="41"/>
    </row>
    <row r="73" spans="1:8" x14ac:dyDescent="0.25">
      <c r="A73" s="88"/>
      <c r="B73" s="2" t="s">
        <v>707</v>
      </c>
      <c r="C73" s="38" t="s">
        <v>732</v>
      </c>
      <c r="D73" s="38" t="s">
        <v>733</v>
      </c>
      <c r="E73" s="39">
        <v>412500</v>
      </c>
      <c r="F73" s="39">
        <v>188883750</v>
      </c>
      <c r="G73" s="3">
        <f t="shared" si="1"/>
        <v>7.2258825257078369E-3</v>
      </c>
      <c r="H73" s="41"/>
    </row>
    <row r="74" spans="1:8" x14ac:dyDescent="0.25">
      <c r="A74" s="88"/>
      <c r="B74" s="2" t="s">
        <v>63</v>
      </c>
      <c r="C74" s="38" t="s">
        <v>406</v>
      </c>
      <c r="D74" s="38" t="s">
        <v>336</v>
      </c>
      <c r="E74" s="39">
        <v>333000</v>
      </c>
      <c r="F74" s="39">
        <v>277389000</v>
      </c>
      <c r="G74" s="3">
        <f t="shared" si="1"/>
        <v>1.0611713966519465E-2</v>
      </c>
      <c r="H74" s="41"/>
    </row>
    <row r="75" spans="1:8" x14ac:dyDescent="0.25">
      <c r="A75" s="88"/>
      <c r="B75" s="2" t="s">
        <v>64</v>
      </c>
      <c r="C75" s="38" t="s">
        <v>403</v>
      </c>
      <c r="D75" s="38" t="s">
        <v>408</v>
      </c>
      <c r="E75" s="39">
        <v>17661</v>
      </c>
      <c r="F75" s="39">
        <v>231835947</v>
      </c>
      <c r="G75" s="3">
        <f t="shared" si="1"/>
        <v>8.8690494458005427E-3</v>
      </c>
      <c r="H75" s="41"/>
    </row>
    <row r="76" spans="1:8" x14ac:dyDescent="0.25">
      <c r="A76" s="88"/>
      <c r="B76" s="2" t="s">
        <v>65</v>
      </c>
      <c r="C76" s="38" t="s">
        <v>410</v>
      </c>
      <c r="D76" s="38" t="s">
        <v>392</v>
      </c>
      <c r="E76" s="39">
        <v>148800</v>
      </c>
      <c r="F76" s="39">
        <v>220804320</v>
      </c>
      <c r="G76" s="3">
        <f t="shared" si="1"/>
        <v>8.4470266896374165E-3</v>
      </c>
      <c r="H76" s="41"/>
    </row>
    <row r="77" spans="1:8" x14ac:dyDescent="0.25">
      <c r="A77" s="88"/>
      <c r="B77" s="2" t="s">
        <v>752</v>
      </c>
      <c r="C77" s="38" t="s">
        <v>769</v>
      </c>
      <c r="D77" s="38" t="s">
        <v>417</v>
      </c>
      <c r="E77" s="39">
        <v>590000</v>
      </c>
      <c r="F77" s="39">
        <v>214347000</v>
      </c>
      <c r="G77" s="3">
        <f t="shared" si="1"/>
        <v>8.1999973091274273E-3</v>
      </c>
      <c r="H77" s="41"/>
    </row>
    <row r="78" spans="1:8" x14ac:dyDescent="0.25">
      <c r="B78" s="2" t="s">
        <v>66</v>
      </c>
      <c r="C78" s="38" t="s">
        <v>404</v>
      </c>
      <c r="D78" s="38" t="s">
        <v>340</v>
      </c>
      <c r="E78" s="39">
        <v>41750</v>
      </c>
      <c r="F78" s="39">
        <v>184150900</v>
      </c>
      <c r="G78" s="3">
        <f t="shared" si="1"/>
        <v>7.0448239745524496E-3</v>
      </c>
      <c r="H78" s="41"/>
    </row>
    <row r="79" spans="1:8" x14ac:dyDescent="0.25">
      <c r="B79" s="2" t="s">
        <v>753</v>
      </c>
      <c r="C79" s="38" t="s">
        <v>767</v>
      </c>
      <c r="D79" s="38" t="s">
        <v>726</v>
      </c>
      <c r="E79" s="39">
        <v>405000</v>
      </c>
      <c r="F79" s="39">
        <v>56639250</v>
      </c>
      <c r="G79" s="3">
        <f t="shared" si="1"/>
        <v>2.1667748911391137E-3</v>
      </c>
      <c r="H79" s="41"/>
    </row>
    <row r="80" spans="1:8" x14ac:dyDescent="0.25">
      <c r="B80" s="2" t="s">
        <v>754</v>
      </c>
      <c r="C80" s="38" t="s">
        <v>768</v>
      </c>
      <c r="D80" s="38" t="s">
        <v>726</v>
      </c>
      <c r="E80" s="39">
        <v>405000</v>
      </c>
      <c r="F80" s="39">
        <v>93214800</v>
      </c>
      <c r="G80" s="3">
        <f t="shared" si="1"/>
        <v>3.5659986338546904E-3</v>
      </c>
      <c r="H80" s="41"/>
    </row>
    <row r="81" spans="1:8" x14ac:dyDescent="0.25">
      <c r="B81" s="2" t="s">
        <v>67</v>
      </c>
      <c r="C81" s="38" t="s">
        <v>405</v>
      </c>
      <c r="D81" s="38" t="s">
        <v>338</v>
      </c>
      <c r="E81" s="39">
        <v>503000</v>
      </c>
      <c r="F81" s="39">
        <v>476416450</v>
      </c>
      <c r="G81" s="3">
        <f t="shared" si="1"/>
        <v>1.8225650967935363E-2</v>
      </c>
      <c r="H81" s="41"/>
    </row>
    <row r="82" spans="1:8" x14ac:dyDescent="0.25">
      <c r="A82" s="97" t="s">
        <v>69</v>
      </c>
      <c r="B82" s="2" t="s">
        <v>68</v>
      </c>
      <c r="C82" s="38" t="s">
        <v>411</v>
      </c>
      <c r="D82" s="38" t="s">
        <v>366</v>
      </c>
      <c r="E82" s="39">
        <v>1514550</v>
      </c>
      <c r="F82" s="39">
        <v>585979395</v>
      </c>
      <c r="G82" s="3">
        <f t="shared" si="1"/>
        <v>2.2417059544589463E-2</v>
      </c>
      <c r="H82" s="41"/>
    </row>
    <row r="83" spans="1:8" x14ac:dyDescent="0.25">
      <c r="B83" s="2" t="s">
        <v>70</v>
      </c>
      <c r="C83" s="38" t="s">
        <v>413</v>
      </c>
      <c r="D83" s="38" t="s">
        <v>418</v>
      </c>
      <c r="E83" s="39">
        <v>649260</v>
      </c>
      <c r="F83" s="39">
        <v>188642493</v>
      </c>
      <c r="G83" s="3">
        <f t="shared" si="1"/>
        <v>7.2166530671625428E-3</v>
      </c>
      <c r="H83" s="41"/>
    </row>
    <row r="84" spans="1:8" x14ac:dyDescent="0.25">
      <c r="B84" s="2" t="s">
        <v>71</v>
      </c>
      <c r="C84" s="38" t="s">
        <v>415</v>
      </c>
      <c r="D84" s="38" t="s">
        <v>421</v>
      </c>
      <c r="E84" s="39">
        <v>1175500</v>
      </c>
      <c r="F84" s="39">
        <v>294556790</v>
      </c>
      <c r="G84" s="3">
        <f t="shared" si="1"/>
        <v>1.1268480013180556E-2</v>
      </c>
      <c r="H84" s="41"/>
    </row>
    <row r="85" spans="1:8" x14ac:dyDescent="0.25">
      <c r="B85" s="2" t="s">
        <v>662</v>
      </c>
      <c r="C85" s="38" t="s">
        <v>678</v>
      </c>
      <c r="D85" s="38" t="s">
        <v>521</v>
      </c>
      <c r="E85" s="39">
        <v>67000</v>
      </c>
      <c r="F85" s="39">
        <v>120077400</v>
      </c>
      <c r="G85" s="3">
        <f t="shared" si="1"/>
        <v>4.593646549226337E-3</v>
      </c>
      <c r="H85" s="41"/>
    </row>
    <row r="86" spans="1:8" x14ac:dyDescent="0.25">
      <c r="A86" s="103" t="s">
        <v>73</v>
      </c>
      <c r="B86" s="2" t="s">
        <v>708</v>
      </c>
      <c r="C86" s="38" t="s">
        <v>734</v>
      </c>
      <c r="D86" s="38" t="s">
        <v>735</v>
      </c>
      <c r="E86" s="39">
        <v>2970000</v>
      </c>
      <c r="F86" s="39">
        <v>432847800</v>
      </c>
      <c r="G86" s="3">
        <f t="shared" si="1"/>
        <v>1.6558901198811864E-2</v>
      </c>
      <c r="H86" s="41"/>
    </row>
    <row r="87" spans="1:8" x14ac:dyDescent="0.25">
      <c r="B87" s="2" t="s">
        <v>72</v>
      </c>
      <c r="C87" s="38" t="s">
        <v>414</v>
      </c>
      <c r="D87" s="38" t="s">
        <v>365</v>
      </c>
      <c r="E87" s="39">
        <v>213175</v>
      </c>
      <c r="F87" s="39">
        <v>126796490</v>
      </c>
      <c r="G87" s="3">
        <f t="shared" si="1"/>
        <v>4.8506901277218847E-3</v>
      </c>
      <c r="H87" s="41"/>
    </row>
    <row r="88" spans="1:8" x14ac:dyDescent="0.25">
      <c r="B88" s="2" t="s">
        <v>74</v>
      </c>
      <c r="C88" s="38" t="s">
        <v>420</v>
      </c>
      <c r="D88" s="38" t="s">
        <v>416</v>
      </c>
      <c r="E88" s="39">
        <v>32850</v>
      </c>
      <c r="F88" s="39">
        <v>41719500</v>
      </c>
      <c r="G88" s="3">
        <f t="shared" si="1"/>
        <v>1.5960092174751301E-3</v>
      </c>
      <c r="H88" s="41"/>
    </row>
    <row r="89" spans="1:8" x14ac:dyDescent="0.25">
      <c r="B89" s="2" t="s">
        <v>75</v>
      </c>
      <c r="C89" s="38" t="s">
        <v>419</v>
      </c>
      <c r="D89" s="38" t="s">
        <v>331</v>
      </c>
      <c r="E89" s="39">
        <v>155180</v>
      </c>
      <c r="F89" s="39">
        <v>183702084</v>
      </c>
      <c r="G89" s="3">
        <f t="shared" si="1"/>
        <v>7.0276541984777051E-3</v>
      </c>
      <c r="H89" s="41"/>
    </row>
    <row r="90" spans="1:8" x14ac:dyDescent="0.25">
      <c r="B90" s="2" t="s">
        <v>76</v>
      </c>
      <c r="C90" s="38" t="s">
        <v>423</v>
      </c>
      <c r="D90" s="38" t="s">
        <v>422</v>
      </c>
      <c r="E90" s="39">
        <v>352500</v>
      </c>
      <c r="F90" s="39">
        <v>97043250</v>
      </c>
      <c r="G90" s="3">
        <f t="shared" si="1"/>
        <v>3.7124587181951705E-3</v>
      </c>
      <c r="H90" s="41"/>
    </row>
    <row r="91" spans="1:8" x14ac:dyDescent="0.25">
      <c r="A91" s="98" t="s">
        <v>77</v>
      </c>
      <c r="B91" s="2" t="s">
        <v>709</v>
      </c>
      <c r="C91" s="38" t="s">
        <v>736</v>
      </c>
      <c r="D91" s="38" t="s">
        <v>336</v>
      </c>
      <c r="E91" s="39">
        <v>248500</v>
      </c>
      <c r="F91" s="39">
        <v>244697950</v>
      </c>
      <c r="G91" s="3">
        <f t="shared" si="1"/>
        <v>9.3610945408566376E-3</v>
      </c>
      <c r="H91" s="41"/>
    </row>
    <row r="92" spans="1:8" x14ac:dyDescent="0.25">
      <c r="B92" s="2"/>
      <c r="C92" s="38"/>
      <c r="D92" s="38"/>
      <c r="E92" s="39"/>
      <c r="F92" s="39"/>
      <c r="G92" s="3"/>
      <c r="H92" s="41"/>
    </row>
    <row r="93" spans="1:8" hidden="1" x14ac:dyDescent="0.25">
      <c r="B93" s="2"/>
      <c r="C93" s="38"/>
      <c r="D93" s="38"/>
      <c r="E93" s="39"/>
      <c r="F93" s="39"/>
      <c r="G93" s="4"/>
      <c r="H93" s="41"/>
    </row>
    <row r="94" spans="1:8" hidden="1" x14ac:dyDescent="0.25">
      <c r="B94" s="2"/>
      <c r="C94" s="38"/>
      <c r="D94" s="38"/>
      <c r="E94" s="39"/>
      <c r="F94" s="39"/>
      <c r="G94" s="4">
        <f>+F94/$F$109</f>
        <v>0</v>
      </c>
      <c r="H94" s="41"/>
    </row>
    <row r="95" spans="1:8" hidden="1" x14ac:dyDescent="0.25">
      <c r="B95" s="2"/>
      <c r="C95" s="38"/>
      <c r="D95" s="38"/>
      <c r="E95" s="39"/>
      <c r="F95" s="39"/>
      <c r="G95" s="44"/>
      <c r="H95" s="41"/>
    </row>
    <row r="96" spans="1:8" x14ac:dyDescent="0.25">
      <c r="B96" s="2"/>
      <c r="C96" s="38"/>
      <c r="D96" s="38"/>
      <c r="E96" s="39"/>
      <c r="F96" s="39"/>
      <c r="G96" s="44"/>
      <c r="H96" s="41"/>
    </row>
    <row r="97" spans="1:8" x14ac:dyDescent="0.25">
      <c r="B97" s="45"/>
      <c r="C97" s="45" t="s">
        <v>78</v>
      </c>
      <c r="D97" s="45"/>
      <c r="E97" s="46"/>
      <c r="F97" s="47">
        <f>SUBTOTAL(109,Table134567685[Market Value])</f>
        <v>25359969472.349998</v>
      </c>
      <c r="G97" s="5">
        <f>+F97/$F$109</f>
        <v>0.97016371319786932</v>
      </c>
      <c r="H97" s="48"/>
    </row>
    <row r="98" spans="1:8" x14ac:dyDescent="0.25">
      <c r="A98" s="85" t="s">
        <v>79</v>
      </c>
    </row>
    <row r="99" spans="1:8" x14ac:dyDescent="0.25">
      <c r="A99" s="89" t="s">
        <v>80</v>
      </c>
      <c r="B99" s="49"/>
      <c r="C99" s="49" t="s">
        <v>81</v>
      </c>
      <c r="D99" s="49"/>
      <c r="E99" s="49"/>
      <c r="F99" s="49" t="s">
        <v>10</v>
      </c>
      <c r="G99" s="6" t="s">
        <v>11</v>
      </c>
      <c r="H99" s="49" t="s">
        <v>12</v>
      </c>
    </row>
    <row r="100" spans="1:8" x14ac:dyDescent="0.25">
      <c r="B100" s="50"/>
      <c r="C100" s="45" t="s">
        <v>82</v>
      </c>
      <c r="D100" s="38"/>
      <c r="E100" s="51"/>
      <c r="F100" s="52" t="s">
        <v>83</v>
      </c>
      <c r="G100" s="7">
        <v>0</v>
      </c>
      <c r="H100" s="38"/>
    </row>
    <row r="101" spans="1:8" x14ac:dyDescent="0.25">
      <c r="B101" s="50" t="s">
        <v>84</v>
      </c>
      <c r="C101" s="45" t="s">
        <v>85</v>
      </c>
      <c r="D101" s="45"/>
      <c r="E101" s="46"/>
      <c r="F101" s="39">
        <v>742954852.26999998</v>
      </c>
      <c r="G101" s="7">
        <f>+F101/$F$109</f>
        <v>2.8422267582084961E-2</v>
      </c>
      <c r="H101" s="38"/>
    </row>
    <row r="102" spans="1:8" x14ac:dyDescent="0.25">
      <c r="B102" s="50"/>
      <c r="C102" s="45" t="s">
        <v>86</v>
      </c>
      <c r="D102" s="38"/>
      <c r="E102" s="51"/>
      <c r="F102" s="46" t="s">
        <v>83</v>
      </c>
      <c r="G102" s="7">
        <v>0</v>
      </c>
      <c r="H102" s="38"/>
    </row>
    <row r="103" spans="1:8" x14ac:dyDescent="0.25">
      <c r="B103" s="50"/>
      <c r="C103" s="45" t="s">
        <v>87</v>
      </c>
      <c r="D103" s="38"/>
      <c r="E103" s="51"/>
      <c r="F103" s="46" t="s">
        <v>83</v>
      </c>
      <c r="G103" s="7">
        <v>0</v>
      </c>
      <c r="H103" s="38"/>
    </row>
    <row r="104" spans="1:8" x14ac:dyDescent="0.25">
      <c r="B104" s="50"/>
      <c r="C104" s="45" t="s">
        <v>88</v>
      </c>
      <c r="D104" s="38"/>
      <c r="E104" s="51"/>
      <c r="F104" s="46" t="s">
        <v>83</v>
      </c>
      <c r="G104" s="7">
        <v>0</v>
      </c>
      <c r="H104" s="38"/>
    </row>
    <row r="105" spans="1:8" x14ac:dyDescent="0.25">
      <c r="B105" s="38" t="s">
        <v>73</v>
      </c>
      <c r="C105" s="38" t="s">
        <v>89</v>
      </c>
      <c r="D105" s="38"/>
      <c r="E105" s="51"/>
      <c r="F105" s="39">
        <v>36962302.100000001</v>
      </c>
      <c r="G105" s="7">
        <f>+F105/$F$109</f>
        <v>1.4140192200457905E-3</v>
      </c>
      <c r="H105" s="38"/>
    </row>
    <row r="106" spans="1:8" x14ac:dyDescent="0.25">
      <c r="B106" s="50"/>
      <c r="C106" s="38"/>
      <c r="D106" s="38"/>
      <c r="E106" s="51"/>
      <c r="F106" s="52"/>
      <c r="G106" s="7"/>
      <c r="H106" s="38"/>
    </row>
    <row r="107" spans="1:8" x14ac:dyDescent="0.25">
      <c r="B107" s="50"/>
      <c r="C107" s="38" t="s">
        <v>90</v>
      </c>
      <c r="D107" s="38"/>
      <c r="E107" s="51"/>
      <c r="F107" s="53">
        <f>SUM(F100:F106)</f>
        <v>779917154.37</v>
      </c>
      <c r="G107" s="7">
        <f>+F107/$F$109</f>
        <v>2.9836286802130751E-2</v>
      </c>
      <c r="H107" s="38"/>
    </row>
    <row r="108" spans="1:8" x14ac:dyDescent="0.25">
      <c r="B108" s="50"/>
      <c r="C108" s="38"/>
      <c r="D108" s="38"/>
      <c r="E108" s="51"/>
      <c r="F108" s="53"/>
      <c r="G108" s="7"/>
      <c r="H108" s="38"/>
    </row>
    <row r="109" spans="1:8" x14ac:dyDescent="0.25">
      <c r="B109" s="54"/>
      <c r="C109" s="55" t="s">
        <v>91</v>
      </c>
      <c r="D109" s="56"/>
      <c r="E109" s="57"/>
      <c r="F109" s="57">
        <f>+F107+F97</f>
        <v>26139886626.719997</v>
      </c>
      <c r="G109" s="8">
        <v>1</v>
      </c>
      <c r="H109" s="38"/>
    </row>
    <row r="110" spans="1:8" x14ac:dyDescent="0.25">
      <c r="F110" s="58"/>
    </row>
    <row r="111" spans="1:8" s="85" customFormat="1" x14ac:dyDescent="0.25">
      <c r="C111" s="88" t="s">
        <v>92</v>
      </c>
      <c r="D111" s="104"/>
      <c r="E111" s="91"/>
      <c r="F111" s="91">
        <v>0</v>
      </c>
      <c r="G111" s="105"/>
    </row>
    <row r="112" spans="1:8" s="85" customFormat="1" x14ac:dyDescent="0.25">
      <c r="C112" s="88" t="s">
        <v>93</v>
      </c>
      <c r="D112" s="93"/>
      <c r="E112" s="91"/>
      <c r="G112" s="105"/>
    </row>
    <row r="113" spans="2:8" s="85" customFormat="1" x14ac:dyDescent="0.25">
      <c r="C113" s="88" t="s">
        <v>94</v>
      </c>
      <c r="D113" s="93"/>
      <c r="E113" s="91"/>
      <c r="G113" s="105"/>
    </row>
    <row r="114" spans="2:8" s="85" customFormat="1" x14ac:dyDescent="0.25">
      <c r="C114" s="88" t="s">
        <v>95</v>
      </c>
      <c r="D114" s="92"/>
      <c r="E114" s="91"/>
      <c r="G114" s="105"/>
    </row>
    <row r="115" spans="2:8" s="85" customFormat="1" x14ac:dyDescent="0.25">
      <c r="C115" s="88" t="s">
        <v>96</v>
      </c>
      <c r="D115" s="92"/>
      <c r="E115" s="91"/>
      <c r="G115" s="105"/>
    </row>
    <row r="116" spans="2:8" s="85" customFormat="1" x14ac:dyDescent="0.25">
      <c r="C116" s="88" t="s">
        <v>97</v>
      </c>
      <c r="D116" s="91"/>
      <c r="E116" s="91"/>
      <c r="G116" s="105"/>
    </row>
    <row r="117" spans="2:8" s="85" customFormat="1" x14ac:dyDescent="0.25">
      <c r="C117" s="88" t="s">
        <v>98</v>
      </c>
      <c r="D117" s="93">
        <v>0</v>
      </c>
      <c r="E117" s="91"/>
      <c r="G117" s="105"/>
    </row>
    <row r="118" spans="2:8" s="85" customFormat="1" x14ac:dyDescent="0.25">
      <c r="C118" s="88" t="s">
        <v>99</v>
      </c>
      <c r="D118" s="93">
        <v>0</v>
      </c>
      <c r="E118" s="91"/>
      <c r="F118" s="86"/>
      <c r="G118" s="106"/>
    </row>
    <row r="119" spans="2:8" s="85" customFormat="1" x14ac:dyDescent="0.25">
      <c r="B119" s="87"/>
      <c r="C119" s="88"/>
      <c r="E119" s="91"/>
      <c r="G119" s="105"/>
    </row>
    <row r="120" spans="2:8" s="85" customFormat="1" x14ac:dyDescent="0.25">
      <c r="E120" s="91"/>
      <c r="F120" s="91"/>
      <c r="G120" s="105"/>
    </row>
    <row r="121" spans="2:8" s="85" customFormat="1" x14ac:dyDescent="0.25">
      <c r="C121" s="94" t="s">
        <v>100</v>
      </c>
      <c r="D121" s="94"/>
      <c r="E121" s="94"/>
      <c r="F121" s="94"/>
      <c r="G121" s="107"/>
      <c r="H121" s="94"/>
    </row>
    <row r="122" spans="2:8" s="85" customFormat="1" x14ac:dyDescent="0.25">
      <c r="C122" s="94" t="s">
        <v>101</v>
      </c>
      <c r="D122" s="94"/>
      <c r="E122" s="94"/>
      <c r="F122" s="94" t="s">
        <v>10</v>
      </c>
      <c r="G122" s="107" t="s">
        <v>11</v>
      </c>
      <c r="H122" s="94" t="s">
        <v>12</v>
      </c>
    </row>
    <row r="123" spans="2:8" s="85" customFormat="1" x14ac:dyDescent="0.25">
      <c r="C123" s="88" t="s">
        <v>102</v>
      </c>
      <c r="E123" s="91"/>
      <c r="F123" s="95">
        <f>SUMIF(Table134567685[[Industry ]],A98,Table134567685[Market Value])</f>
        <v>0</v>
      </c>
      <c r="G123" s="108">
        <f>+F123/$F$109</f>
        <v>0</v>
      </c>
    </row>
    <row r="124" spans="2:8" s="85" customFormat="1" x14ac:dyDescent="0.25">
      <c r="C124" s="85" t="s">
        <v>103</v>
      </c>
      <c r="E124" s="91"/>
      <c r="F124" s="95">
        <f>SUMIF(Table134567685[[Industry ]],A99,Table134567685[Market Value])</f>
        <v>0</v>
      </c>
      <c r="G124" s="108">
        <f>+F124/$F$109</f>
        <v>0</v>
      </c>
    </row>
    <row r="125" spans="2:8" s="85" customFormat="1" x14ac:dyDescent="0.25">
      <c r="C125" s="85" t="s">
        <v>104</v>
      </c>
      <c r="E125" s="91"/>
      <c r="F125" s="95">
        <f>SUMIF($E$137:$E$144,C125,H137:H144)</f>
        <v>0</v>
      </c>
      <c r="G125" s="108">
        <f>+F125/$F$109</f>
        <v>0</v>
      </c>
    </row>
    <row r="126" spans="2:8" s="85" customFormat="1" x14ac:dyDescent="0.25">
      <c r="C126" s="85" t="s">
        <v>105</v>
      </c>
      <c r="E126" s="91"/>
      <c r="F126" s="95">
        <f t="shared" ref="F126:F134" si="2">SUMIF($E$137:$E$144,C126,H138:H145)</f>
        <v>0</v>
      </c>
      <c r="G126" s="108">
        <f t="shared" ref="G126:G134" si="3">+F126/$F$109</f>
        <v>0</v>
      </c>
    </row>
    <row r="127" spans="2:8" s="85" customFormat="1" x14ac:dyDescent="0.25">
      <c r="C127" s="85" t="s">
        <v>106</v>
      </c>
      <c r="E127" s="91"/>
      <c r="F127" s="95">
        <f t="shared" si="2"/>
        <v>0</v>
      </c>
      <c r="G127" s="108">
        <f t="shared" si="3"/>
        <v>0</v>
      </c>
    </row>
    <row r="128" spans="2:8" s="85" customFormat="1" x14ac:dyDescent="0.25">
      <c r="C128" s="85" t="s">
        <v>107</v>
      </c>
      <c r="E128" s="91"/>
      <c r="F128" s="95">
        <f t="shared" si="2"/>
        <v>0</v>
      </c>
      <c r="G128" s="108">
        <f t="shared" si="3"/>
        <v>0</v>
      </c>
    </row>
    <row r="129" spans="3:8" s="85" customFormat="1" x14ac:dyDescent="0.25">
      <c r="C129" s="85" t="s">
        <v>108</v>
      </c>
      <c r="E129" s="91"/>
      <c r="F129" s="95">
        <f t="shared" si="2"/>
        <v>0</v>
      </c>
      <c r="G129" s="108">
        <f t="shared" si="3"/>
        <v>0</v>
      </c>
    </row>
    <row r="130" spans="3:8" s="85" customFormat="1" x14ac:dyDescent="0.25">
      <c r="C130" s="85" t="s">
        <v>109</v>
      </c>
      <c r="E130" s="91"/>
      <c r="F130" s="95">
        <f t="shared" si="2"/>
        <v>0</v>
      </c>
      <c r="G130" s="108">
        <f t="shared" si="3"/>
        <v>0</v>
      </c>
    </row>
    <row r="131" spans="3:8" s="85" customFormat="1" x14ac:dyDescent="0.25">
      <c r="C131" s="85" t="s">
        <v>110</v>
      </c>
      <c r="E131" s="91"/>
      <c r="F131" s="95">
        <f t="shared" si="2"/>
        <v>0</v>
      </c>
      <c r="G131" s="108">
        <f t="shared" si="3"/>
        <v>0</v>
      </c>
    </row>
    <row r="132" spans="3:8" s="85" customFormat="1" x14ac:dyDescent="0.25">
      <c r="C132" s="85" t="s">
        <v>111</v>
      </c>
      <c r="E132" s="91"/>
      <c r="F132" s="95">
        <f>SUMIF($E$137:$E$144,C132,H144:H151)</f>
        <v>0</v>
      </c>
      <c r="G132" s="108">
        <f t="shared" si="3"/>
        <v>0</v>
      </c>
    </row>
    <row r="133" spans="3:8" s="85" customFormat="1" x14ac:dyDescent="0.25">
      <c r="C133" s="85" t="s">
        <v>112</v>
      </c>
      <c r="E133" s="91"/>
      <c r="F133" s="95">
        <f t="shared" si="2"/>
        <v>0</v>
      </c>
      <c r="G133" s="108">
        <f t="shared" si="3"/>
        <v>0</v>
      </c>
    </row>
    <row r="134" spans="3:8" s="85" customFormat="1" x14ac:dyDescent="0.25">
      <c r="C134" s="85" t="s">
        <v>113</v>
      </c>
      <c r="E134" s="91"/>
      <c r="F134" s="95">
        <f t="shared" si="2"/>
        <v>0</v>
      </c>
      <c r="G134" s="108">
        <f t="shared" si="3"/>
        <v>0</v>
      </c>
    </row>
    <row r="135" spans="3:8" s="85" customFormat="1" x14ac:dyDescent="0.25">
      <c r="E135" s="91"/>
      <c r="G135" s="105"/>
    </row>
    <row r="136" spans="3:8" s="85" customFormat="1" x14ac:dyDescent="0.25">
      <c r="E136" s="91"/>
      <c r="G136" s="105"/>
    </row>
    <row r="137" spans="3:8" s="85" customFormat="1" x14ac:dyDescent="0.25">
      <c r="E137" s="85" t="s">
        <v>104</v>
      </c>
      <c r="F137" s="85" t="s">
        <v>114</v>
      </c>
      <c r="G137" s="105">
        <f t="shared" ref="G137:G144" si="4">SUMIF($H$7:$H$73,F137,$E$7:$E$73)</f>
        <v>0</v>
      </c>
      <c r="H137" s="85">
        <f t="shared" ref="H137:H144" si="5">SUMIF($H$7:$H$73,F137,$F$7:$F$73)</f>
        <v>0</v>
      </c>
    </row>
    <row r="138" spans="3:8" s="85" customFormat="1" x14ac:dyDescent="0.25">
      <c r="E138" s="85" t="s">
        <v>104</v>
      </c>
      <c r="F138" s="85" t="s">
        <v>115</v>
      </c>
      <c r="G138" s="105">
        <f t="shared" si="4"/>
        <v>0</v>
      </c>
      <c r="H138" s="85">
        <f t="shared" si="5"/>
        <v>0</v>
      </c>
    </row>
    <row r="139" spans="3:8" s="85" customFormat="1" x14ac:dyDescent="0.25">
      <c r="E139" s="85" t="s">
        <v>104</v>
      </c>
      <c r="F139" s="85" t="s">
        <v>116</v>
      </c>
      <c r="G139" s="105">
        <f t="shared" si="4"/>
        <v>0</v>
      </c>
      <c r="H139" s="85">
        <f t="shared" si="5"/>
        <v>0</v>
      </c>
    </row>
    <row r="140" spans="3:8" s="85" customFormat="1" x14ac:dyDescent="0.25">
      <c r="E140" s="85" t="s">
        <v>106</v>
      </c>
      <c r="F140" s="85" t="s">
        <v>117</v>
      </c>
      <c r="G140" s="10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107</v>
      </c>
      <c r="F141" s="85" t="s">
        <v>118</v>
      </c>
      <c r="G141" s="10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104</v>
      </c>
      <c r="F142" s="85" t="s">
        <v>119</v>
      </c>
      <c r="G142" s="10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120</v>
      </c>
      <c r="G143" s="10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121</v>
      </c>
      <c r="G144" s="105">
        <f t="shared" si="4"/>
        <v>0</v>
      </c>
      <c r="H144" s="85">
        <f t="shared" si="5"/>
        <v>0</v>
      </c>
    </row>
    <row r="145" spans="5:8" s="85" customFormat="1" x14ac:dyDescent="0.25">
      <c r="E145" s="91"/>
      <c r="G145" s="105" t="s">
        <v>122</v>
      </c>
      <c r="H145" s="85" t="s">
        <v>122</v>
      </c>
    </row>
    <row r="146" spans="5:8" s="85" customFormat="1" x14ac:dyDescent="0.25">
      <c r="E146" s="91"/>
      <c r="G146" s="105"/>
    </row>
    <row r="147" spans="5:8" s="85" customFormat="1" x14ac:dyDescent="0.25">
      <c r="E147" s="91"/>
      <c r="G147" s="105"/>
    </row>
    <row r="148" spans="5:8" s="85" customFormat="1" x14ac:dyDescent="0.25">
      <c r="E148" s="91"/>
      <c r="G148" s="105"/>
    </row>
    <row r="149" spans="5:8" s="85" customFormat="1" x14ac:dyDescent="0.25">
      <c r="E149" s="91"/>
      <c r="G149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7143-844B-4472-8D78-C04FA750614C}">
  <sheetPr>
    <tabColor rgb="FF7030A0"/>
  </sheetPr>
  <dimension ref="A2:S165"/>
  <sheetViews>
    <sheetView showGridLines="0" zoomScaleNormal="100" zoomScaleSheetLayoutView="89" workbookViewId="0">
      <selection activeCell="C9" sqref="C9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648</v>
      </c>
      <c r="B3" s="28" t="s">
        <v>3</v>
      </c>
      <c r="D3" s="28" t="s">
        <v>649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285</v>
      </c>
      <c r="C7" s="38" t="s">
        <v>574</v>
      </c>
      <c r="D7" s="131" t="s">
        <v>779</v>
      </c>
      <c r="E7" s="39">
        <v>15000</v>
      </c>
      <c r="F7" s="39">
        <v>1352638.5</v>
      </c>
      <c r="G7" s="80">
        <f t="shared" ref="G7:G38" si="0">+F7/$F$113</f>
        <v>2.1260564380599759E-2</v>
      </c>
      <c r="H7" s="40"/>
    </row>
    <row r="8" spans="1:8" x14ac:dyDescent="0.25">
      <c r="A8" s="88"/>
      <c r="B8" s="2" t="s">
        <v>287</v>
      </c>
      <c r="C8" s="38" t="s">
        <v>579</v>
      </c>
      <c r="D8" s="131" t="s">
        <v>779</v>
      </c>
      <c r="E8" s="39">
        <v>20000</v>
      </c>
      <c r="F8" s="39">
        <v>1887092</v>
      </c>
      <c r="G8" s="80">
        <f t="shared" si="0"/>
        <v>2.9661022481701327E-2</v>
      </c>
      <c r="H8" s="40"/>
    </row>
    <row r="9" spans="1:8" x14ac:dyDescent="0.25">
      <c r="A9" s="88"/>
      <c r="B9" s="2" t="s">
        <v>288</v>
      </c>
      <c r="C9" s="38" t="s">
        <v>586</v>
      </c>
      <c r="D9" s="131" t="s">
        <v>779</v>
      </c>
      <c r="E9" s="39">
        <v>25000</v>
      </c>
      <c r="F9" s="39">
        <v>2384260</v>
      </c>
      <c r="G9" s="80">
        <f t="shared" si="0"/>
        <v>3.7475432815263492E-2</v>
      </c>
      <c r="H9" s="40"/>
    </row>
    <row r="10" spans="1:8" x14ac:dyDescent="0.25">
      <c r="A10" s="88"/>
      <c r="B10" s="2" t="s">
        <v>645</v>
      </c>
      <c r="C10" s="38" t="s">
        <v>656</v>
      </c>
      <c r="D10" s="131" t="s">
        <v>779</v>
      </c>
      <c r="E10" s="39">
        <v>50000</v>
      </c>
      <c r="F10" s="39">
        <v>4918500</v>
      </c>
      <c r="G10" s="80">
        <f t="shared" si="0"/>
        <v>7.73082282560935E-2</v>
      </c>
      <c r="H10" s="40"/>
    </row>
    <row r="11" spans="1:8" x14ac:dyDescent="0.25">
      <c r="A11" s="88"/>
      <c r="B11" s="2" t="s">
        <v>676</v>
      </c>
      <c r="C11" s="38" t="s">
        <v>699</v>
      </c>
      <c r="D11" s="131" t="s">
        <v>80</v>
      </c>
      <c r="E11" s="39">
        <v>10000</v>
      </c>
      <c r="F11" s="39">
        <v>985323</v>
      </c>
      <c r="G11" s="80">
        <f t="shared" si="0"/>
        <v>1.5487155716169322E-2</v>
      </c>
      <c r="H11" s="40"/>
    </row>
    <row r="12" spans="1:8" x14ac:dyDescent="0.25">
      <c r="A12" s="88"/>
      <c r="B12" s="2" t="s">
        <v>721</v>
      </c>
      <c r="C12" s="38" t="s">
        <v>748</v>
      </c>
      <c r="D12" s="131" t="s">
        <v>80</v>
      </c>
      <c r="E12" s="39">
        <v>17000</v>
      </c>
      <c r="F12" s="39">
        <v>1706485.5</v>
      </c>
      <c r="G12" s="80">
        <f t="shared" si="0"/>
        <v>2.6822277228771747E-2</v>
      </c>
      <c r="H12" s="40"/>
    </row>
    <row r="13" spans="1:8" x14ac:dyDescent="0.25">
      <c r="A13" s="88"/>
      <c r="B13" s="2" t="s">
        <v>13</v>
      </c>
      <c r="C13" s="38" t="s">
        <v>330</v>
      </c>
      <c r="D13" s="38" t="s">
        <v>325</v>
      </c>
      <c r="E13" s="39">
        <v>1512</v>
      </c>
      <c r="F13" s="39">
        <v>1997654.4</v>
      </c>
      <c r="G13" s="80">
        <f t="shared" si="0"/>
        <v>3.1398825319099218E-2</v>
      </c>
      <c r="H13" s="40"/>
    </row>
    <row r="14" spans="1:8" x14ac:dyDescent="0.25">
      <c r="A14" s="88"/>
      <c r="B14" s="2" t="s">
        <v>15</v>
      </c>
      <c r="C14" s="38" t="s">
        <v>326</v>
      </c>
      <c r="D14" s="38" t="s">
        <v>331</v>
      </c>
      <c r="E14" s="39">
        <v>586</v>
      </c>
      <c r="F14" s="39">
        <v>680287.4</v>
      </c>
      <c r="G14" s="80">
        <f t="shared" si="0"/>
        <v>1.0692652963087197E-2</v>
      </c>
      <c r="H14" s="40"/>
    </row>
    <row r="15" spans="1:8" x14ac:dyDescent="0.25">
      <c r="A15" s="88"/>
      <c r="B15" s="2" t="s">
        <v>16</v>
      </c>
      <c r="C15" s="38" t="s">
        <v>332</v>
      </c>
      <c r="D15" s="38" t="s">
        <v>328</v>
      </c>
      <c r="E15" s="39">
        <v>371</v>
      </c>
      <c r="F15" s="39">
        <v>1512381.5</v>
      </c>
      <c r="G15" s="80">
        <f t="shared" si="0"/>
        <v>2.3771380342033764E-2</v>
      </c>
      <c r="H15" s="40"/>
    </row>
    <row r="16" spans="1:8" x14ac:dyDescent="0.25">
      <c r="A16" s="88"/>
      <c r="B16" s="2" t="s">
        <v>17</v>
      </c>
      <c r="C16" s="38" t="s">
        <v>333</v>
      </c>
      <c r="D16" s="38" t="s">
        <v>336</v>
      </c>
      <c r="E16" s="39">
        <v>2018</v>
      </c>
      <c r="F16" s="39">
        <v>541833</v>
      </c>
      <c r="G16" s="80">
        <f t="shared" si="0"/>
        <v>8.5164479497171711E-3</v>
      </c>
      <c r="H16" s="40"/>
    </row>
    <row r="17" spans="1:8" x14ac:dyDescent="0.25">
      <c r="A17" s="88"/>
      <c r="B17" s="2" t="s">
        <v>18</v>
      </c>
      <c r="C17" s="38" t="s">
        <v>345</v>
      </c>
      <c r="D17" s="38" t="s">
        <v>325</v>
      </c>
      <c r="E17" s="39">
        <v>1529</v>
      </c>
      <c r="F17" s="39">
        <v>455794.9</v>
      </c>
      <c r="G17" s="80">
        <f t="shared" si="0"/>
        <v>7.1641142964650418E-3</v>
      </c>
      <c r="H17" s="40"/>
    </row>
    <row r="18" spans="1:8" x14ac:dyDescent="0.25">
      <c r="A18" s="88"/>
      <c r="B18" s="2" t="s">
        <v>19</v>
      </c>
      <c r="C18" s="38" t="s">
        <v>343</v>
      </c>
      <c r="D18" s="38" t="s">
        <v>339</v>
      </c>
      <c r="E18" s="39">
        <v>210</v>
      </c>
      <c r="F18" s="39">
        <v>452235</v>
      </c>
      <c r="G18" s="80">
        <f t="shared" si="0"/>
        <v>7.1081603345317561E-3</v>
      </c>
      <c r="H18" s="40"/>
    </row>
    <row r="19" spans="1:8" x14ac:dyDescent="0.25">
      <c r="A19" s="88"/>
      <c r="B19" s="2" t="s">
        <v>20</v>
      </c>
      <c r="C19" s="38" t="s">
        <v>349</v>
      </c>
      <c r="D19" s="38" t="s">
        <v>335</v>
      </c>
      <c r="E19" s="39">
        <v>587</v>
      </c>
      <c r="F19" s="39">
        <v>661372.9</v>
      </c>
      <c r="G19" s="80">
        <f t="shared" si="0"/>
        <v>1.0395357754517536E-2</v>
      </c>
      <c r="H19" s="40"/>
    </row>
    <row r="20" spans="1:8" x14ac:dyDescent="0.25">
      <c r="A20" s="88"/>
      <c r="B20" s="2" t="s">
        <v>21</v>
      </c>
      <c r="C20" s="38" t="s">
        <v>346</v>
      </c>
      <c r="D20" s="38" t="s">
        <v>336</v>
      </c>
      <c r="E20" s="39">
        <v>2767</v>
      </c>
      <c r="F20" s="39">
        <v>2060169.85</v>
      </c>
      <c r="G20" s="80">
        <f t="shared" si="0"/>
        <v>3.2381433569202381E-2</v>
      </c>
      <c r="H20" s="40"/>
    </row>
    <row r="21" spans="1:8" x14ac:dyDescent="0.25">
      <c r="A21" s="88"/>
      <c r="B21" s="2" t="s">
        <v>22</v>
      </c>
      <c r="C21" s="38" t="s">
        <v>348</v>
      </c>
      <c r="D21" s="38" t="s">
        <v>340</v>
      </c>
      <c r="E21" s="39">
        <v>189</v>
      </c>
      <c r="F21" s="39">
        <v>340048.8</v>
      </c>
      <c r="G21" s="80">
        <f t="shared" si="0"/>
        <v>5.3448348579060046E-3</v>
      </c>
      <c r="H21" s="40"/>
    </row>
    <row r="22" spans="1:8" x14ac:dyDescent="0.25">
      <c r="A22" s="88"/>
      <c r="B22" s="2" t="s">
        <v>24</v>
      </c>
      <c r="C22" s="38" t="s">
        <v>347</v>
      </c>
      <c r="D22" s="38" t="s">
        <v>336</v>
      </c>
      <c r="E22" s="39">
        <v>1789</v>
      </c>
      <c r="F22" s="39">
        <v>1725311.6</v>
      </c>
      <c r="G22" s="80">
        <f t="shared" si="0"/>
        <v>2.711818297970639E-2</v>
      </c>
      <c r="H22" s="40"/>
    </row>
    <row r="23" spans="1:8" x14ac:dyDescent="0.25">
      <c r="A23" s="88"/>
      <c r="B23" s="2" t="s">
        <v>25</v>
      </c>
      <c r="C23" s="38" t="s">
        <v>344</v>
      </c>
      <c r="D23" s="38" t="s">
        <v>337</v>
      </c>
      <c r="E23" s="39">
        <v>44</v>
      </c>
      <c r="F23" s="39">
        <v>315788</v>
      </c>
      <c r="G23" s="80">
        <f t="shared" si="0"/>
        <v>4.9635073263261673E-3</v>
      </c>
      <c r="H23" s="40"/>
    </row>
    <row r="24" spans="1:8" x14ac:dyDescent="0.25">
      <c r="A24" s="88"/>
      <c r="B24" s="2" t="s">
        <v>26</v>
      </c>
      <c r="C24" s="38" t="s">
        <v>342</v>
      </c>
      <c r="D24" s="38" t="s">
        <v>355</v>
      </c>
      <c r="E24" s="39">
        <v>652</v>
      </c>
      <c r="F24" s="39">
        <v>291998.2</v>
      </c>
      <c r="G24" s="80">
        <f t="shared" si="0"/>
        <v>4.5895829004713711E-3</v>
      </c>
      <c r="H24" s="40"/>
    </row>
    <row r="25" spans="1:8" x14ac:dyDescent="0.25">
      <c r="A25" s="88"/>
      <c r="B25" s="2" t="s">
        <v>27</v>
      </c>
      <c r="C25" s="38" t="s">
        <v>368</v>
      </c>
      <c r="D25" s="38" t="s">
        <v>354</v>
      </c>
      <c r="E25" s="39">
        <v>3071</v>
      </c>
      <c r="F25" s="39">
        <v>638829.42000000004</v>
      </c>
      <c r="G25" s="80">
        <f t="shared" si="0"/>
        <v>1.0041022795174916E-2</v>
      </c>
      <c r="H25" s="40"/>
    </row>
    <row r="26" spans="1:8" x14ac:dyDescent="0.25">
      <c r="A26" s="88"/>
      <c r="B26" s="2" t="s">
        <v>28</v>
      </c>
      <c r="C26" s="38" t="s">
        <v>356</v>
      </c>
      <c r="D26" s="38" t="s">
        <v>340</v>
      </c>
      <c r="E26" s="39">
        <v>306</v>
      </c>
      <c r="F26" s="39">
        <v>398871</v>
      </c>
      <c r="G26" s="80">
        <f t="shared" si="0"/>
        <v>6.2693931712384399E-3</v>
      </c>
      <c r="H26" s="40"/>
    </row>
    <row r="27" spans="1:8" x14ac:dyDescent="0.25">
      <c r="A27" s="88"/>
      <c r="B27" s="2" t="s">
        <v>29</v>
      </c>
      <c r="C27" s="38" t="s">
        <v>352</v>
      </c>
      <c r="D27" s="38" t="s">
        <v>336</v>
      </c>
      <c r="E27" s="39">
        <v>1812</v>
      </c>
      <c r="F27" s="39">
        <v>2276596.7999999998</v>
      </c>
      <c r="G27" s="80">
        <f t="shared" si="0"/>
        <v>3.5783199158583308E-2</v>
      </c>
      <c r="H27" s="40"/>
    </row>
    <row r="28" spans="1:8" x14ac:dyDescent="0.25">
      <c r="A28" s="88"/>
      <c r="B28" s="2" t="s">
        <v>30</v>
      </c>
      <c r="C28" s="38" t="s">
        <v>353</v>
      </c>
      <c r="D28" s="38" t="s">
        <v>357</v>
      </c>
      <c r="E28" s="39">
        <v>306</v>
      </c>
      <c r="F28" s="39">
        <v>931953.6</v>
      </c>
      <c r="G28" s="80">
        <f t="shared" si="0"/>
        <v>1.4648303676504637E-2</v>
      </c>
      <c r="H28" s="40"/>
    </row>
    <row r="29" spans="1:8" x14ac:dyDescent="0.25">
      <c r="A29" s="88"/>
      <c r="B29" s="2" t="s">
        <v>31</v>
      </c>
      <c r="C29" s="38" t="s">
        <v>358</v>
      </c>
      <c r="D29" s="38" t="s">
        <v>339</v>
      </c>
      <c r="E29" s="39">
        <v>293</v>
      </c>
      <c r="F29" s="39">
        <v>301584.90000000002</v>
      </c>
      <c r="G29" s="80">
        <f t="shared" si="0"/>
        <v>4.7402651799920981E-3</v>
      </c>
      <c r="H29" s="40"/>
    </row>
    <row r="30" spans="1:8" x14ac:dyDescent="0.25">
      <c r="A30" s="88"/>
      <c r="B30" s="2" t="s">
        <v>659</v>
      </c>
      <c r="C30" s="38" t="s">
        <v>679</v>
      </c>
      <c r="D30" s="38" t="s">
        <v>681</v>
      </c>
      <c r="E30" s="39">
        <v>20</v>
      </c>
      <c r="F30" s="39">
        <v>145060</v>
      </c>
      <c r="G30" s="80">
        <f t="shared" si="0"/>
        <v>2.2800308205405961E-3</v>
      </c>
      <c r="H30" s="40"/>
    </row>
    <row r="31" spans="1:8" x14ac:dyDescent="0.25">
      <c r="A31" s="88"/>
      <c r="B31" s="2" t="s">
        <v>32</v>
      </c>
      <c r="C31" s="38" t="s">
        <v>367</v>
      </c>
      <c r="D31" s="38" t="s">
        <v>338</v>
      </c>
      <c r="E31" s="39">
        <v>143</v>
      </c>
      <c r="F31" s="39">
        <v>219891.1</v>
      </c>
      <c r="G31" s="80">
        <f t="shared" si="0"/>
        <v>3.4562145675070613E-3</v>
      </c>
      <c r="H31" s="40"/>
    </row>
    <row r="32" spans="1:8" x14ac:dyDescent="0.25">
      <c r="A32" s="88"/>
      <c r="B32" s="2" t="s">
        <v>663</v>
      </c>
      <c r="C32" s="38" t="s">
        <v>685</v>
      </c>
      <c r="D32" s="38" t="s">
        <v>327</v>
      </c>
      <c r="E32" s="39">
        <v>820</v>
      </c>
      <c r="F32" s="39">
        <v>362481</v>
      </c>
      <c r="G32" s="80">
        <f t="shared" si="0"/>
        <v>5.6974207352845432E-3</v>
      </c>
      <c r="H32" s="40"/>
    </row>
    <row r="33" spans="1:8" x14ac:dyDescent="0.25">
      <c r="A33" s="88"/>
      <c r="B33" s="2" t="s">
        <v>34</v>
      </c>
      <c r="C33" s="38" t="s">
        <v>361</v>
      </c>
      <c r="D33" s="38" t="s">
        <v>365</v>
      </c>
      <c r="E33" s="39">
        <v>184</v>
      </c>
      <c r="F33" s="39">
        <v>336738.4</v>
      </c>
      <c r="G33" s="80">
        <f t="shared" si="0"/>
        <v>5.2928024986869399E-3</v>
      </c>
      <c r="H33" s="40"/>
    </row>
    <row r="34" spans="1:8" x14ac:dyDescent="0.25">
      <c r="A34" s="88"/>
      <c r="B34" s="2" t="s">
        <v>664</v>
      </c>
      <c r="C34" s="38" t="s">
        <v>687</v>
      </c>
      <c r="D34" s="38" t="s">
        <v>686</v>
      </c>
      <c r="E34" s="39">
        <v>170</v>
      </c>
      <c r="F34" s="39">
        <v>454631</v>
      </c>
      <c r="G34" s="80">
        <f t="shared" si="0"/>
        <v>7.1458202948655163E-3</v>
      </c>
      <c r="H34" s="40"/>
    </row>
    <row r="35" spans="1:8" x14ac:dyDescent="0.25">
      <c r="A35" s="88"/>
      <c r="B35" s="2" t="s">
        <v>660</v>
      </c>
      <c r="C35" s="38" t="s">
        <v>680</v>
      </c>
      <c r="D35" s="38" t="s">
        <v>682</v>
      </c>
      <c r="E35" s="39">
        <v>180</v>
      </c>
      <c r="F35" s="39">
        <v>353700</v>
      </c>
      <c r="G35" s="80">
        <f t="shared" si="0"/>
        <v>5.5594023247291383E-3</v>
      </c>
      <c r="H35" s="40"/>
    </row>
    <row r="36" spans="1:8" x14ac:dyDescent="0.25">
      <c r="A36" s="88"/>
      <c r="B36" s="2" t="s">
        <v>37</v>
      </c>
      <c r="C36" s="38" t="s">
        <v>351</v>
      </c>
      <c r="D36" s="38" t="s">
        <v>360</v>
      </c>
      <c r="E36" s="39">
        <v>1525</v>
      </c>
      <c r="F36" s="39">
        <v>437522.5</v>
      </c>
      <c r="G36" s="80">
        <f t="shared" si="0"/>
        <v>6.8769115171651244E-3</v>
      </c>
      <c r="H36" s="40"/>
    </row>
    <row r="37" spans="1:8" x14ac:dyDescent="0.25">
      <c r="A37" s="88"/>
      <c r="B37" s="2" t="s">
        <v>38</v>
      </c>
      <c r="C37" s="38" t="s">
        <v>364</v>
      </c>
      <c r="D37" s="38" t="s">
        <v>337</v>
      </c>
      <c r="E37" s="39">
        <v>42</v>
      </c>
      <c r="F37" s="39">
        <v>205926</v>
      </c>
      <c r="G37" s="80">
        <f t="shared" si="0"/>
        <v>3.2367132686518876E-3</v>
      </c>
      <c r="H37" s="40"/>
    </row>
    <row r="38" spans="1:8" x14ac:dyDescent="0.25">
      <c r="A38" s="88"/>
      <c r="B38" s="2" t="s">
        <v>39</v>
      </c>
      <c r="C38" s="38" t="s">
        <v>375</v>
      </c>
      <c r="D38" s="38" t="s">
        <v>336</v>
      </c>
      <c r="E38" s="39">
        <v>2900</v>
      </c>
      <c r="F38" s="39">
        <v>837955</v>
      </c>
      <c r="G38" s="80">
        <f t="shared" si="0"/>
        <v>1.3170848105791364E-2</v>
      </c>
      <c r="H38" s="40"/>
    </row>
    <row r="39" spans="1:8" x14ac:dyDescent="0.25">
      <c r="A39" s="88"/>
      <c r="B39" s="2" t="s">
        <v>41</v>
      </c>
      <c r="C39" s="38" t="s">
        <v>385</v>
      </c>
      <c r="D39" s="38" t="s">
        <v>383</v>
      </c>
      <c r="E39" s="39">
        <v>360</v>
      </c>
      <c r="F39" s="39">
        <v>424224</v>
      </c>
      <c r="G39" s="80">
        <f t="shared" ref="G39:G70" si="1">+F39/$F$113</f>
        <v>6.6678877348201699E-3</v>
      </c>
      <c r="H39" s="40"/>
    </row>
    <row r="40" spans="1:8" x14ac:dyDescent="0.25">
      <c r="A40" s="88"/>
      <c r="B40" s="2" t="s">
        <v>701</v>
      </c>
      <c r="C40" s="38" t="s">
        <v>723</v>
      </c>
      <c r="D40" s="38" t="s">
        <v>724</v>
      </c>
      <c r="E40" s="39">
        <v>250</v>
      </c>
      <c r="F40" s="39">
        <v>205425</v>
      </c>
      <c r="G40" s="80">
        <f t="shared" si="1"/>
        <v>3.2288386275303458E-3</v>
      </c>
      <c r="H40" s="40"/>
    </row>
    <row r="41" spans="1:8" x14ac:dyDescent="0.25">
      <c r="A41" s="88"/>
      <c r="B41" s="2" t="s">
        <v>750</v>
      </c>
      <c r="C41" s="38" t="s">
        <v>764</v>
      </c>
      <c r="D41" s="38" t="s">
        <v>726</v>
      </c>
      <c r="E41" s="39">
        <v>1100</v>
      </c>
      <c r="F41" s="39">
        <v>93049</v>
      </c>
      <c r="G41" s="80">
        <f t="shared" si="1"/>
        <v>1.462529903629408E-3</v>
      </c>
      <c r="H41" s="40"/>
    </row>
    <row r="42" spans="1:8" x14ac:dyDescent="0.25">
      <c r="A42" s="88"/>
      <c r="B42" s="2" t="s">
        <v>751</v>
      </c>
      <c r="C42" s="38" t="s">
        <v>765</v>
      </c>
      <c r="D42" s="38" t="s">
        <v>726</v>
      </c>
      <c r="E42" s="39">
        <v>1100</v>
      </c>
      <c r="F42" s="39">
        <v>52206</v>
      </c>
      <c r="G42" s="80">
        <f t="shared" si="1"/>
        <v>8.2056589698843491E-4</v>
      </c>
      <c r="H42" s="40"/>
    </row>
    <row r="43" spans="1:8" x14ac:dyDescent="0.25">
      <c r="A43" s="88"/>
      <c r="B43" s="2" t="s">
        <v>629</v>
      </c>
      <c r="C43" s="38" t="s">
        <v>634</v>
      </c>
      <c r="D43" s="38" t="s">
        <v>633</v>
      </c>
      <c r="E43" s="39">
        <v>185</v>
      </c>
      <c r="F43" s="39">
        <v>952491</v>
      </c>
      <c r="G43" s="80">
        <f t="shared" si="1"/>
        <v>1.4971107378240266E-2</v>
      </c>
      <c r="H43" s="40"/>
    </row>
    <row r="44" spans="1:8" ht="13.5" customHeight="1" x14ac:dyDescent="0.25">
      <c r="A44" s="88"/>
      <c r="B44" s="2" t="s">
        <v>42</v>
      </c>
      <c r="C44" s="38" t="s">
        <v>371</v>
      </c>
      <c r="D44" s="38" t="s">
        <v>373</v>
      </c>
      <c r="E44" s="39">
        <v>870</v>
      </c>
      <c r="F44" s="39">
        <v>459360</v>
      </c>
      <c r="G44" s="80">
        <f t="shared" si="1"/>
        <v>7.2201499912003878E-3</v>
      </c>
      <c r="H44" s="40"/>
    </row>
    <row r="45" spans="1:8" x14ac:dyDescent="0.25">
      <c r="A45" s="88"/>
      <c r="B45" s="2" t="s">
        <v>702</v>
      </c>
      <c r="C45" s="38" t="s">
        <v>725</v>
      </c>
      <c r="D45" s="38" t="s">
        <v>726</v>
      </c>
      <c r="E45" s="39">
        <v>1100</v>
      </c>
      <c r="F45" s="39">
        <v>387860</v>
      </c>
      <c r="G45" s="80">
        <f t="shared" si="1"/>
        <v>6.0963239628765726E-3</v>
      </c>
      <c r="H45" s="40"/>
    </row>
    <row r="46" spans="1:8" x14ac:dyDescent="0.25">
      <c r="A46" s="88"/>
      <c r="B46" s="2" t="s">
        <v>43</v>
      </c>
      <c r="C46" s="38" t="s">
        <v>382</v>
      </c>
      <c r="D46" s="38" t="s">
        <v>378</v>
      </c>
      <c r="E46" s="39">
        <v>2550</v>
      </c>
      <c r="F46" s="39">
        <v>676770</v>
      </c>
      <c r="G46" s="80">
        <f t="shared" si="1"/>
        <v>1.0637367009632285E-2</v>
      </c>
      <c r="H46" s="40"/>
    </row>
    <row r="47" spans="1:8" x14ac:dyDescent="0.25">
      <c r="A47" s="88"/>
      <c r="B47" s="2" t="s">
        <v>44</v>
      </c>
      <c r="C47" s="38" t="s">
        <v>766</v>
      </c>
      <c r="D47" s="38" t="s">
        <v>331</v>
      </c>
      <c r="E47" s="39">
        <v>73</v>
      </c>
      <c r="F47" s="39">
        <v>296496.8</v>
      </c>
      <c r="G47" s="80">
        <f t="shared" si="1"/>
        <v>4.6602912049611266E-3</v>
      </c>
      <c r="H47" s="40"/>
    </row>
    <row r="48" spans="1:8" x14ac:dyDescent="0.25">
      <c r="A48" s="88"/>
      <c r="B48" s="2" t="s">
        <v>45</v>
      </c>
      <c r="C48" s="38" t="s">
        <v>384</v>
      </c>
      <c r="D48" s="38" t="s">
        <v>377</v>
      </c>
      <c r="E48" s="39">
        <v>72</v>
      </c>
      <c r="F48" s="39">
        <v>374724</v>
      </c>
      <c r="G48" s="80">
        <f t="shared" si="1"/>
        <v>5.8898543305959906E-3</v>
      </c>
      <c r="H48" s="40"/>
    </row>
    <row r="49" spans="1:8" x14ac:dyDescent="0.25">
      <c r="A49" s="88"/>
      <c r="B49" s="2" t="s">
        <v>638</v>
      </c>
      <c r="C49" s="38" t="s">
        <v>374</v>
      </c>
      <c r="D49" s="38" t="s">
        <v>336</v>
      </c>
      <c r="E49" s="39">
        <v>1819</v>
      </c>
      <c r="F49" s="39">
        <v>698859.8</v>
      </c>
      <c r="G49" s="80">
        <f t="shared" si="1"/>
        <v>1.0984571096352109E-2</v>
      </c>
      <c r="H49" s="40"/>
    </row>
    <row r="50" spans="1:8" x14ac:dyDescent="0.25">
      <c r="A50" s="88"/>
      <c r="B50" s="2" t="s">
        <v>46</v>
      </c>
      <c r="C50" s="38" t="s">
        <v>372</v>
      </c>
      <c r="D50" s="38" t="s">
        <v>336</v>
      </c>
      <c r="E50" s="39">
        <v>874</v>
      </c>
      <c r="F50" s="39">
        <v>1124488.3999999999</v>
      </c>
      <c r="G50" s="80">
        <f t="shared" si="1"/>
        <v>1.7674536118436383E-2</v>
      </c>
      <c r="H50" s="40"/>
    </row>
    <row r="51" spans="1:8" x14ac:dyDescent="0.25">
      <c r="A51" s="88"/>
      <c r="B51" s="2" t="s">
        <v>47</v>
      </c>
      <c r="C51" s="38" t="s">
        <v>379</v>
      </c>
      <c r="D51" s="38" t="s">
        <v>380</v>
      </c>
      <c r="E51" s="39">
        <v>240</v>
      </c>
      <c r="F51" s="39">
        <v>341160</v>
      </c>
      <c r="G51" s="80">
        <f t="shared" si="1"/>
        <v>5.3623005289923469E-3</v>
      </c>
      <c r="H51" s="40"/>
    </row>
    <row r="52" spans="1:8" x14ac:dyDescent="0.25">
      <c r="A52" s="88"/>
      <c r="B52" s="2" t="s">
        <v>49</v>
      </c>
      <c r="C52" s="38" t="s">
        <v>369</v>
      </c>
      <c r="D52" s="38" t="s">
        <v>370</v>
      </c>
      <c r="E52" s="39">
        <v>1675</v>
      </c>
      <c r="F52" s="39">
        <v>698056.25</v>
      </c>
      <c r="G52" s="80">
        <f t="shared" si="1"/>
        <v>1.0971941020756869E-2</v>
      </c>
      <c r="H52" s="40"/>
    </row>
    <row r="53" spans="1:8" x14ac:dyDescent="0.25">
      <c r="A53" s="88"/>
      <c r="B53" s="2" t="s">
        <v>703</v>
      </c>
      <c r="C53" s="38" t="s">
        <v>727</v>
      </c>
      <c r="D53" s="38" t="s">
        <v>331</v>
      </c>
      <c r="E53" s="39">
        <v>65</v>
      </c>
      <c r="F53" s="39">
        <v>337629.5</v>
      </c>
      <c r="G53" s="80">
        <f t="shared" si="1"/>
        <v>5.3068086717476303E-3</v>
      </c>
      <c r="H53" s="40"/>
    </row>
    <row r="54" spans="1:8" x14ac:dyDescent="0.25">
      <c r="A54" s="88"/>
      <c r="B54" s="2" t="s">
        <v>50</v>
      </c>
      <c r="C54" s="38" t="s">
        <v>376</v>
      </c>
      <c r="D54" s="38" t="s">
        <v>386</v>
      </c>
      <c r="E54" s="39">
        <v>2177</v>
      </c>
      <c r="F54" s="39">
        <v>894202.75</v>
      </c>
      <c r="G54" s="80">
        <f t="shared" si="1"/>
        <v>1.4054941609073194E-2</v>
      </c>
      <c r="H54" s="40"/>
    </row>
    <row r="55" spans="1:8" x14ac:dyDescent="0.25">
      <c r="A55" s="88"/>
      <c r="B55" s="2" t="s">
        <v>704</v>
      </c>
      <c r="C55" s="38" t="s">
        <v>728</v>
      </c>
      <c r="D55" s="38" t="s">
        <v>325</v>
      </c>
      <c r="E55" s="39">
        <v>820</v>
      </c>
      <c r="F55" s="39">
        <v>390443</v>
      </c>
      <c r="G55" s="80">
        <f t="shared" si="1"/>
        <v>6.13692316051518E-3</v>
      </c>
      <c r="H55" s="40"/>
    </row>
    <row r="56" spans="1:8" x14ac:dyDescent="0.25">
      <c r="A56" s="88"/>
      <c r="B56" s="2" t="s">
        <v>51</v>
      </c>
      <c r="C56" s="38" t="s">
        <v>395</v>
      </c>
      <c r="D56" s="38" t="s">
        <v>394</v>
      </c>
      <c r="E56" s="39">
        <v>214</v>
      </c>
      <c r="F56" s="39">
        <v>872028.6</v>
      </c>
      <c r="G56" s="80">
        <f t="shared" si="1"/>
        <v>1.3706411721996879E-2</v>
      </c>
      <c r="H56" s="40"/>
    </row>
    <row r="57" spans="1:8" x14ac:dyDescent="0.25">
      <c r="A57" s="88"/>
      <c r="B57" s="2" t="s">
        <v>52</v>
      </c>
      <c r="C57" s="38" t="s">
        <v>388</v>
      </c>
      <c r="D57" s="38" t="s">
        <v>338</v>
      </c>
      <c r="E57" s="39">
        <v>760</v>
      </c>
      <c r="F57" s="39">
        <v>690270</v>
      </c>
      <c r="G57" s="80">
        <f t="shared" si="1"/>
        <v>1.0849557938057062E-2</v>
      </c>
      <c r="H57" s="40"/>
    </row>
    <row r="58" spans="1:8" x14ac:dyDescent="0.25">
      <c r="A58" s="88"/>
      <c r="B58" s="2" t="s">
        <v>53</v>
      </c>
      <c r="C58" s="38" t="s">
        <v>396</v>
      </c>
      <c r="D58" s="38" t="s">
        <v>40</v>
      </c>
      <c r="E58" s="39">
        <v>86</v>
      </c>
      <c r="F58" s="39">
        <v>505766</v>
      </c>
      <c r="G58" s="80">
        <f t="shared" si="1"/>
        <v>7.9495523781989187E-3</v>
      </c>
      <c r="H58" s="40"/>
    </row>
    <row r="59" spans="1:8" outlineLevel="1" x14ac:dyDescent="0.25">
      <c r="A59" s="88"/>
      <c r="B59" s="2" t="s">
        <v>54</v>
      </c>
      <c r="C59" s="38" t="s">
        <v>401</v>
      </c>
      <c r="D59" s="38" t="s">
        <v>340</v>
      </c>
      <c r="E59" s="39">
        <v>231</v>
      </c>
      <c r="F59" s="39">
        <v>523838.7</v>
      </c>
      <c r="G59" s="80">
        <f t="shared" si="1"/>
        <v>8.2336163035428046E-3</v>
      </c>
      <c r="H59" s="40"/>
    </row>
    <row r="60" spans="1:8" outlineLevel="1" x14ac:dyDescent="0.25">
      <c r="A60" s="88"/>
      <c r="B60" s="2" t="s">
        <v>55</v>
      </c>
      <c r="C60" s="38" t="s">
        <v>400</v>
      </c>
      <c r="D60" s="38" t="s">
        <v>397</v>
      </c>
      <c r="E60" s="39">
        <v>36</v>
      </c>
      <c r="F60" s="39">
        <v>656892</v>
      </c>
      <c r="G60" s="80">
        <f t="shared" si="1"/>
        <v>1.0324927655911715E-2</v>
      </c>
      <c r="H60" s="40"/>
    </row>
    <row r="61" spans="1:8" outlineLevel="1" x14ac:dyDescent="0.25">
      <c r="A61" s="88"/>
      <c r="B61" s="2" t="s">
        <v>639</v>
      </c>
      <c r="C61" s="38" t="s">
        <v>650</v>
      </c>
      <c r="D61" s="38" t="s">
        <v>340</v>
      </c>
      <c r="E61" s="39">
        <v>67</v>
      </c>
      <c r="F61" s="39">
        <v>446689</v>
      </c>
      <c r="G61" s="80">
        <f t="shared" si="1"/>
        <v>7.0209891575655475E-3</v>
      </c>
      <c r="H61" s="40"/>
    </row>
    <row r="62" spans="1:8" outlineLevel="1" x14ac:dyDescent="0.25">
      <c r="A62" s="88"/>
      <c r="B62" s="2" t="s">
        <v>705</v>
      </c>
      <c r="C62" s="38" t="s">
        <v>729</v>
      </c>
      <c r="D62" s="38" t="s">
        <v>730</v>
      </c>
      <c r="E62" s="39">
        <v>1625</v>
      </c>
      <c r="F62" s="39">
        <v>426237.5</v>
      </c>
      <c r="G62" s="80">
        <f t="shared" si="1"/>
        <v>6.6995356188485613E-3</v>
      </c>
      <c r="H62" s="40"/>
    </row>
    <row r="63" spans="1:8" outlineLevel="1" x14ac:dyDescent="0.25">
      <c r="A63" s="88"/>
      <c r="B63" s="2" t="s">
        <v>56</v>
      </c>
      <c r="C63" s="38" t="s">
        <v>398</v>
      </c>
      <c r="D63" s="38" t="s">
        <v>327</v>
      </c>
      <c r="E63" s="39">
        <v>1158</v>
      </c>
      <c r="F63" s="39">
        <v>2117982</v>
      </c>
      <c r="G63" s="80">
        <f t="shared" si="1"/>
        <v>3.3290116071627004E-2</v>
      </c>
      <c r="H63" s="40"/>
    </row>
    <row r="64" spans="1:8" outlineLevel="1" x14ac:dyDescent="0.25">
      <c r="A64" s="88"/>
      <c r="B64" s="2" t="s">
        <v>706</v>
      </c>
      <c r="C64" s="38" t="s">
        <v>731</v>
      </c>
      <c r="D64" s="38" t="s">
        <v>338</v>
      </c>
      <c r="E64" s="39">
        <v>100</v>
      </c>
      <c r="F64" s="39">
        <v>334290</v>
      </c>
      <c r="G64" s="80">
        <f t="shared" si="1"/>
        <v>5.2543189231939605E-3</v>
      </c>
      <c r="H64" s="40"/>
    </row>
    <row r="65" spans="1:8" outlineLevel="1" x14ac:dyDescent="0.25">
      <c r="A65" s="88"/>
      <c r="B65" s="2" t="s">
        <v>58</v>
      </c>
      <c r="C65" s="38" t="s">
        <v>391</v>
      </c>
      <c r="D65" s="38" t="s">
        <v>399</v>
      </c>
      <c r="E65" s="39">
        <v>55</v>
      </c>
      <c r="F65" s="39">
        <v>449707.5</v>
      </c>
      <c r="G65" s="80">
        <f t="shared" si="1"/>
        <v>7.0684334773766727E-3</v>
      </c>
      <c r="H65" s="40"/>
    </row>
    <row r="66" spans="1:8" outlineLevel="1" x14ac:dyDescent="0.25">
      <c r="A66" s="88"/>
      <c r="B66" s="2" t="s">
        <v>661</v>
      </c>
      <c r="C66" s="38" t="s">
        <v>683</v>
      </c>
      <c r="D66" s="38" t="s">
        <v>684</v>
      </c>
      <c r="E66" s="39">
        <v>355</v>
      </c>
      <c r="F66" s="39">
        <v>694806</v>
      </c>
      <c r="G66" s="80">
        <f t="shared" si="1"/>
        <v>1.0920854090007787E-2</v>
      </c>
      <c r="H66" s="40"/>
    </row>
    <row r="67" spans="1:8" outlineLevel="1" x14ac:dyDescent="0.25">
      <c r="A67" s="88"/>
      <c r="B67" s="2" t="s">
        <v>59</v>
      </c>
      <c r="C67" s="38" t="s">
        <v>387</v>
      </c>
      <c r="D67" s="38" t="s">
        <v>392</v>
      </c>
      <c r="E67" s="39">
        <v>241</v>
      </c>
      <c r="F67" s="39">
        <v>544394.9</v>
      </c>
      <c r="G67" s="80">
        <f t="shared" si="1"/>
        <v>8.5567155007935745E-3</v>
      </c>
      <c r="H67" s="40"/>
    </row>
    <row r="68" spans="1:8" outlineLevel="1" x14ac:dyDescent="0.25">
      <c r="A68" s="88"/>
      <c r="B68" s="2" t="s">
        <v>60</v>
      </c>
      <c r="C68" s="38" t="s">
        <v>402</v>
      </c>
      <c r="D68" s="38" t="s">
        <v>336</v>
      </c>
      <c r="E68" s="39">
        <v>4766</v>
      </c>
      <c r="F68" s="39">
        <v>623392.80000000005</v>
      </c>
      <c r="G68" s="80">
        <f t="shared" si="1"/>
        <v>9.7983923707645106E-3</v>
      </c>
      <c r="H68" s="40"/>
    </row>
    <row r="69" spans="1:8" outlineLevel="1" x14ac:dyDescent="0.25">
      <c r="A69" s="88"/>
      <c r="B69" s="2" t="s">
        <v>61</v>
      </c>
      <c r="C69" s="38" t="s">
        <v>412</v>
      </c>
      <c r="D69" s="38" t="s">
        <v>355</v>
      </c>
      <c r="E69" s="39">
        <v>89</v>
      </c>
      <c r="F69" s="39">
        <v>1021898</v>
      </c>
      <c r="G69" s="80">
        <f t="shared" si="1"/>
        <v>1.6062035953734965E-2</v>
      </c>
      <c r="H69" s="40"/>
    </row>
    <row r="70" spans="1:8" outlineLevel="1" x14ac:dyDescent="0.25">
      <c r="A70" s="88"/>
      <c r="B70" s="2" t="s">
        <v>62</v>
      </c>
      <c r="C70" s="38" t="s">
        <v>407</v>
      </c>
      <c r="D70" s="38" t="s">
        <v>337</v>
      </c>
      <c r="E70" s="39">
        <v>126</v>
      </c>
      <c r="F70" s="39">
        <v>422818.2</v>
      </c>
      <c r="G70" s="80">
        <f t="shared" si="1"/>
        <v>6.6457915861402039E-3</v>
      </c>
      <c r="H70" s="40"/>
    </row>
    <row r="71" spans="1:8" outlineLevel="1" x14ac:dyDescent="0.25">
      <c r="A71" s="88"/>
      <c r="B71" s="2" t="s">
        <v>707</v>
      </c>
      <c r="C71" s="38" t="s">
        <v>732</v>
      </c>
      <c r="D71" s="38" t="s">
        <v>733</v>
      </c>
      <c r="E71" s="39">
        <v>860</v>
      </c>
      <c r="F71" s="39">
        <v>393794</v>
      </c>
      <c r="G71" s="80">
        <f t="shared" ref="G71:G86" si="2">+F71/$F$113</f>
        <v>6.1895936643041743E-3</v>
      </c>
      <c r="H71" s="40"/>
    </row>
    <row r="72" spans="1:8" outlineLevel="1" x14ac:dyDescent="0.25">
      <c r="A72" s="88"/>
      <c r="B72" s="2" t="s">
        <v>63</v>
      </c>
      <c r="C72" s="38" t="s">
        <v>406</v>
      </c>
      <c r="D72" s="38" t="s">
        <v>336</v>
      </c>
      <c r="E72" s="39">
        <v>775</v>
      </c>
      <c r="F72" s="39">
        <v>645575</v>
      </c>
      <c r="G72" s="80">
        <f t="shared" si="2"/>
        <v>1.0147048786505552E-2</v>
      </c>
      <c r="H72" s="40"/>
    </row>
    <row r="73" spans="1:8" outlineLevel="1" x14ac:dyDescent="0.25">
      <c r="A73" s="88"/>
      <c r="B73" s="2" t="s">
        <v>64</v>
      </c>
      <c r="C73" s="38" t="s">
        <v>403</v>
      </c>
      <c r="D73" s="38" t="s">
        <v>408</v>
      </c>
      <c r="E73" s="39">
        <v>64</v>
      </c>
      <c r="F73" s="39">
        <v>840128</v>
      </c>
      <c r="G73" s="80">
        <f t="shared" si="2"/>
        <v>1.3205002986344479E-2</v>
      </c>
      <c r="H73" s="40"/>
    </row>
    <row r="74" spans="1:8" x14ac:dyDescent="0.25">
      <c r="B74" s="2" t="s">
        <v>65</v>
      </c>
      <c r="C74" s="38" t="s">
        <v>410</v>
      </c>
      <c r="D74" s="38" t="s">
        <v>392</v>
      </c>
      <c r="E74" s="39">
        <v>232</v>
      </c>
      <c r="F74" s="39">
        <v>344264.8</v>
      </c>
      <c r="G74" s="80">
        <f t="shared" si="2"/>
        <v>5.4111012989607353E-3</v>
      </c>
      <c r="H74" s="40"/>
    </row>
    <row r="75" spans="1:8" x14ac:dyDescent="0.25">
      <c r="B75" s="2" t="s">
        <v>752</v>
      </c>
      <c r="C75" s="38" t="s">
        <v>769</v>
      </c>
      <c r="D75" s="38" t="s">
        <v>417</v>
      </c>
      <c r="E75" s="39">
        <v>1925</v>
      </c>
      <c r="F75" s="39">
        <v>699352.5</v>
      </c>
      <c r="G75" s="80">
        <f t="shared" si="2"/>
        <v>1.0992315279347286E-2</v>
      </c>
      <c r="H75" s="40"/>
    </row>
    <row r="76" spans="1:8" x14ac:dyDescent="0.25">
      <c r="B76" s="2" t="s">
        <v>753</v>
      </c>
      <c r="C76" s="38" t="s">
        <v>767</v>
      </c>
      <c r="D76" s="38" t="s">
        <v>726</v>
      </c>
      <c r="E76" s="39">
        <v>1100</v>
      </c>
      <c r="F76" s="39">
        <v>153835</v>
      </c>
      <c r="G76" s="80">
        <f t="shared" si="2"/>
        <v>2.4179549240167008E-3</v>
      </c>
      <c r="H76" s="40"/>
    </row>
    <row r="77" spans="1:8" x14ac:dyDescent="0.25">
      <c r="B77" s="2" t="s">
        <v>754</v>
      </c>
      <c r="C77" s="38" t="s">
        <v>768</v>
      </c>
      <c r="D77" s="38" t="s">
        <v>726</v>
      </c>
      <c r="E77" s="39">
        <v>1100</v>
      </c>
      <c r="F77" s="39">
        <v>253176</v>
      </c>
      <c r="G77" s="80">
        <f t="shared" si="2"/>
        <v>3.9793815181386047E-3</v>
      </c>
      <c r="H77" s="40"/>
    </row>
    <row r="78" spans="1:8" x14ac:dyDescent="0.25">
      <c r="A78" s="97" t="s">
        <v>69</v>
      </c>
      <c r="B78" s="2" t="s">
        <v>67</v>
      </c>
      <c r="C78" s="38" t="s">
        <v>405</v>
      </c>
      <c r="D78" s="38" t="s">
        <v>338</v>
      </c>
      <c r="E78" s="39">
        <v>941</v>
      </c>
      <c r="F78" s="39">
        <v>891268.15</v>
      </c>
      <c r="G78" s="80">
        <f t="shared" si="2"/>
        <v>1.4008816016587614E-2</v>
      </c>
      <c r="H78" s="40"/>
    </row>
    <row r="79" spans="1:8" x14ac:dyDescent="0.25">
      <c r="B79" s="2" t="s">
        <v>68</v>
      </c>
      <c r="C79" s="38" t="s">
        <v>411</v>
      </c>
      <c r="D79" s="38" t="s">
        <v>366</v>
      </c>
      <c r="E79" s="39">
        <v>3174</v>
      </c>
      <c r="F79" s="39">
        <v>1228020.6000000001</v>
      </c>
      <c r="G79" s="80">
        <f t="shared" si="2"/>
        <v>1.930183935101858E-2</v>
      </c>
      <c r="H79" s="40"/>
    </row>
    <row r="80" spans="1:8" x14ac:dyDescent="0.25">
      <c r="B80" s="2" t="s">
        <v>70</v>
      </c>
      <c r="C80" s="38" t="s">
        <v>413</v>
      </c>
      <c r="D80" s="38" t="s">
        <v>418</v>
      </c>
      <c r="E80" s="39">
        <v>1446</v>
      </c>
      <c r="F80" s="39">
        <v>420135.3</v>
      </c>
      <c r="G80" s="80">
        <f t="shared" si="2"/>
        <v>6.6036221756312526E-3</v>
      </c>
      <c r="H80" s="40"/>
    </row>
    <row r="81" spans="1:8" x14ac:dyDescent="0.25">
      <c r="B81" s="2" t="s">
        <v>71</v>
      </c>
      <c r="C81" s="38" t="s">
        <v>415</v>
      </c>
      <c r="D81" s="38" t="s">
        <v>421</v>
      </c>
      <c r="E81" s="39">
        <v>2734</v>
      </c>
      <c r="F81" s="39">
        <v>685085.72</v>
      </c>
      <c r="G81" s="80">
        <f t="shared" si="2"/>
        <v>1.0768072220544912E-2</v>
      </c>
      <c r="H81" s="40"/>
    </row>
    <row r="82" spans="1:8" x14ac:dyDescent="0.25">
      <c r="A82" s="89" t="s">
        <v>73</v>
      </c>
      <c r="B82" s="2" t="s">
        <v>662</v>
      </c>
      <c r="C82" s="38" t="s">
        <v>678</v>
      </c>
      <c r="D82" s="38" t="s">
        <v>521</v>
      </c>
      <c r="E82" s="39">
        <v>150</v>
      </c>
      <c r="F82" s="39">
        <v>268830</v>
      </c>
      <c r="G82" s="80">
        <f t="shared" si="2"/>
        <v>4.2254286880320452E-3</v>
      </c>
      <c r="H82" s="40"/>
    </row>
    <row r="83" spans="1:8" x14ac:dyDescent="0.25">
      <c r="B83" s="2" t="s">
        <v>708</v>
      </c>
      <c r="C83" s="38" t="s">
        <v>734</v>
      </c>
      <c r="D83" s="38" t="s">
        <v>735</v>
      </c>
      <c r="E83" s="39">
        <v>4525</v>
      </c>
      <c r="F83" s="39">
        <v>659473.5</v>
      </c>
      <c r="G83" s="80">
        <f t="shared" si="2"/>
        <v>1.0365503276780496E-2</v>
      </c>
      <c r="H83" s="40"/>
    </row>
    <row r="84" spans="1:8" x14ac:dyDescent="0.25">
      <c r="B84" s="2" t="s">
        <v>72</v>
      </c>
      <c r="C84" s="38" t="s">
        <v>414</v>
      </c>
      <c r="D84" s="38" t="s">
        <v>365</v>
      </c>
      <c r="E84" s="39">
        <v>347</v>
      </c>
      <c r="F84" s="39">
        <v>206395.6</v>
      </c>
      <c r="G84" s="80">
        <f t="shared" si="2"/>
        <v>3.2440943693917597E-3</v>
      </c>
      <c r="H84" s="40"/>
    </row>
    <row r="85" spans="1:8" x14ac:dyDescent="0.25">
      <c r="B85" s="2" t="s">
        <v>75</v>
      </c>
      <c r="C85" s="38" t="s">
        <v>419</v>
      </c>
      <c r="D85" s="38" t="s">
        <v>331</v>
      </c>
      <c r="E85" s="39">
        <v>183</v>
      </c>
      <c r="F85" s="39">
        <v>216635.4</v>
      </c>
      <c r="G85" s="80">
        <f t="shared" si="2"/>
        <v>3.4050419744942801E-3</v>
      </c>
      <c r="H85" s="40"/>
    </row>
    <row r="86" spans="1:8" x14ac:dyDescent="0.25">
      <c r="B86" s="2" t="s">
        <v>709</v>
      </c>
      <c r="C86" s="38" t="s">
        <v>736</v>
      </c>
      <c r="D86" s="38" t="s">
        <v>336</v>
      </c>
      <c r="E86" s="39">
        <v>440</v>
      </c>
      <c r="F86" s="39">
        <v>433268</v>
      </c>
      <c r="G86" s="80">
        <f t="shared" si="2"/>
        <v>6.8100399390182203E-3</v>
      </c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322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hidden="1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2"/>
      <c r="C100" s="38"/>
      <c r="D100" s="38"/>
      <c r="E100" s="39"/>
      <c r="F100" s="39"/>
      <c r="G100" s="80"/>
      <c r="H100" s="40"/>
    </row>
    <row r="101" spans="1:8" x14ac:dyDescent="0.25">
      <c r="B101" s="45"/>
      <c r="C101" s="45" t="s">
        <v>78</v>
      </c>
      <c r="D101" s="45"/>
      <c r="E101" s="46"/>
      <c r="F101" s="100">
        <f>SUM(F7:F100)</f>
        <v>59248609.539999992</v>
      </c>
      <c r="G101" s="101">
        <f>+F101/$F$113</f>
        <v>0.93126055304960409</v>
      </c>
      <c r="H101" s="48"/>
    </row>
    <row r="103" spans="1:8" x14ac:dyDescent="0.25">
      <c r="B103" s="49"/>
      <c r="C103" s="49" t="s">
        <v>81</v>
      </c>
      <c r="D103" s="49"/>
      <c r="E103" s="49"/>
      <c r="F103" s="49" t="s">
        <v>10</v>
      </c>
      <c r="G103" s="49" t="s">
        <v>11</v>
      </c>
      <c r="H103" s="49" t="s">
        <v>12</v>
      </c>
    </row>
    <row r="104" spans="1:8" x14ac:dyDescent="0.25">
      <c r="B104" s="50"/>
      <c r="C104" s="45" t="s">
        <v>82</v>
      </c>
      <c r="D104" s="38"/>
      <c r="E104" s="51"/>
      <c r="F104" s="52" t="s">
        <v>83</v>
      </c>
      <c r="G104" s="51">
        <v>0</v>
      </c>
      <c r="H104" s="38"/>
    </row>
    <row r="105" spans="1:8" x14ac:dyDescent="0.25">
      <c r="B105" s="50" t="s">
        <v>84</v>
      </c>
      <c r="C105" s="45" t="s">
        <v>85</v>
      </c>
      <c r="D105" s="45"/>
      <c r="E105" s="46"/>
      <c r="F105" s="39">
        <v>4027798.61</v>
      </c>
      <c r="G105" s="81">
        <f>+F105/$F$113</f>
        <v>6.3308320486216554E-2</v>
      </c>
      <c r="H105" s="38"/>
    </row>
    <row r="106" spans="1:8" x14ac:dyDescent="0.25">
      <c r="B106" s="50"/>
      <c r="C106" s="45" t="s">
        <v>86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50"/>
      <c r="C107" s="45" t="s">
        <v>87</v>
      </c>
      <c r="D107" s="38"/>
      <c r="E107" s="51"/>
      <c r="F107" s="46" t="s">
        <v>83</v>
      </c>
      <c r="G107" s="51">
        <v>0</v>
      </c>
      <c r="H107" s="38"/>
    </row>
    <row r="108" spans="1:8" x14ac:dyDescent="0.25">
      <c r="B108" s="50"/>
      <c r="C108" s="45" t="s">
        <v>88</v>
      </c>
      <c r="D108" s="38"/>
      <c r="E108" s="51"/>
      <c r="F108" s="46" t="s">
        <v>83</v>
      </c>
      <c r="G108" s="51">
        <v>0</v>
      </c>
      <c r="H108" s="38"/>
    </row>
    <row r="109" spans="1:8" x14ac:dyDescent="0.25">
      <c r="B109" s="38" t="s">
        <v>73</v>
      </c>
      <c r="C109" s="38" t="s">
        <v>89</v>
      </c>
      <c r="D109" s="38"/>
      <c r="E109" s="51"/>
      <c r="F109" s="39">
        <v>345538.84</v>
      </c>
      <c r="G109" s="81">
        <f>+F109/$F$113</f>
        <v>5.4311264641792763E-3</v>
      </c>
      <c r="H109" s="38"/>
    </row>
    <row r="110" spans="1:8" x14ac:dyDescent="0.25">
      <c r="B110" s="50"/>
      <c r="C110" s="38"/>
      <c r="D110" s="38"/>
      <c r="E110" s="51"/>
      <c r="F110" s="52"/>
      <c r="G110" s="81"/>
      <c r="H110" s="38"/>
    </row>
    <row r="111" spans="1:8" x14ac:dyDescent="0.25">
      <c r="B111" s="50"/>
      <c r="C111" s="38" t="s">
        <v>90</v>
      </c>
      <c r="D111" s="38"/>
      <c r="E111" s="51"/>
      <c r="F111" s="53">
        <f>SUM(F104:F110)</f>
        <v>4373337.45</v>
      </c>
      <c r="G111" s="81">
        <f>+F111/$F$113</f>
        <v>6.8739446950395827E-2</v>
      </c>
      <c r="H111" s="38"/>
    </row>
    <row r="112" spans="1:8" x14ac:dyDescent="0.25">
      <c r="B112" s="50"/>
      <c r="C112" s="38"/>
      <c r="D112" s="38"/>
      <c r="E112" s="51"/>
      <c r="F112" s="53"/>
      <c r="G112" s="82"/>
      <c r="H112" s="38"/>
    </row>
    <row r="113" spans="2:8" x14ac:dyDescent="0.25">
      <c r="B113" s="54"/>
      <c r="C113" s="55" t="s">
        <v>91</v>
      </c>
      <c r="D113" s="56"/>
      <c r="E113" s="57"/>
      <c r="F113" s="57">
        <f>+F111+F101</f>
        <v>63621946.989999995</v>
      </c>
      <c r="G113" s="83">
        <v>1</v>
      </c>
      <c r="H113" s="38"/>
    </row>
    <row r="114" spans="2:8" x14ac:dyDescent="0.25">
      <c r="F114" s="99">
        <v>0</v>
      </c>
    </row>
    <row r="115" spans="2:8" x14ac:dyDescent="0.25">
      <c r="C115" s="45" t="s">
        <v>92</v>
      </c>
      <c r="D115" s="16">
        <v>13.039085990288703</v>
      </c>
      <c r="F115" s="30"/>
    </row>
    <row r="116" spans="2:8" s="85" customFormat="1" x14ac:dyDescent="0.25">
      <c r="B116" s="27"/>
      <c r="C116" s="45" t="s">
        <v>93</v>
      </c>
      <c r="D116" s="16">
        <v>6.9370565657200434</v>
      </c>
      <c r="E116" s="30"/>
      <c r="F116" s="27"/>
      <c r="G116" s="27"/>
      <c r="H116" s="27"/>
    </row>
    <row r="117" spans="2:8" s="85" customFormat="1" x14ac:dyDescent="0.25">
      <c r="B117" s="27"/>
      <c r="C117" s="45" t="s">
        <v>94</v>
      </c>
      <c r="D117" s="16">
        <v>6.7301670444825188</v>
      </c>
      <c r="E117" s="30"/>
      <c r="F117" s="27"/>
      <c r="G117" s="27"/>
      <c r="H117" s="27"/>
    </row>
    <row r="118" spans="2:8" s="85" customFormat="1" x14ac:dyDescent="0.25">
      <c r="C118" s="88" t="s">
        <v>95</v>
      </c>
      <c r="D118" s="92">
        <v>9.8148</v>
      </c>
      <c r="E118" s="91"/>
    </row>
    <row r="119" spans="2:8" s="85" customFormat="1" x14ac:dyDescent="0.25">
      <c r="C119" s="88" t="s">
        <v>96</v>
      </c>
      <c r="D119" s="92">
        <v>10.107100000000001</v>
      </c>
      <c r="E119" s="91"/>
    </row>
    <row r="120" spans="2:8" s="85" customFormat="1" x14ac:dyDescent="0.25">
      <c r="C120" s="88" t="s">
        <v>97</v>
      </c>
      <c r="D120" s="91"/>
      <c r="E120" s="91"/>
    </row>
    <row r="121" spans="2:8" s="85" customFormat="1" x14ac:dyDescent="0.25">
      <c r="C121" s="88" t="s">
        <v>98</v>
      </c>
      <c r="D121" s="93">
        <v>0</v>
      </c>
      <c r="E121" s="91"/>
    </row>
    <row r="122" spans="2:8" s="85" customFormat="1" x14ac:dyDescent="0.25">
      <c r="C122" s="88" t="s">
        <v>99</v>
      </c>
      <c r="D122" s="93">
        <v>0</v>
      </c>
      <c r="E122" s="91"/>
      <c r="F122" s="86"/>
      <c r="G122" s="87"/>
    </row>
    <row r="123" spans="2:8" s="85" customFormat="1" x14ac:dyDescent="0.25">
      <c r="B123" s="87"/>
      <c r="C123" s="88"/>
      <c r="E123" s="91"/>
    </row>
    <row r="124" spans="2:8" s="85" customFormat="1" x14ac:dyDescent="0.25">
      <c r="E124" s="91"/>
      <c r="F124" s="91"/>
    </row>
    <row r="125" spans="2:8" s="85" customFormat="1" x14ac:dyDescent="0.25">
      <c r="C125" s="94" t="s">
        <v>100</v>
      </c>
      <c r="D125" s="94"/>
      <c r="E125" s="94"/>
      <c r="F125" s="94"/>
      <c r="G125" s="94"/>
      <c r="H125" s="94"/>
    </row>
    <row r="126" spans="2:8" s="85" customFormat="1" x14ac:dyDescent="0.25">
      <c r="C126" s="94" t="s">
        <v>101</v>
      </c>
      <c r="D126" s="94"/>
      <c r="E126" s="94"/>
      <c r="F126" s="94" t="s">
        <v>10</v>
      </c>
      <c r="G126" s="94" t="s">
        <v>11</v>
      </c>
      <c r="H126" s="94" t="s">
        <v>12</v>
      </c>
    </row>
    <row r="127" spans="2:8" s="85" customFormat="1" x14ac:dyDescent="0.25">
      <c r="C127" s="88" t="s">
        <v>102</v>
      </c>
      <c r="E127" s="91"/>
      <c r="F127" s="95">
        <f>SUMIF(Table1345676816171822[[Industry ]],A96,Table1345676816171822[Market Value])</f>
        <v>0</v>
      </c>
      <c r="G127" s="96">
        <f>+F127/$F$113</f>
        <v>0</v>
      </c>
    </row>
    <row r="128" spans="2:8" s="85" customFormat="1" x14ac:dyDescent="0.25">
      <c r="C128" s="85" t="s">
        <v>103</v>
      </c>
      <c r="E128" s="91"/>
      <c r="F128" s="95">
        <f>SUMIF(Table1345676816171822[[Industry ]],A97,Table1345676816171822[Market Value])</f>
        <v>2691808.5</v>
      </c>
      <c r="G128" s="96">
        <f>+F128/$F$113</f>
        <v>4.2309432944941071E-2</v>
      </c>
    </row>
    <row r="129" spans="3:8" s="85" customFormat="1" x14ac:dyDescent="0.25">
      <c r="C129" s="85" t="s">
        <v>104</v>
      </c>
      <c r="E129" s="91"/>
      <c r="F129" s="95">
        <f>SUMIF($E$141:$E$148,C129,H141:H148)</f>
        <v>0</v>
      </c>
      <c r="G129" s="96">
        <f>+F129/$F$113</f>
        <v>0</v>
      </c>
    </row>
    <row r="130" spans="3:8" s="85" customFormat="1" x14ac:dyDescent="0.25">
      <c r="C130" s="85" t="s">
        <v>105</v>
      </c>
      <c r="E130" s="91"/>
      <c r="F130" s="95">
        <f t="shared" ref="F130:F138" si="3">SUMIF($E$141:$E$148,C130,H142:H149)</f>
        <v>0</v>
      </c>
      <c r="G130" s="96">
        <f t="shared" ref="G130:G138" si="4">+F130/$F$113</f>
        <v>0</v>
      </c>
    </row>
    <row r="131" spans="3:8" s="85" customFormat="1" x14ac:dyDescent="0.25">
      <c r="C131" s="85" t="s">
        <v>106</v>
      </c>
      <c r="E131" s="91"/>
      <c r="F131" s="95">
        <f t="shared" si="3"/>
        <v>0</v>
      </c>
      <c r="G131" s="96">
        <f t="shared" si="4"/>
        <v>0</v>
      </c>
    </row>
    <row r="132" spans="3:8" s="85" customFormat="1" x14ac:dyDescent="0.25">
      <c r="C132" s="85" t="s">
        <v>107</v>
      </c>
      <c r="E132" s="91"/>
      <c r="F132" s="95">
        <f t="shared" si="3"/>
        <v>0</v>
      </c>
      <c r="G132" s="96">
        <f t="shared" si="4"/>
        <v>0</v>
      </c>
    </row>
    <row r="133" spans="3:8" s="85" customFormat="1" x14ac:dyDescent="0.25">
      <c r="C133" s="85" t="s">
        <v>108</v>
      </c>
      <c r="E133" s="91"/>
      <c r="F133" s="95">
        <f t="shared" si="3"/>
        <v>0</v>
      </c>
      <c r="G133" s="96">
        <f t="shared" si="4"/>
        <v>0</v>
      </c>
    </row>
    <row r="134" spans="3:8" s="85" customFormat="1" x14ac:dyDescent="0.25">
      <c r="C134" s="85" t="s">
        <v>109</v>
      </c>
      <c r="E134" s="91"/>
      <c r="F134" s="95">
        <f t="shared" si="3"/>
        <v>0</v>
      </c>
      <c r="G134" s="96">
        <f t="shared" si="4"/>
        <v>0</v>
      </c>
    </row>
    <row r="135" spans="3:8" s="85" customFormat="1" x14ac:dyDescent="0.25">
      <c r="C135" s="85" t="s">
        <v>110</v>
      </c>
      <c r="E135" s="91"/>
      <c r="F135" s="95">
        <f t="shared" si="3"/>
        <v>0</v>
      </c>
      <c r="G135" s="96">
        <f t="shared" si="4"/>
        <v>0</v>
      </c>
    </row>
    <row r="136" spans="3:8" s="85" customFormat="1" x14ac:dyDescent="0.25">
      <c r="C136" s="85" t="s">
        <v>111</v>
      </c>
      <c r="E136" s="91"/>
      <c r="F136" s="95">
        <f>SUMIF($E$141:$E$148,C136,H148:H155)</f>
        <v>0</v>
      </c>
      <c r="G136" s="96">
        <f t="shared" si="4"/>
        <v>0</v>
      </c>
    </row>
    <row r="137" spans="3:8" s="85" customFormat="1" x14ac:dyDescent="0.25">
      <c r="C137" s="85" t="s">
        <v>112</v>
      </c>
      <c r="E137" s="91"/>
      <c r="F137" s="95">
        <f t="shared" si="3"/>
        <v>0</v>
      </c>
      <c r="G137" s="96">
        <f t="shared" si="4"/>
        <v>0</v>
      </c>
    </row>
    <row r="138" spans="3:8" s="85" customFormat="1" x14ac:dyDescent="0.25">
      <c r="C138" s="85" t="s">
        <v>113</v>
      </c>
      <c r="E138" s="91"/>
      <c r="F138" s="95">
        <f t="shared" si="3"/>
        <v>0</v>
      </c>
      <c r="G138" s="96">
        <f t="shared" si="4"/>
        <v>0</v>
      </c>
    </row>
    <row r="139" spans="3:8" s="85" customFormat="1" x14ac:dyDescent="0.25">
      <c r="E139" s="91"/>
    </row>
    <row r="140" spans="3:8" s="85" customFormat="1" x14ac:dyDescent="0.25">
      <c r="E140" s="91"/>
    </row>
    <row r="141" spans="3:8" s="85" customFormat="1" x14ac:dyDescent="0.25">
      <c r="E141" s="85" t="s">
        <v>104</v>
      </c>
      <c r="F141" s="85" t="s">
        <v>114</v>
      </c>
      <c r="G141" s="85">
        <f t="shared" ref="G141:G148" si="5">SUMIF($H$7:$H$57,F141,$E$7:$E$57)</f>
        <v>0</v>
      </c>
      <c r="H141" s="85">
        <f t="shared" ref="H141:H148" si="6">SUMIF($H$7:$H$57,F141,$F$7:$F$57)</f>
        <v>0</v>
      </c>
    </row>
    <row r="142" spans="3:8" s="85" customFormat="1" x14ac:dyDescent="0.25">
      <c r="E142" s="85" t="s">
        <v>104</v>
      </c>
      <c r="F142" s="85" t="s">
        <v>115</v>
      </c>
      <c r="G142" s="85">
        <f t="shared" si="5"/>
        <v>0</v>
      </c>
      <c r="H142" s="85">
        <f t="shared" si="6"/>
        <v>0</v>
      </c>
    </row>
    <row r="143" spans="3:8" s="85" customFormat="1" x14ac:dyDescent="0.25">
      <c r="E143" s="85" t="s">
        <v>104</v>
      </c>
      <c r="F143" s="85" t="s">
        <v>116</v>
      </c>
      <c r="G143" s="85">
        <f t="shared" si="5"/>
        <v>0</v>
      </c>
      <c r="H143" s="85">
        <f t="shared" si="6"/>
        <v>0</v>
      </c>
    </row>
    <row r="144" spans="3:8" s="85" customFormat="1" x14ac:dyDescent="0.25">
      <c r="E144" s="85" t="s">
        <v>106</v>
      </c>
      <c r="F144" s="85" t="s">
        <v>117</v>
      </c>
      <c r="G144" s="85">
        <f t="shared" si="5"/>
        <v>0</v>
      </c>
      <c r="H144" s="85">
        <f t="shared" si="6"/>
        <v>0</v>
      </c>
    </row>
    <row r="145" spans="5:8" s="85" customFormat="1" x14ac:dyDescent="0.25">
      <c r="E145" s="85" t="s">
        <v>107</v>
      </c>
      <c r="F145" s="85" t="s">
        <v>118</v>
      </c>
      <c r="G145" s="85">
        <f t="shared" si="5"/>
        <v>0</v>
      </c>
      <c r="H145" s="85">
        <f t="shared" si="6"/>
        <v>0</v>
      </c>
    </row>
    <row r="146" spans="5:8" s="85" customFormat="1" x14ac:dyDescent="0.25">
      <c r="E146" s="85" t="s">
        <v>104</v>
      </c>
      <c r="F146" s="85" t="s">
        <v>119</v>
      </c>
      <c r="G146" s="85">
        <f t="shared" si="5"/>
        <v>0</v>
      </c>
      <c r="H146" s="85">
        <f t="shared" si="6"/>
        <v>0</v>
      </c>
    </row>
    <row r="147" spans="5:8" s="85" customFormat="1" x14ac:dyDescent="0.25">
      <c r="E147" s="85" t="s">
        <v>107</v>
      </c>
      <c r="F147" s="85" t="s">
        <v>120</v>
      </c>
      <c r="G147" s="85">
        <f t="shared" si="5"/>
        <v>0</v>
      </c>
      <c r="H147" s="85">
        <f t="shared" si="6"/>
        <v>0</v>
      </c>
    </row>
    <row r="148" spans="5:8" s="85" customFormat="1" x14ac:dyDescent="0.25">
      <c r="E148" s="85" t="s">
        <v>104</v>
      </c>
      <c r="F148" s="85" t="s">
        <v>121</v>
      </c>
      <c r="G148" s="85">
        <f t="shared" si="5"/>
        <v>0</v>
      </c>
      <c r="H148" s="85">
        <f t="shared" si="6"/>
        <v>0</v>
      </c>
    </row>
    <row r="149" spans="5:8" s="85" customFormat="1" x14ac:dyDescent="0.25">
      <c r="E149" s="91"/>
      <c r="G149" s="85" t="s">
        <v>122</v>
      </c>
      <c r="H149" s="85" t="s">
        <v>122</v>
      </c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  <row r="157" spans="5:8" s="85" customFormat="1" x14ac:dyDescent="0.25">
      <c r="E157" s="91"/>
    </row>
    <row r="158" spans="5:8" s="85" customFormat="1" x14ac:dyDescent="0.25">
      <c r="E158" s="91"/>
    </row>
    <row r="159" spans="5:8" s="85" customFormat="1" x14ac:dyDescent="0.25">
      <c r="E159" s="91"/>
    </row>
    <row r="160" spans="5:8" s="85" customFormat="1" x14ac:dyDescent="0.25">
      <c r="E160" s="91"/>
    </row>
    <row r="161" spans="2:8" s="85" customFormat="1" x14ac:dyDescent="0.25">
      <c r="E161" s="91"/>
    </row>
    <row r="162" spans="2:8" s="85" customFormat="1" x14ac:dyDescent="0.25">
      <c r="E162" s="91"/>
    </row>
    <row r="163" spans="2:8" s="85" customFormat="1" x14ac:dyDescent="0.25">
      <c r="E163" s="91"/>
    </row>
    <row r="164" spans="2:8" x14ac:dyDescent="0.25">
      <c r="B164" s="85"/>
      <c r="C164" s="85"/>
      <c r="D164" s="85"/>
      <c r="E164" s="91"/>
      <c r="F164" s="85"/>
      <c r="G164" s="85"/>
      <c r="H164" s="85"/>
    </row>
    <row r="165" spans="2:8" x14ac:dyDescent="0.25">
      <c r="B165" s="85"/>
      <c r="C165" s="85"/>
      <c r="D165" s="85"/>
      <c r="E165" s="91"/>
      <c r="F165" s="85"/>
      <c r="G165" s="85"/>
      <c r="H165" s="8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6ECD-9610-4DB0-B284-4EF9A7B8D6F1}">
  <sheetPr>
    <tabColor rgb="FF7030A0"/>
  </sheetPr>
  <dimension ref="A2:P147"/>
  <sheetViews>
    <sheetView showGridLines="0" zoomScale="80" zoomScaleNormal="80" zoomScaleSheetLayoutView="89" workbookViewId="0">
      <selection activeCell="D16" sqref="D16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" width="9.140625" style="85"/>
    <col min="17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123</v>
      </c>
      <c r="B3" s="28" t="s">
        <v>3</v>
      </c>
      <c r="D3" s="28" t="s">
        <v>124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330</v>
      </c>
      <c r="D7" s="38" t="s">
        <v>325</v>
      </c>
      <c r="E7" s="39">
        <v>17864</v>
      </c>
      <c r="F7" s="39">
        <v>23601916.800000001</v>
      </c>
      <c r="G7" s="3">
        <f t="shared" ref="G7:G70" si="0">+F7/$F$106</f>
        <v>4.4469325511886391E-2</v>
      </c>
      <c r="H7" s="40"/>
    </row>
    <row r="8" spans="1:8" x14ac:dyDescent="0.25">
      <c r="A8" s="88"/>
      <c r="B8" s="2" t="s">
        <v>15</v>
      </c>
      <c r="C8" s="38" t="s">
        <v>326</v>
      </c>
      <c r="D8" s="38" t="s">
        <v>331</v>
      </c>
      <c r="E8" s="39">
        <v>8400</v>
      </c>
      <c r="F8" s="39">
        <v>9751560</v>
      </c>
      <c r="G8" s="3">
        <f t="shared" si="0"/>
        <v>1.837330838691419E-2</v>
      </c>
      <c r="H8" s="40"/>
    </row>
    <row r="9" spans="1:8" x14ac:dyDescent="0.25">
      <c r="A9" s="88"/>
      <c r="B9" s="2" t="s">
        <v>16</v>
      </c>
      <c r="C9" s="38" t="s">
        <v>332</v>
      </c>
      <c r="D9" s="38" t="s">
        <v>328</v>
      </c>
      <c r="E9" s="39">
        <v>4583</v>
      </c>
      <c r="F9" s="39">
        <v>18682599.5</v>
      </c>
      <c r="G9" s="3">
        <f t="shared" si="0"/>
        <v>3.5200640931574927E-2</v>
      </c>
      <c r="H9" s="40"/>
    </row>
    <row r="10" spans="1:8" x14ac:dyDescent="0.25">
      <c r="A10" s="88"/>
      <c r="B10" s="2" t="s">
        <v>17</v>
      </c>
      <c r="C10" s="38" t="s">
        <v>333</v>
      </c>
      <c r="D10" s="38" t="s">
        <v>336</v>
      </c>
      <c r="E10" s="39">
        <v>25250</v>
      </c>
      <c r="F10" s="39">
        <v>6779625</v>
      </c>
      <c r="G10" s="3">
        <f t="shared" si="0"/>
        <v>1.2773765517787215E-2</v>
      </c>
      <c r="H10" s="40"/>
    </row>
    <row r="11" spans="1:8" x14ac:dyDescent="0.25">
      <c r="A11" s="88"/>
      <c r="B11" s="2" t="s">
        <v>18</v>
      </c>
      <c r="C11" s="38" t="s">
        <v>345</v>
      </c>
      <c r="D11" s="38" t="s">
        <v>325</v>
      </c>
      <c r="E11" s="39">
        <v>10330</v>
      </c>
      <c r="F11" s="39">
        <v>3079373</v>
      </c>
      <c r="G11" s="3">
        <f t="shared" si="0"/>
        <v>5.8019711479329571E-3</v>
      </c>
      <c r="H11" s="40"/>
    </row>
    <row r="12" spans="1:8" x14ac:dyDescent="0.25">
      <c r="A12" s="88"/>
      <c r="B12" s="2" t="s">
        <v>19</v>
      </c>
      <c r="C12" s="38" t="s">
        <v>343</v>
      </c>
      <c r="D12" s="38" t="s">
        <v>339</v>
      </c>
      <c r="E12" s="39">
        <v>2254</v>
      </c>
      <c r="F12" s="39">
        <v>4853989</v>
      </c>
      <c r="G12" s="3">
        <f t="shared" si="0"/>
        <v>9.1455968894914464E-3</v>
      </c>
      <c r="H12" s="40"/>
    </row>
    <row r="13" spans="1:8" x14ac:dyDescent="0.25">
      <c r="A13" s="88"/>
      <c r="B13" s="2" t="s">
        <v>20</v>
      </c>
      <c r="C13" s="38" t="s">
        <v>349</v>
      </c>
      <c r="D13" s="38" t="s">
        <v>335</v>
      </c>
      <c r="E13" s="39">
        <v>6375</v>
      </c>
      <c r="F13" s="39">
        <v>7182712.5</v>
      </c>
      <c r="G13" s="3">
        <f t="shared" si="0"/>
        <v>1.3533238970692215E-2</v>
      </c>
      <c r="H13" s="40"/>
    </row>
    <row r="14" spans="1:8" x14ac:dyDescent="0.25">
      <c r="A14" s="88"/>
      <c r="B14" s="2" t="s">
        <v>21</v>
      </c>
      <c r="C14" s="38" t="s">
        <v>346</v>
      </c>
      <c r="D14" s="38" t="s">
        <v>336</v>
      </c>
      <c r="E14" s="39">
        <v>30766</v>
      </c>
      <c r="F14" s="39">
        <v>22906825.300000001</v>
      </c>
      <c r="G14" s="3">
        <f t="shared" si="0"/>
        <v>4.3159675518795772E-2</v>
      </c>
      <c r="H14" s="40"/>
    </row>
    <row r="15" spans="1:8" x14ac:dyDescent="0.25">
      <c r="A15" s="88"/>
      <c r="B15" s="2" t="s">
        <v>22</v>
      </c>
      <c r="C15" s="38" t="s">
        <v>348</v>
      </c>
      <c r="D15" s="38" t="s">
        <v>340</v>
      </c>
      <c r="E15" s="39">
        <v>2398</v>
      </c>
      <c r="F15" s="39">
        <v>4314481.5999999996</v>
      </c>
      <c r="G15" s="3">
        <f t="shared" si="0"/>
        <v>8.1290891884444067E-3</v>
      </c>
      <c r="H15" s="40"/>
    </row>
    <row r="16" spans="1:8" x14ac:dyDescent="0.25">
      <c r="A16" s="88"/>
      <c r="B16" s="2" t="s">
        <v>24</v>
      </c>
      <c r="C16" s="38" t="s">
        <v>347</v>
      </c>
      <c r="D16" s="38" t="s">
        <v>336</v>
      </c>
      <c r="E16" s="39">
        <v>21393</v>
      </c>
      <c r="F16" s="39">
        <v>20631409.199999999</v>
      </c>
      <c r="G16" s="3">
        <f t="shared" si="0"/>
        <v>3.887247206479974E-2</v>
      </c>
      <c r="H16" s="40"/>
    </row>
    <row r="17" spans="1:8" x14ac:dyDescent="0.25">
      <c r="A17" s="88"/>
      <c r="B17" s="2" t="s">
        <v>25</v>
      </c>
      <c r="C17" s="38" t="s">
        <v>344</v>
      </c>
      <c r="D17" s="38" t="s">
        <v>337</v>
      </c>
      <c r="E17" s="39">
        <v>890</v>
      </c>
      <c r="F17" s="39">
        <v>6387530</v>
      </c>
      <c r="G17" s="3">
        <f t="shared" si="0"/>
        <v>1.2035003478486107E-2</v>
      </c>
      <c r="H17" s="40"/>
    </row>
    <row r="18" spans="1:8" x14ac:dyDescent="0.25">
      <c r="A18" s="88"/>
      <c r="B18" s="2" t="s">
        <v>27</v>
      </c>
      <c r="C18" s="38" t="s">
        <v>368</v>
      </c>
      <c r="D18" s="38" t="s">
        <v>354</v>
      </c>
      <c r="E18" s="39">
        <v>45630</v>
      </c>
      <c r="F18" s="39">
        <v>9491952.5999999996</v>
      </c>
      <c r="G18" s="3">
        <f t="shared" si="0"/>
        <v>1.7884171590368304E-2</v>
      </c>
      <c r="H18" s="40"/>
    </row>
    <row r="19" spans="1:8" x14ac:dyDescent="0.25">
      <c r="A19" s="88"/>
      <c r="B19" s="2" t="s">
        <v>28</v>
      </c>
      <c r="C19" s="38" t="s">
        <v>356</v>
      </c>
      <c r="D19" s="38" t="s">
        <v>340</v>
      </c>
      <c r="E19" s="39">
        <v>3800</v>
      </c>
      <c r="F19" s="39">
        <v>4953300</v>
      </c>
      <c r="G19" s="3">
        <f t="shared" si="0"/>
        <v>9.332712759076706E-3</v>
      </c>
      <c r="H19" s="40"/>
    </row>
    <row r="20" spans="1:8" x14ac:dyDescent="0.25">
      <c r="A20" s="88"/>
      <c r="B20" s="2" t="s">
        <v>29</v>
      </c>
      <c r="C20" s="38" t="s">
        <v>352</v>
      </c>
      <c r="D20" s="38" t="s">
        <v>336</v>
      </c>
      <c r="E20" s="39">
        <v>22892</v>
      </c>
      <c r="F20" s="39">
        <v>28761508.800000001</v>
      </c>
      <c r="G20" s="3">
        <f t="shared" si="0"/>
        <v>5.4190721367180866E-2</v>
      </c>
      <c r="H20" s="40"/>
    </row>
    <row r="21" spans="1:8" x14ac:dyDescent="0.25">
      <c r="A21" s="88"/>
      <c r="B21" s="2" t="s">
        <v>30</v>
      </c>
      <c r="C21" s="38" t="s">
        <v>353</v>
      </c>
      <c r="D21" s="38" t="s">
        <v>357</v>
      </c>
      <c r="E21" s="39">
        <v>3275</v>
      </c>
      <c r="F21" s="39">
        <v>9974340</v>
      </c>
      <c r="G21" s="3">
        <f t="shared" si="0"/>
        <v>1.879305719043247E-2</v>
      </c>
      <c r="H21" s="40"/>
    </row>
    <row r="22" spans="1:8" x14ac:dyDescent="0.25">
      <c r="A22" s="88"/>
      <c r="B22" s="2" t="s">
        <v>659</v>
      </c>
      <c r="C22" s="38" t="s">
        <v>679</v>
      </c>
      <c r="D22" s="38" t="s">
        <v>681</v>
      </c>
      <c r="E22" s="39">
        <v>235</v>
      </c>
      <c r="F22" s="39">
        <v>1704455</v>
      </c>
      <c r="G22" s="3">
        <f t="shared" si="0"/>
        <v>3.2114325653144547E-3</v>
      </c>
      <c r="H22" s="40"/>
    </row>
    <row r="23" spans="1:8" x14ac:dyDescent="0.25">
      <c r="A23" s="88"/>
      <c r="B23" s="2" t="s">
        <v>32</v>
      </c>
      <c r="C23" s="38" t="s">
        <v>367</v>
      </c>
      <c r="D23" s="38" t="s">
        <v>338</v>
      </c>
      <c r="E23" s="39">
        <v>1621</v>
      </c>
      <c r="F23" s="39">
        <v>2492611.7000000002</v>
      </c>
      <c r="G23" s="3">
        <f t="shared" si="0"/>
        <v>4.6964304637340526E-3</v>
      </c>
      <c r="H23" s="40"/>
    </row>
    <row r="24" spans="1:8" x14ac:dyDescent="0.25">
      <c r="A24" s="88"/>
      <c r="B24" s="2" t="s">
        <v>663</v>
      </c>
      <c r="C24" s="38" t="s">
        <v>685</v>
      </c>
      <c r="D24" s="38" t="s">
        <v>327</v>
      </c>
      <c r="E24" s="39">
        <v>8300</v>
      </c>
      <c r="F24" s="39">
        <v>3669015</v>
      </c>
      <c r="G24" s="3">
        <f t="shared" si="0"/>
        <v>6.9129394754494627E-3</v>
      </c>
      <c r="H24" s="40"/>
    </row>
    <row r="25" spans="1:8" x14ac:dyDescent="0.25">
      <c r="A25" s="88"/>
      <c r="B25" s="2" t="s">
        <v>34</v>
      </c>
      <c r="C25" s="38" t="s">
        <v>361</v>
      </c>
      <c r="D25" s="38" t="s">
        <v>365</v>
      </c>
      <c r="E25" s="39">
        <v>1610</v>
      </c>
      <c r="F25" s="39">
        <v>2946461</v>
      </c>
      <c r="G25" s="3">
        <f t="shared" si="0"/>
        <v>5.551546275982055E-3</v>
      </c>
      <c r="H25" s="40"/>
    </row>
    <row r="26" spans="1:8" x14ac:dyDescent="0.25">
      <c r="A26" s="88"/>
      <c r="B26" s="2" t="s">
        <v>664</v>
      </c>
      <c r="C26" s="38" t="s">
        <v>687</v>
      </c>
      <c r="D26" s="38" t="s">
        <v>686</v>
      </c>
      <c r="E26" s="39">
        <v>2070</v>
      </c>
      <c r="F26" s="39">
        <v>5535801</v>
      </c>
      <c r="G26" s="3">
        <f t="shared" si="0"/>
        <v>1.043022643982993E-2</v>
      </c>
      <c r="H26" s="40"/>
    </row>
    <row r="27" spans="1:8" x14ac:dyDescent="0.25">
      <c r="A27" s="88"/>
      <c r="B27" s="2" t="s">
        <v>660</v>
      </c>
      <c r="C27" s="38" t="s">
        <v>680</v>
      </c>
      <c r="D27" s="38" t="s">
        <v>682</v>
      </c>
      <c r="E27" s="39">
        <v>2375</v>
      </c>
      <c r="F27" s="39">
        <v>4666875</v>
      </c>
      <c r="G27" s="3">
        <f t="shared" si="0"/>
        <v>8.7930478383130648E-3</v>
      </c>
      <c r="H27" s="40"/>
    </row>
    <row r="28" spans="1:8" x14ac:dyDescent="0.25">
      <c r="A28" s="88"/>
      <c r="B28" s="2" t="s">
        <v>37</v>
      </c>
      <c r="C28" s="38" t="s">
        <v>351</v>
      </c>
      <c r="D28" s="38" t="s">
        <v>360</v>
      </c>
      <c r="E28" s="39">
        <v>17793</v>
      </c>
      <c r="F28" s="39">
        <v>5104811.7</v>
      </c>
      <c r="G28" s="3">
        <f t="shared" si="0"/>
        <v>9.6181820776601572E-3</v>
      </c>
      <c r="H28" s="40"/>
    </row>
    <row r="29" spans="1:8" x14ac:dyDescent="0.25">
      <c r="A29" s="88"/>
      <c r="B29" s="2" t="s">
        <v>38</v>
      </c>
      <c r="C29" s="38" t="s">
        <v>364</v>
      </c>
      <c r="D29" s="38" t="s">
        <v>337</v>
      </c>
      <c r="E29" s="39">
        <v>750</v>
      </c>
      <c r="F29" s="39">
        <v>3677250</v>
      </c>
      <c r="G29" s="3">
        <f t="shared" si="0"/>
        <v>6.9284553718359111E-3</v>
      </c>
      <c r="H29" s="40"/>
    </row>
    <row r="30" spans="1:8" x14ac:dyDescent="0.25">
      <c r="A30" s="88"/>
      <c r="B30" s="2" t="s">
        <v>39</v>
      </c>
      <c r="C30" s="38" t="s">
        <v>375</v>
      </c>
      <c r="D30" s="38" t="s">
        <v>336</v>
      </c>
      <c r="E30" s="39">
        <v>35500</v>
      </c>
      <c r="F30" s="39">
        <v>10257725</v>
      </c>
      <c r="G30" s="3">
        <f t="shared" si="0"/>
        <v>1.9326994324309069E-2</v>
      </c>
      <c r="H30" s="40"/>
    </row>
    <row r="31" spans="1:8" x14ac:dyDescent="0.25">
      <c r="A31" s="88"/>
      <c r="B31" s="2" t="s">
        <v>41</v>
      </c>
      <c r="C31" s="38" t="s">
        <v>385</v>
      </c>
      <c r="D31" s="38" t="s">
        <v>383</v>
      </c>
      <c r="E31" s="39">
        <v>2250</v>
      </c>
      <c r="F31" s="39">
        <v>2651400</v>
      </c>
      <c r="G31" s="3">
        <f t="shared" si="0"/>
        <v>4.995609918522193E-3</v>
      </c>
      <c r="H31" s="40"/>
    </row>
    <row r="32" spans="1:8" x14ac:dyDescent="0.25">
      <c r="A32" s="88"/>
      <c r="B32" s="2" t="s">
        <v>701</v>
      </c>
      <c r="C32" s="38" t="s">
        <v>723</v>
      </c>
      <c r="D32" s="38" t="s">
        <v>724</v>
      </c>
      <c r="E32" s="39">
        <v>3100</v>
      </c>
      <c r="F32" s="39">
        <v>2547270</v>
      </c>
      <c r="G32" s="3">
        <f t="shared" si="0"/>
        <v>4.7994143762367155E-3</v>
      </c>
      <c r="H32" s="40"/>
    </row>
    <row r="33" spans="1:8" x14ac:dyDescent="0.25">
      <c r="A33" s="88"/>
      <c r="B33" s="2" t="s">
        <v>750</v>
      </c>
      <c r="C33" s="38" t="s">
        <v>764</v>
      </c>
      <c r="D33" s="38" t="s">
        <v>726</v>
      </c>
      <c r="E33" s="39">
        <v>10100</v>
      </c>
      <c r="F33" s="39">
        <v>854359</v>
      </c>
      <c r="G33" s="3">
        <f t="shared" si="0"/>
        <v>1.6097323279696395E-3</v>
      </c>
      <c r="H33" s="40"/>
    </row>
    <row r="34" spans="1:8" x14ac:dyDescent="0.25">
      <c r="A34" s="88"/>
      <c r="B34" s="2" t="s">
        <v>751</v>
      </c>
      <c r="C34" s="38" t="s">
        <v>765</v>
      </c>
      <c r="D34" s="38" t="s">
        <v>726</v>
      </c>
      <c r="E34" s="39">
        <v>10100</v>
      </c>
      <c r="F34" s="39">
        <v>479346</v>
      </c>
      <c r="G34" s="3">
        <f t="shared" si="0"/>
        <v>9.0315517538053073E-4</v>
      </c>
      <c r="H34" s="40"/>
    </row>
    <row r="35" spans="1:8" x14ac:dyDescent="0.25">
      <c r="A35" s="88"/>
      <c r="B35" s="2" t="s">
        <v>629</v>
      </c>
      <c r="C35" s="38" t="s">
        <v>634</v>
      </c>
      <c r="D35" s="38" t="s">
        <v>633</v>
      </c>
      <c r="E35" s="39">
        <v>1525</v>
      </c>
      <c r="F35" s="39">
        <v>7851615</v>
      </c>
      <c r="G35" s="3">
        <f t="shared" si="0"/>
        <v>1.4793545210235208E-2</v>
      </c>
      <c r="H35" s="40"/>
    </row>
    <row r="36" spans="1:8" x14ac:dyDescent="0.25">
      <c r="A36" s="88"/>
      <c r="B36" s="2" t="s">
        <v>42</v>
      </c>
      <c r="C36" s="38" t="s">
        <v>371</v>
      </c>
      <c r="D36" s="38" t="s">
        <v>373</v>
      </c>
      <c r="E36" s="39">
        <v>6900</v>
      </c>
      <c r="F36" s="39">
        <v>3643200</v>
      </c>
      <c r="G36" s="3">
        <f t="shared" si="0"/>
        <v>6.8643003904201756E-3</v>
      </c>
      <c r="H36" s="40"/>
    </row>
    <row r="37" spans="1:8" x14ac:dyDescent="0.25">
      <c r="A37" s="88"/>
      <c r="B37" s="2" t="s">
        <v>702</v>
      </c>
      <c r="C37" s="38" t="s">
        <v>725</v>
      </c>
      <c r="D37" s="38" t="s">
        <v>726</v>
      </c>
      <c r="E37" s="39">
        <v>10100</v>
      </c>
      <c r="F37" s="39">
        <v>3561260</v>
      </c>
      <c r="G37" s="3">
        <f t="shared" si="0"/>
        <v>6.7099139241292701E-3</v>
      </c>
      <c r="H37" s="40"/>
    </row>
    <row r="38" spans="1:8" x14ac:dyDescent="0.25">
      <c r="A38" s="88"/>
      <c r="B38" s="2" t="s">
        <v>43</v>
      </c>
      <c r="C38" s="38" t="s">
        <v>382</v>
      </c>
      <c r="D38" s="38" t="s">
        <v>378</v>
      </c>
      <c r="E38" s="39">
        <v>29700</v>
      </c>
      <c r="F38" s="39">
        <v>7882380</v>
      </c>
      <c r="G38" s="3">
        <f t="shared" si="0"/>
        <v>1.4851510790360173E-2</v>
      </c>
      <c r="H38" s="40"/>
    </row>
    <row r="39" spans="1:8" x14ac:dyDescent="0.25">
      <c r="A39" s="88"/>
      <c r="B39" s="2" t="s">
        <v>44</v>
      </c>
      <c r="C39" s="38" t="s">
        <v>766</v>
      </c>
      <c r="D39" s="38" t="s">
        <v>331</v>
      </c>
      <c r="E39" s="39">
        <v>600</v>
      </c>
      <c r="F39" s="39">
        <v>2436960</v>
      </c>
      <c r="G39" s="3">
        <f t="shared" si="0"/>
        <v>4.5915748461348134E-3</v>
      </c>
      <c r="H39" s="40"/>
    </row>
    <row r="40" spans="1:8" x14ac:dyDescent="0.25">
      <c r="A40" s="88"/>
      <c r="B40" s="2" t="s">
        <v>45</v>
      </c>
      <c r="C40" s="38" t="s">
        <v>384</v>
      </c>
      <c r="D40" s="38" t="s">
        <v>377</v>
      </c>
      <c r="E40" s="39">
        <v>692</v>
      </c>
      <c r="F40" s="39">
        <v>3601514</v>
      </c>
      <c r="G40" s="3">
        <f t="shared" si="0"/>
        <v>6.7857581127315899E-3</v>
      </c>
      <c r="H40" s="40"/>
    </row>
    <row r="41" spans="1:8" x14ac:dyDescent="0.25">
      <c r="A41" s="88"/>
      <c r="B41" s="2" t="s">
        <v>638</v>
      </c>
      <c r="C41" s="38" t="s">
        <v>374</v>
      </c>
      <c r="D41" s="38" t="s">
        <v>336</v>
      </c>
      <c r="E41" s="39">
        <v>20120</v>
      </c>
      <c r="F41" s="39">
        <v>7730104</v>
      </c>
      <c r="G41" s="3">
        <f t="shared" si="0"/>
        <v>1.4564601423251142E-2</v>
      </c>
      <c r="H41" s="40"/>
    </row>
    <row r="42" spans="1:8" x14ac:dyDescent="0.25">
      <c r="A42" s="88"/>
      <c r="B42" s="2" t="s">
        <v>46</v>
      </c>
      <c r="C42" s="38" t="s">
        <v>372</v>
      </c>
      <c r="D42" s="38" t="s">
        <v>336</v>
      </c>
      <c r="E42" s="39">
        <v>9345</v>
      </c>
      <c r="F42" s="39">
        <v>12023277</v>
      </c>
      <c r="G42" s="3">
        <f t="shared" si="0"/>
        <v>2.2653542217070135E-2</v>
      </c>
      <c r="H42" s="40"/>
    </row>
    <row r="43" spans="1:8" x14ac:dyDescent="0.25">
      <c r="A43" s="88"/>
      <c r="B43" s="2" t="s">
        <v>47</v>
      </c>
      <c r="C43" s="38" t="s">
        <v>379</v>
      </c>
      <c r="D43" s="38" t="s">
        <v>380</v>
      </c>
      <c r="E43" s="39">
        <v>2800</v>
      </c>
      <c r="F43" s="39">
        <v>3980200</v>
      </c>
      <c r="G43" s="3">
        <f t="shared" si="0"/>
        <v>7.4992557130957359E-3</v>
      </c>
      <c r="H43" s="40"/>
    </row>
    <row r="44" spans="1:8" x14ac:dyDescent="0.25">
      <c r="A44" s="88"/>
      <c r="B44" s="2" t="s">
        <v>49</v>
      </c>
      <c r="C44" s="38" t="s">
        <v>369</v>
      </c>
      <c r="D44" s="38" t="s">
        <v>370</v>
      </c>
      <c r="E44" s="39">
        <v>29350</v>
      </c>
      <c r="F44" s="39">
        <v>12231612.5</v>
      </c>
      <c r="G44" s="3">
        <f t="shared" si="0"/>
        <v>2.3046075554243057E-2</v>
      </c>
      <c r="H44" s="40"/>
    </row>
    <row r="45" spans="1:8" x14ac:dyDescent="0.25">
      <c r="A45" s="88"/>
      <c r="B45" s="2" t="s">
        <v>703</v>
      </c>
      <c r="C45" s="38" t="s">
        <v>727</v>
      </c>
      <c r="D45" s="38" t="s">
        <v>331</v>
      </c>
      <c r="E45" s="39">
        <v>725</v>
      </c>
      <c r="F45" s="39">
        <v>3765867.5</v>
      </c>
      <c r="G45" s="3">
        <f t="shared" si="0"/>
        <v>7.095423185803868E-3</v>
      </c>
      <c r="H45" s="40"/>
    </row>
    <row r="46" spans="1:8" x14ac:dyDescent="0.25">
      <c r="A46" s="88"/>
      <c r="B46" s="2" t="s">
        <v>50</v>
      </c>
      <c r="C46" s="38" t="s">
        <v>376</v>
      </c>
      <c r="D46" s="38" t="s">
        <v>386</v>
      </c>
      <c r="E46" s="39">
        <v>29270</v>
      </c>
      <c r="F46" s="39">
        <v>12022652.5</v>
      </c>
      <c r="G46" s="3">
        <f t="shared" si="0"/>
        <v>2.2652365571375743E-2</v>
      </c>
      <c r="H46" s="40"/>
    </row>
    <row r="47" spans="1:8" x14ac:dyDescent="0.25">
      <c r="A47" s="88"/>
      <c r="B47" s="2" t="s">
        <v>704</v>
      </c>
      <c r="C47" s="38" t="s">
        <v>728</v>
      </c>
      <c r="D47" s="38" t="s">
        <v>325</v>
      </c>
      <c r="E47" s="39">
        <v>6500</v>
      </c>
      <c r="F47" s="39">
        <v>3094975</v>
      </c>
      <c r="G47" s="3">
        <f t="shared" si="0"/>
        <v>5.8313675068183699E-3</v>
      </c>
      <c r="H47" s="40"/>
    </row>
    <row r="48" spans="1:8" x14ac:dyDescent="0.25">
      <c r="A48" s="88"/>
      <c r="B48" s="2" t="s">
        <v>51</v>
      </c>
      <c r="C48" s="38" t="s">
        <v>395</v>
      </c>
      <c r="D48" s="38" t="s">
        <v>394</v>
      </c>
      <c r="E48" s="39">
        <v>1375</v>
      </c>
      <c r="F48" s="39">
        <v>5602987.5</v>
      </c>
      <c r="G48" s="3">
        <f t="shared" si="0"/>
        <v>1.0556815240384652E-2</v>
      </c>
      <c r="H48" s="40"/>
    </row>
    <row r="49" spans="1:8" x14ac:dyDescent="0.25">
      <c r="A49" s="88"/>
      <c r="B49" s="2" t="s">
        <v>52</v>
      </c>
      <c r="C49" s="38" t="s">
        <v>388</v>
      </c>
      <c r="D49" s="38" t="s">
        <v>338</v>
      </c>
      <c r="E49" s="39">
        <v>9160</v>
      </c>
      <c r="F49" s="39">
        <v>8319570</v>
      </c>
      <c r="G49" s="3">
        <f t="shared" si="0"/>
        <v>1.5675238142053134E-2</v>
      </c>
      <c r="H49" s="40"/>
    </row>
    <row r="50" spans="1:8" x14ac:dyDescent="0.25">
      <c r="A50" s="88"/>
      <c r="B50" s="2" t="s">
        <v>53</v>
      </c>
      <c r="C50" s="38" t="s">
        <v>396</v>
      </c>
      <c r="D50" s="38" t="s">
        <v>40</v>
      </c>
      <c r="E50" s="39">
        <v>1110</v>
      </c>
      <c r="F50" s="39">
        <v>6527910</v>
      </c>
      <c r="G50" s="3">
        <f t="shared" si="0"/>
        <v>1.2299499111118734E-2</v>
      </c>
      <c r="H50" s="40"/>
    </row>
    <row r="51" spans="1:8" x14ac:dyDescent="0.25">
      <c r="A51" s="88"/>
      <c r="B51" s="2" t="s">
        <v>54</v>
      </c>
      <c r="C51" s="38" t="s">
        <v>401</v>
      </c>
      <c r="D51" s="38" t="s">
        <v>340</v>
      </c>
      <c r="E51" s="39">
        <v>2150</v>
      </c>
      <c r="F51" s="39">
        <v>4875555</v>
      </c>
      <c r="G51" s="3">
        <f t="shared" si="0"/>
        <v>9.1862302618618361E-3</v>
      </c>
      <c r="H51" s="40"/>
    </row>
    <row r="52" spans="1:8" x14ac:dyDescent="0.25">
      <c r="A52" s="88"/>
      <c r="B52" s="2" t="s">
        <v>55</v>
      </c>
      <c r="C52" s="38" t="s">
        <v>400</v>
      </c>
      <c r="D52" s="38" t="s">
        <v>397</v>
      </c>
      <c r="E52" s="39">
        <v>415</v>
      </c>
      <c r="F52" s="39">
        <v>7572505</v>
      </c>
      <c r="G52" s="3">
        <f t="shared" si="0"/>
        <v>1.4267662776668515E-2</v>
      </c>
      <c r="H52" s="40"/>
    </row>
    <row r="53" spans="1:8" x14ac:dyDescent="0.25">
      <c r="A53" s="88"/>
      <c r="B53" s="2" t="s">
        <v>639</v>
      </c>
      <c r="C53" s="38" t="s">
        <v>650</v>
      </c>
      <c r="D53" s="38" t="s">
        <v>340</v>
      </c>
      <c r="E53" s="39">
        <v>875</v>
      </c>
      <c r="F53" s="39">
        <v>5833625</v>
      </c>
      <c r="G53" s="3">
        <f t="shared" si="0"/>
        <v>1.0991368677279562E-2</v>
      </c>
      <c r="H53" s="40"/>
    </row>
    <row r="54" spans="1:8" x14ac:dyDescent="0.25">
      <c r="A54" s="88"/>
      <c r="B54" s="2" t="s">
        <v>705</v>
      </c>
      <c r="C54" s="38" t="s">
        <v>729</v>
      </c>
      <c r="D54" s="38" t="s">
        <v>730</v>
      </c>
      <c r="E54" s="39">
        <v>15550</v>
      </c>
      <c r="F54" s="39">
        <v>4078765</v>
      </c>
      <c r="G54" s="3">
        <f t="shared" si="0"/>
        <v>7.6849660139251619E-3</v>
      </c>
      <c r="H54" s="40"/>
    </row>
    <row r="55" spans="1:8" x14ac:dyDescent="0.25">
      <c r="A55" s="88"/>
      <c r="B55" s="2" t="s">
        <v>56</v>
      </c>
      <c r="C55" s="38" t="s">
        <v>398</v>
      </c>
      <c r="D55" s="38" t="s">
        <v>327</v>
      </c>
      <c r="E55" s="39">
        <v>11844</v>
      </c>
      <c r="F55" s="39">
        <v>21662676</v>
      </c>
      <c r="G55" s="3">
        <f t="shared" si="0"/>
        <v>4.0815523529958764E-2</v>
      </c>
      <c r="H55" s="40"/>
    </row>
    <row r="56" spans="1:8" x14ac:dyDescent="0.25">
      <c r="A56" s="88"/>
      <c r="B56" s="2" t="s">
        <v>706</v>
      </c>
      <c r="C56" s="38" t="s">
        <v>731</v>
      </c>
      <c r="D56" s="38" t="s">
        <v>338</v>
      </c>
      <c r="E56" s="39">
        <v>1350</v>
      </c>
      <c r="F56" s="39">
        <v>4512915</v>
      </c>
      <c r="G56" s="3">
        <f t="shared" si="0"/>
        <v>8.5029655787310799E-3</v>
      </c>
      <c r="H56" s="40"/>
    </row>
    <row r="57" spans="1:8" x14ac:dyDescent="0.25">
      <c r="A57" s="88"/>
      <c r="B57" s="2" t="s">
        <v>58</v>
      </c>
      <c r="C57" s="38" t="s">
        <v>391</v>
      </c>
      <c r="D57" s="38" t="s">
        <v>399</v>
      </c>
      <c r="E57" s="39">
        <v>685</v>
      </c>
      <c r="F57" s="39">
        <v>5600902.5</v>
      </c>
      <c r="G57" s="3">
        <f t="shared" si="0"/>
        <v>1.0552886807601927E-2</v>
      </c>
      <c r="H57" s="40"/>
    </row>
    <row r="58" spans="1:8" x14ac:dyDescent="0.25">
      <c r="A58" s="88"/>
      <c r="B58" s="2" t="s">
        <v>661</v>
      </c>
      <c r="C58" s="38" t="s">
        <v>683</v>
      </c>
      <c r="D58" s="38" t="s">
        <v>684</v>
      </c>
      <c r="E58" s="39">
        <v>5500</v>
      </c>
      <c r="F58" s="39">
        <v>10764600</v>
      </c>
      <c r="G58" s="3">
        <f t="shared" si="0"/>
        <v>2.0282018001404542E-2</v>
      </c>
      <c r="H58" s="40"/>
    </row>
    <row r="59" spans="1:8" x14ac:dyDescent="0.25">
      <c r="A59" s="88"/>
      <c r="B59" s="2" t="s">
        <v>59</v>
      </c>
      <c r="C59" s="38" t="s">
        <v>387</v>
      </c>
      <c r="D59" s="38" t="s">
        <v>392</v>
      </c>
      <c r="E59" s="39">
        <v>2980</v>
      </c>
      <c r="F59" s="39">
        <v>6731522</v>
      </c>
      <c r="G59" s="3">
        <f t="shared" si="0"/>
        <v>1.2683132711001868E-2</v>
      </c>
      <c r="H59" s="40"/>
    </row>
    <row r="60" spans="1:8" x14ac:dyDescent="0.25">
      <c r="A60" s="88"/>
      <c r="B60" s="2" t="s">
        <v>60</v>
      </c>
      <c r="C60" s="38" t="s">
        <v>402</v>
      </c>
      <c r="D60" s="38" t="s">
        <v>336</v>
      </c>
      <c r="E60" s="39">
        <v>68070</v>
      </c>
      <c r="F60" s="39">
        <v>8903556</v>
      </c>
      <c r="G60" s="3">
        <f t="shared" si="0"/>
        <v>1.6775549771335063E-2</v>
      </c>
      <c r="H60" s="40"/>
    </row>
    <row r="61" spans="1:8" x14ac:dyDescent="0.25">
      <c r="A61" s="88"/>
      <c r="B61" s="2" t="s">
        <v>61</v>
      </c>
      <c r="C61" s="38" t="s">
        <v>412</v>
      </c>
      <c r="D61" s="38" t="s">
        <v>355</v>
      </c>
      <c r="E61" s="39">
        <v>875</v>
      </c>
      <c r="F61" s="39">
        <v>10046750</v>
      </c>
      <c r="G61" s="3">
        <f t="shared" si="0"/>
        <v>1.8929487798488666E-2</v>
      </c>
      <c r="H61" s="40"/>
    </row>
    <row r="62" spans="1:8" x14ac:dyDescent="0.25">
      <c r="A62" s="88"/>
      <c r="B62" s="2" t="s">
        <v>62</v>
      </c>
      <c r="C62" s="38" t="s">
        <v>407</v>
      </c>
      <c r="D62" s="38" t="s">
        <v>337</v>
      </c>
      <c r="E62" s="39">
        <v>1485</v>
      </c>
      <c r="F62" s="39">
        <v>4983214.5</v>
      </c>
      <c r="G62" s="3">
        <f t="shared" si="0"/>
        <v>9.3890758777715969E-3</v>
      </c>
      <c r="H62" s="40"/>
    </row>
    <row r="63" spans="1:8" x14ac:dyDescent="0.25">
      <c r="A63" s="88"/>
      <c r="B63" s="2" t="s">
        <v>707</v>
      </c>
      <c r="C63" s="38" t="s">
        <v>732</v>
      </c>
      <c r="D63" s="38" t="s">
        <v>733</v>
      </c>
      <c r="E63" s="39">
        <v>8750</v>
      </c>
      <c r="F63" s="39">
        <v>4006625</v>
      </c>
      <c r="G63" s="3">
        <f t="shared" si="0"/>
        <v>7.5490441237832774E-3</v>
      </c>
      <c r="H63" s="40"/>
    </row>
    <row r="64" spans="1:8" x14ac:dyDescent="0.25">
      <c r="A64" s="88"/>
      <c r="B64" s="2" t="s">
        <v>63</v>
      </c>
      <c r="C64" s="38" t="s">
        <v>406</v>
      </c>
      <c r="D64" s="38" t="s">
        <v>336</v>
      </c>
      <c r="E64" s="39">
        <v>10450</v>
      </c>
      <c r="F64" s="39">
        <v>8704850</v>
      </c>
      <c r="G64" s="3">
        <f t="shared" si="0"/>
        <v>1.640115976436898E-2</v>
      </c>
      <c r="H64" s="40"/>
    </row>
    <row r="65" spans="1:8" x14ac:dyDescent="0.25">
      <c r="A65" s="88"/>
      <c r="B65" s="2" t="s">
        <v>64</v>
      </c>
      <c r="C65" s="38" t="s">
        <v>403</v>
      </c>
      <c r="D65" s="38" t="s">
        <v>408</v>
      </c>
      <c r="E65" s="39">
        <v>372</v>
      </c>
      <c r="F65" s="39">
        <v>4883244</v>
      </c>
      <c r="G65" s="3">
        <f t="shared" si="0"/>
        <v>9.2007174175771245E-3</v>
      </c>
      <c r="H65" s="40"/>
    </row>
    <row r="66" spans="1:8" x14ac:dyDescent="0.25">
      <c r="A66" s="88"/>
      <c r="B66" s="2" t="s">
        <v>65</v>
      </c>
      <c r="C66" s="38" t="s">
        <v>410</v>
      </c>
      <c r="D66" s="38" t="s">
        <v>392</v>
      </c>
      <c r="E66" s="39">
        <v>1620</v>
      </c>
      <c r="F66" s="39">
        <v>2403918</v>
      </c>
      <c r="G66" s="3">
        <f t="shared" si="0"/>
        <v>4.5293190782658343E-3</v>
      </c>
      <c r="H66" s="40"/>
    </row>
    <row r="67" spans="1:8" x14ac:dyDescent="0.25">
      <c r="A67" s="88"/>
      <c r="B67" s="2" t="s">
        <v>752</v>
      </c>
      <c r="C67" s="38" t="s">
        <v>769</v>
      </c>
      <c r="D67" s="38" t="s">
        <v>417</v>
      </c>
      <c r="E67" s="39">
        <v>21250</v>
      </c>
      <c r="F67" s="39">
        <v>7720125</v>
      </c>
      <c r="G67" s="3">
        <f t="shared" si="0"/>
        <v>1.4545799585966338E-2</v>
      </c>
      <c r="H67" s="40"/>
    </row>
    <row r="68" spans="1:8" x14ac:dyDescent="0.25">
      <c r="A68" s="88"/>
      <c r="B68" s="2" t="s">
        <v>66</v>
      </c>
      <c r="C68" s="38" t="s">
        <v>404</v>
      </c>
      <c r="D68" s="38" t="s">
        <v>340</v>
      </c>
      <c r="E68" s="39">
        <v>1280</v>
      </c>
      <c r="F68" s="39">
        <v>5645824</v>
      </c>
      <c r="G68" s="3">
        <f t="shared" si="0"/>
        <v>1.0637525221630325E-2</v>
      </c>
      <c r="H68" s="40"/>
    </row>
    <row r="69" spans="1:8" x14ac:dyDescent="0.25">
      <c r="A69" s="88"/>
      <c r="B69" s="2" t="s">
        <v>753</v>
      </c>
      <c r="C69" s="38" t="s">
        <v>767</v>
      </c>
      <c r="D69" s="38" t="s">
        <v>726</v>
      </c>
      <c r="E69" s="39">
        <v>10100</v>
      </c>
      <c r="F69" s="39">
        <v>1412485</v>
      </c>
      <c r="G69" s="3">
        <f t="shared" si="0"/>
        <v>2.6613200859032285E-3</v>
      </c>
      <c r="H69" s="40"/>
    </row>
    <row r="70" spans="1:8" x14ac:dyDescent="0.25">
      <c r="A70" s="88"/>
      <c r="B70" s="2" t="s">
        <v>754</v>
      </c>
      <c r="C70" s="38" t="s">
        <v>768</v>
      </c>
      <c r="D70" s="38" t="s">
        <v>726</v>
      </c>
      <c r="E70" s="39">
        <v>10100</v>
      </c>
      <c r="F70" s="39">
        <v>2324616</v>
      </c>
      <c r="G70" s="3">
        <f t="shared" si="0"/>
        <v>4.3799029744117776E-3</v>
      </c>
      <c r="H70" s="40"/>
    </row>
    <row r="71" spans="1:8" x14ac:dyDescent="0.25">
      <c r="A71" s="88"/>
      <c r="B71" s="2" t="s">
        <v>67</v>
      </c>
      <c r="C71" s="38" t="s">
        <v>405</v>
      </c>
      <c r="D71" s="38" t="s">
        <v>338</v>
      </c>
      <c r="E71" s="39">
        <v>10400</v>
      </c>
      <c r="F71" s="39">
        <v>9850360</v>
      </c>
      <c r="G71" s="3">
        <f t="shared" ref="G71:G79" si="1">+F71/$F$106</f>
        <v>1.8559461460743106E-2</v>
      </c>
      <c r="H71" s="40"/>
    </row>
    <row r="72" spans="1:8" x14ac:dyDescent="0.25">
      <c r="A72" s="88"/>
      <c r="B72" s="2" t="s">
        <v>68</v>
      </c>
      <c r="C72" s="38" t="s">
        <v>411</v>
      </c>
      <c r="D72" s="38" t="s">
        <v>366</v>
      </c>
      <c r="E72" s="39">
        <v>33150</v>
      </c>
      <c r="F72" s="39">
        <v>12825735</v>
      </c>
      <c r="G72" s="3">
        <f t="shared" si="1"/>
        <v>2.416548577292647E-2</v>
      </c>
      <c r="H72" s="40"/>
    </row>
    <row r="73" spans="1:8" x14ac:dyDescent="0.25">
      <c r="A73" s="88"/>
      <c r="B73" s="2" t="s">
        <v>70</v>
      </c>
      <c r="C73" s="38" t="s">
        <v>413</v>
      </c>
      <c r="D73" s="38" t="s">
        <v>418</v>
      </c>
      <c r="E73" s="39">
        <v>25924</v>
      </c>
      <c r="F73" s="39">
        <v>7532218.2000000002</v>
      </c>
      <c r="G73" s="3">
        <f t="shared" si="1"/>
        <v>1.4191756788260309E-2</v>
      </c>
      <c r="H73" s="40"/>
    </row>
    <row r="74" spans="1:8" x14ac:dyDescent="0.25">
      <c r="A74" s="88"/>
      <c r="B74" s="2" t="s">
        <v>71</v>
      </c>
      <c r="C74" s="38" t="s">
        <v>415</v>
      </c>
      <c r="D74" s="38" t="s">
        <v>421</v>
      </c>
      <c r="E74" s="39">
        <v>24650</v>
      </c>
      <c r="F74" s="39">
        <v>6176797</v>
      </c>
      <c r="G74" s="3">
        <f t="shared" si="1"/>
        <v>1.1637952914648159E-2</v>
      </c>
      <c r="H74" s="40"/>
    </row>
    <row r="75" spans="1:8" x14ac:dyDescent="0.25">
      <c r="A75" s="88"/>
      <c r="B75" s="2" t="s">
        <v>662</v>
      </c>
      <c r="C75" s="38" t="s">
        <v>678</v>
      </c>
      <c r="D75" s="38" t="s">
        <v>521</v>
      </c>
      <c r="E75" s="39">
        <v>1500</v>
      </c>
      <c r="F75" s="39">
        <v>2688300</v>
      </c>
      <c r="G75" s="3">
        <f t="shared" si="1"/>
        <v>5.0651347001445315E-3</v>
      </c>
      <c r="H75" s="63"/>
    </row>
    <row r="76" spans="1:8" outlineLevel="1" x14ac:dyDescent="0.25">
      <c r="A76" s="88"/>
      <c r="B76" s="2" t="s">
        <v>708</v>
      </c>
      <c r="C76" s="38" t="s">
        <v>734</v>
      </c>
      <c r="D76" s="38" t="s">
        <v>735</v>
      </c>
      <c r="E76" s="39">
        <v>60000</v>
      </c>
      <c r="F76" s="39">
        <v>8744400</v>
      </c>
      <c r="G76" s="3">
        <f t="shared" si="1"/>
        <v>1.6475677518113248E-2</v>
      </c>
      <c r="H76" s="63"/>
    </row>
    <row r="77" spans="1:8" outlineLevel="1" x14ac:dyDescent="0.25">
      <c r="A77" s="88"/>
      <c r="B77" s="2" t="s">
        <v>72</v>
      </c>
      <c r="C77" s="38" t="s">
        <v>414</v>
      </c>
      <c r="D77" s="38" t="s">
        <v>365</v>
      </c>
      <c r="E77" s="39">
        <v>4245</v>
      </c>
      <c r="F77" s="39">
        <v>2524926</v>
      </c>
      <c r="G77" s="3">
        <f t="shared" si="1"/>
        <v>4.757315142616945E-3</v>
      </c>
      <c r="H77" s="63"/>
    </row>
    <row r="78" spans="1:8" outlineLevel="1" x14ac:dyDescent="0.25">
      <c r="A78" s="88"/>
      <c r="B78" s="2" t="s">
        <v>75</v>
      </c>
      <c r="C78" s="38" t="s">
        <v>419</v>
      </c>
      <c r="D78" s="38" t="s">
        <v>331</v>
      </c>
      <c r="E78" s="39">
        <v>2525</v>
      </c>
      <c r="F78" s="39">
        <v>2989095</v>
      </c>
      <c r="G78" s="3">
        <f t="shared" si="1"/>
        <v>5.6318747187919949E-3</v>
      </c>
      <c r="H78" s="63"/>
    </row>
    <row r="79" spans="1:8" outlineLevel="1" x14ac:dyDescent="0.25">
      <c r="A79" s="88"/>
      <c r="B79" s="2" t="s">
        <v>709</v>
      </c>
      <c r="C79" s="38" t="s">
        <v>736</v>
      </c>
      <c r="D79" s="38" t="s">
        <v>336</v>
      </c>
      <c r="E79" s="39">
        <v>5000</v>
      </c>
      <c r="F79" s="39">
        <v>4923500</v>
      </c>
      <c r="G79" s="3">
        <f t="shared" si="1"/>
        <v>9.2765653744602914E-3</v>
      </c>
      <c r="H79" s="63"/>
    </row>
    <row r="80" spans="1:8" hidden="1" outlineLevel="1" x14ac:dyDescent="0.25">
      <c r="A80" s="88"/>
      <c r="B80" s="2"/>
      <c r="C80" s="38"/>
      <c r="D80" s="38"/>
      <c r="E80" s="39"/>
      <c r="F80" s="39"/>
      <c r="G80" s="3"/>
      <c r="H80" s="63"/>
    </row>
    <row r="81" spans="1:8" hidden="1" outlineLevel="1" x14ac:dyDescent="0.25">
      <c r="A81" s="88"/>
      <c r="B81" s="2"/>
      <c r="C81" s="38"/>
      <c r="D81" s="38"/>
      <c r="E81" s="39"/>
      <c r="F81" s="39"/>
      <c r="G81" s="3"/>
      <c r="H81" s="63"/>
    </row>
    <row r="82" spans="1:8" hidden="1" outlineLevel="1" x14ac:dyDescent="0.25">
      <c r="A82" s="88"/>
      <c r="B82" s="2"/>
      <c r="C82" s="38"/>
      <c r="D82" s="38"/>
      <c r="E82" s="39"/>
      <c r="F82" s="39"/>
      <c r="G82" s="3"/>
      <c r="H82" s="63"/>
    </row>
    <row r="83" spans="1:8" hidden="1" outlineLevel="1" x14ac:dyDescent="0.25">
      <c r="A83" s="88"/>
      <c r="B83" s="2"/>
      <c r="C83" s="38"/>
      <c r="D83" s="38"/>
      <c r="E83" s="39"/>
      <c r="F83" s="39"/>
      <c r="G83" s="3"/>
      <c r="H83" s="63"/>
    </row>
    <row r="84" spans="1:8" hidden="1" outlineLevel="1" x14ac:dyDescent="0.25">
      <c r="A84" s="88"/>
      <c r="B84" s="2"/>
      <c r="C84" s="38"/>
      <c r="D84" s="38"/>
      <c r="E84" s="39"/>
      <c r="F84" s="39"/>
      <c r="G84" s="3"/>
      <c r="H84" s="63"/>
    </row>
    <row r="85" spans="1:8" hidden="1" outlineLevel="1" x14ac:dyDescent="0.25">
      <c r="A85" s="88"/>
      <c r="B85" s="2"/>
      <c r="C85" s="38"/>
      <c r="D85" s="38"/>
      <c r="E85" s="39"/>
      <c r="F85" s="39"/>
      <c r="G85" s="3"/>
      <c r="H85" s="64"/>
    </row>
    <row r="86" spans="1:8" hidden="1" outlineLevel="1" x14ac:dyDescent="0.25">
      <c r="A86" s="88"/>
      <c r="B86" s="2"/>
      <c r="C86" s="38"/>
      <c r="D86" s="38"/>
      <c r="E86" s="39"/>
      <c r="F86" s="39"/>
      <c r="G86" s="3"/>
      <c r="H86" s="63"/>
    </row>
    <row r="87" spans="1:8" hidden="1" outlineLevel="1" x14ac:dyDescent="0.25">
      <c r="A87" s="88"/>
      <c r="B87" s="2"/>
      <c r="C87" s="38"/>
      <c r="D87" s="38"/>
      <c r="E87" s="39"/>
      <c r="F87" s="39"/>
      <c r="G87" s="3"/>
      <c r="H87" s="63"/>
    </row>
    <row r="88" spans="1:8" hidden="1" outlineLevel="1" x14ac:dyDescent="0.25">
      <c r="A88" s="88"/>
      <c r="B88" s="2"/>
      <c r="C88" s="38"/>
      <c r="D88" s="38"/>
      <c r="E88" s="39"/>
      <c r="F88" s="39"/>
      <c r="G88" s="3"/>
      <c r="H88" s="63"/>
    </row>
    <row r="89" spans="1:8" hidden="1" x14ac:dyDescent="0.25">
      <c r="A89" s="98" t="s">
        <v>69</v>
      </c>
      <c r="B89" s="2"/>
      <c r="C89" s="38"/>
      <c r="D89" s="38"/>
      <c r="E89" s="39"/>
      <c r="F89" s="39"/>
      <c r="G89" s="3"/>
      <c r="H89" s="63"/>
    </row>
    <row r="90" spans="1:8" hidden="1" x14ac:dyDescent="0.25">
      <c r="B90" s="2"/>
      <c r="C90" s="38"/>
      <c r="D90" s="38"/>
      <c r="E90" s="39"/>
      <c r="F90" s="39"/>
      <c r="G90" s="3"/>
      <c r="H90" s="63"/>
    </row>
    <row r="91" spans="1:8" hidden="1" x14ac:dyDescent="0.25">
      <c r="B91" s="2"/>
      <c r="C91" s="38"/>
      <c r="D91" s="38"/>
      <c r="E91" s="39"/>
      <c r="F91" s="39"/>
      <c r="G91" s="3"/>
      <c r="H91" s="63"/>
    </row>
    <row r="92" spans="1:8" x14ac:dyDescent="0.25">
      <c r="B92" s="65"/>
      <c r="C92" s="38"/>
      <c r="D92" s="38"/>
      <c r="E92" s="39"/>
      <c r="F92" s="39"/>
      <c r="G92" s="3"/>
      <c r="H92" s="63"/>
    </row>
    <row r="93" spans="1:8" x14ac:dyDescent="0.25">
      <c r="B93" s="65"/>
      <c r="C93" s="38"/>
      <c r="D93" s="38"/>
      <c r="E93" s="39"/>
      <c r="F93" s="39"/>
      <c r="G93" s="3"/>
      <c r="H93" s="63"/>
    </row>
    <row r="94" spans="1:8" x14ac:dyDescent="0.25">
      <c r="B94" s="45"/>
      <c r="C94" s="45" t="s">
        <v>78</v>
      </c>
      <c r="D94" s="45"/>
      <c r="E94" s="46"/>
      <c r="F94" s="47">
        <f>SUM(F7:F91)</f>
        <v>523140192.89999998</v>
      </c>
      <c r="G94" s="7">
        <f>+F94/$F$106</f>
        <v>0.98566958453226727</v>
      </c>
      <c r="H94" s="48"/>
    </row>
    <row r="95" spans="1:8" x14ac:dyDescent="0.25">
      <c r="A95" s="89" t="s">
        <v>73</v>
      </c>
    </row>
    <row r="96" spans="1:8" x14ac:dyDescent="0.25">
      <c r="B96" s="49"/>
      <c r="C96" s="49" t="s">
        <v>81</v>
      </c>
      <c r="D96" s="49"/>
      <c r="E96" s="49"/>
      <c r="F96" s="49" t="s">
        <v>10</v>
      </c>
      <c r="G96" s="6" t="s">
        <v>11</v>
      </c>
      <c r="H96" s="49" t="s">
        <v>12</v>
      </c>
    </row>
    <row r="97" spans="1:8" x14ac:dyDescent="0.25">
      <c r="B97" s="50"/>
      <c r="C97" s="45" t="s">
        <v>82</v>
      </c>
      <c r="D97" s="38"/>
      <c r="E97" s="51"/>
      <c r="F97" s="52" t="s">
        <v>83</v>
      </c>
      <c r="G97" s="7">
        <v>0</v>
      </c>
      <c r="H97" s="38"/>
    </row>
    <row r="98" spans="1:8" x14ac:dyDescent="0.25">
      <c r="B98" s="50" t="s">
        <v>84</v>
      </c>
      <c r="C98" s="45" t="s">
        <v>85</v>
      </c>
      <c r="D98" s="45"/>
      <c r="E98" s="46"/>
      <c r="F98" s="39">
        <v>689154.98</v>
      </c>
      <c r="G98" s="7">
        <f>+F98/$F$106</f>
        <v>1.2984647557844776E-3</v>
      </c>
      <c r="H98" s="38"/>
    </row>
    <row r="99" spans="1:8" x14ac:dyDescent="0.25">
      <c r="B99" s="50"/>
      <c r="C99" s="45" t="s">
        <v>86</v>
      </c>
      <c r="D99" s="38"/>
      <c r="E99" s="51"/>
      <c r="F99" s="46" t="s">
        <v>83</v>
      </c>
      <c r="G99" s="7">
        <v>0</v>
      </c>
      <c r="H99" s="38"/>
    </row>
    <row r="100" spans="1:8" x14ac:dyDescent="0.25">
      <c r="B100" s="50"/>
      <c r="C100" s="45" t="s">
        <v>87</v>
      </c>
      <c r="D100" s="38"/>
      <c r="E100" s="51"/>
      <c r="F100" s="46" t="s">
        <v>83</v>
      </c>
      <c r="G100" s="7">
        <v>0</v>
      </c>
      <c r="H100" s="38"/>
    </row>
    <row r="101" spans="1:8" x14ac:dyDescent="0.25">
      <c r="B101" s="50"/>
      <c r="C101" s="45" t="s">
        <v>88</v>
      </c>
      <c r="D101" s="38"/>
      <c r="E101" s="51"/>
      <c r="F101" s="46" t="s">
        <v>83</v>
      </c>
      <c r="G101" s="7">
        <v>0</v>
      </c>
      <c r="H101" s="38"/>
    </row>
    <row r="102" spans="1:8" x14ac:dyDescent="0.25">
      <c r="B102" s="38" t="s">
        <v>73</v>
      </c>
      <c r="C102" s="38" t="s">
        <v>89</v>
      </c>
      <c r="D102" s="38"/>
      <c r="E102" s="51"/>
      <c r="F102" s="39">
        <v>6916655.7599999998</v>
      </c>
      <c r="G102" s="7">
        <f>+F102/$F$106</f>
        <v>1.3031950711948275E-2</v>
      </c>
      <c r="H102" s="38"/>
    </row>
    <row r="103" spans="1:8" x14ac:dyDescent="0.25">
      <c r="B103" s="50"/>
      <c r="C103" s="38"/>
      <c r="D103" s="38"/>
      <c r="E103" s="51"/>
      <c r="F103" s="52"/>
      <c r="G103" s="7"/>
      <c r="H103" s="38"/>
    </row>
    <row r="104" spans="1:8" x14ac:dyDescent="0.25">
      <c r="B104" s="50"/>
      <c r="C104" s="38" t="s">
        <v>90</v>
      </c>
      <c r="D104" s="38"/>
      <c r="E104" s="51"/>
      <c r="F104" s="53">
        <f>SUM(F97:F103)</f>
        <v>7605810.7400000002</v>
      </c>
      <c r="G104" s="7">
        <f>+F104/$F$106</f>
        <v>1.4330415467732754E-2</v>
      </c>
      <c r="H104" s="38"/>
    </row>
    <row r="105" spans="1:8" x14ac:dyDescent="0.25">
      <c r="B105" s="50"/>
      <c r="C105" s="38"/>
      <c r="D105" s="38"/>
      <c r="E105" s="51"/>
      <c r="F105" s="53"/>
      <c r="G105" s="7"/>
      <c r="H105" s="38"/>
    </row>
    <row r="106" spans="1:8" x14ac:dyDescent="0.25">
      <c r="A106" s="98" t="s">
        <v>77</v>
      </c>
      <c r="B106" s="54"/>
      <c r="C106" s="55" t="s">
        <v>91</v>
      </c>
      <c r="D106" s="56"/>
      <c r="E106" s="57"/>
      <c r="F106" s="57">
        <f>+F104+F94</f>
        <v>530746003.63999999</v>
      </c>
      <c r="G106" s="8">
        <v>1</v>
      </c>
      <c r="H106" s="38"/>
    </row>
    <row r="107" spans="1:8" x14ac:dyDescent="0.25">
      <c r="F107" s="58"/>
    </row>
    <row r="108" spans="1:8" s="85" customFormat="1" x14ac:dyDescent="0.25">
      <c r="C108" s="88" t="s">
        <v>92</v>
      </c>
      <c r="D108" s="104"/>
      <c r="E108" s="91"/>
      <c r="F108" s="91">
        <v>0</v>
      </c>
      <c r="G108" s="105"/>
    </row>
    <row r="109" spans="1:8" s="85" customFormat="1" x14ac:dyDescent="0.25">
      <c r="C109" s="88" t="s">
        <v>93</v>
      </c>
      <c r="D109" s="93"/>
      <c r="E109" s="91"/>
      <c r="G109" s="105"/>
    </row>
    <row r="110" spans="1:8" s="85" customFormat="1" x14ac:dyDescent="0.25">
      <c r="C110" s="88" t="s">
        <v>94</v>
      </c>
      <c r="D110" s="93"/>
      <c r="E110" s="91"/>
      <c r="G110" s="105"/>
    </row>
    <row r="111" spans="1:8" s="85" customFormat="1" x14ac:dyDescent="0.25">
      <c r="C111" s="88" t="s">
        <v>95</v>
      </c>
      <c r="D111" s="92"/>
      <c r="E111" s="91"/>
      <c r="G111" s="105"/>
    </row>
    <row r="112" spans="1:8" s="85" customFormat="1" x14ac:dyDescent="0.25">
      <c r="C112" s="88" t="s">
        <v>96</v>
      </c>
      <c r="D112" s="92"/>
      <c r="E112" s="91"/>
      <c r="G112" s="105"/>
    </row>
    <row r="113" spans="1:8" s="85" customFormat="1" x14ac:dyDescent="0.25">
      <c r="A113" s="85" t="s">
        <v>79</v>
      </c>
      <c r="C113" s="88" t="s">
        <v>97</v>
      </c>
      <c r="D113" s="91"/>
      <c r="E113" s="91"/>
      <c r="G113" s="105"/>
    </row>
    <row r="114" spans="1:8" s="85" customFormat="1" x14ac:dyDescent="0.25">
      <c r="A114" s="85" t="s">
        <v>80</v>
      </c>
      <c r="C114" s="88" t="s">
        <v>98</v>
      </c>
      <c r="D114" s="93">
        <v>0</v>
      </c>
      <c r="E114" s="91"/>
      <c r="G114" s="105"/>
    </row>
    <row r="115" spans="1:8" s="85" customFormat="1" x14ac:dyDescent="0.25">
      <c r="C115" s="88" t="s">
        <v>99</v>
      </c>
      <c r="D115" s="93">
        <v>0</v>
      </c>
      <c r="E115" s="91"/>
      <c r="F115" s="86"/>
      <c r="G115" s="106"/>
    </row>
    <row r="116" spans="1:8" s="85" customFormat="1" x14ac:dyDescent="0.25">
      <c r="B116" s="87"/>
      <c r="C116" s="88"/>
      <c r="E116" s="91"/>
      <c r="G116" s="105"/>
    </row>
    <row r="117" spans="1:8" s="85" customFormat="1" x14ac:dyDescent="0.25">
      <c r="E117" s="91"/>
      <c r="F117" s="91"/>
      <c r="G117" s="105"/>
    </row>
    <row r="118" spans="1:8" s="85" customFormat="1" x14ac:dyDescent="0.25">
      <c r="C118" s="94" t="s">
        <v>100</v>
      </c>
      <c r="D118" s="94"/>
      <c r="E118" s="94"/>
      <c r="F118" s="94"/>
      <c r="G118" s="107"/>
      <c r="H118" s="94"/>
    </row>
    <row r="119" spans="1:8" s="85" customFormat="1" x14ac:dyDescent="0.25">
      <c r="C119" s="94" t="s">
        <v>101</v>
      </c>
      <c r="D119" s="94"/>
      <c r="E119" s="94"/>
      <c r="F119" s="94" t="s">
        <v>10</v>
      </c>
      <c r="G119" s="107" t="s">
        <v>11</v>
      </c>
      <c r="H119" s="94" t="s">
        <v>12</v>
      </c>
    </row>
    <row r="120" spans="1:8" s="85" customFormat="1" x14ac:dyDescent="0.25">
      <c r="C120" s="88" t="s">
        <v>102</v>
      </c>
      <c r="E120" s="91"/>
      <c r="F120" s="95">
        <f>SUMIF(Table134567685614[[Industry ]],A113,Table134567685614[Market Value])</f>
        <v>0</v>
      </c>
      <c r="G120" s="108">
        <f>+F120/$F$106</f>
        <v>0</v>
      </c>
    </row>
    <row r="121" spans="1:8" s="85" customFormat="1" x14ac:dyDescent="0.25">
      <c r="C121" s="85" t="s">
        <v>103</v>
      </c>
      <c r="E121" s="91"/>
      <c r="F121" s="95">
        <f>SUMIF(Table134567685614[[Industry ]],A114,Table134567685614[Market Value])</f>
        <v>0</v>
      </c>
      <c r="G121" s="108">
        <f>+F121/$F$106</f>
        <v>0</v>
      </c>
    </row>
    <row r="122" spans="1:8" s="85" customFormat="1" x14ac:dyDescent="0.25">
      <c r="C122" s="85" t="s">
        <v>104</v>
      </c>
      <c r="E122" s="91"/>
      <c r="F122" s="95">
        <f>SUMIF($E$134:$E$141,C122,H134:H141)</f>
        <v>0</v>
      </c>
      <c r="G122" s="108">
        <f>+F122/$F$106</f>
        <v>0</v>
      </c>
    </row>
    <row r="123" spans="1:8" s="85" customFormat="1" x14ac:dyDescent="0.25">
      <c r="C123" s="85" t="s">
        <v>105</v>
      </c>
      <c r="E123" s="91"/>
      <c r="F123" s="95">
        <f t="shared" ref="F123:F131" si="2">SUMIF($E$134:$E$141,C123,H135:H142)</f>
        <v>0</v>
      </c>
      <c r="G123" s="108">
        <f t="shared" ref="G123:G131" si="3">+F123/$F$106</f>
        <v>0</v>
      </c>
    </row>
    <row r="124" spans="1:8" s="85" customFormat="1" x14ac:dyDescent="0.25">
      <c r="C124" s="85" t="s">
        <v>106</v>
      </c>
      <c r="E124" s="91"/>
      <c r="F124" s="95">
        <f t="shared" si="2"/>
        <v>0</v>
      </c>
      <c r="G124" s="108">
        <f t="shared" si="3"/>
        <v>0</v>
      </c>
    </row>
    <row r="125" spans="1:8" s="85" customFormat="1" x14ac:dyDescent="0.25">
      <c r="C125" s="85" t="s">
        <v>107</v>
      </c>
      <c r="E125" s="91"/>
      <c r="F125" s="95">
        <f t="shared" si="2"/>
        <v>0</v>
      </c>
      <c r="G125" s="108">
        <f t="shared" si="3"/>
        <v>0</v>
      </c>
    </row>
    <row r="126" spans="1:8" s="85" customFormat="1" x14ac:dyDescent="0.25">
      <c r="C126" s="85" t="s">
        <v>108</v>
      </c>
      <c r="E126" s="91"/>
      <c r="F126" s="95">
        <f t="shared" si="2"/>
        <v>0</v>
      </c>
      <c r="G126" s="108">
        <f t="shared" si="3"/>
        <v>0</v>
      </c>
    </row>
    <row r="127" spans="1:8" s="85" customFormat="1" x14ac:dyDescent="0.25">
      <c r="C127" s="85" t="s">
        <v>109</v>
      </c>
      <c r="E127" s="91"/>
      <c r="F127" s="95">
        <f t="shared" si="2"/>
        <v>0</v>
      </c>
      <c r="G127" s="108">
        <f t="shared" si="3"/>
        <v>0</v>
      </c>
    </row>
    <row r="128" spans="1:8" s="85" customFormat="1" x14ac:dyDescent="0.25">
      <c r="C128" s="85" t="s">
        <v>110</v>
      </c>
      <c r="E128" s="91"/>
      <c r="F128" s="95">
        <f t="shared" si="2"/>
        <v>0</v>
      </c>
      <c r="G128" s="108">
        <f t="shared" si="3"/>
        <v>0</v>
      </c>
    </row>
    <row r="129" spans="3:8" s="85" customFormat="1" x14ac:dyDescent="0.25">
      <c r="C129" s="85" t="s">
        <v>111</v>
      </c>
      <c r="E129" s="91"/>
      <c r="F129" s="95">
        <f>SUMIF($E$134:$E$141,C129,H141:H148)</f>
        <v>0</v>
      </c>
      <c r="G129" s="108">
        <f t="shared" si="3"/>
        <v>0</v>
      </c>
    </row>
    <row r="130" spans="3:8" s="85" customFormat="1" x14ac:dyDescent="0.25">
      <c r="C130" s="85" t="s">
        <v>112</v>
      </c>
      <c r="E130" s="91"/>
      <c r="F130" s="95">
        <f t="shared" si="2"/>
        <v>0</v>
      </c>
      <c r="G130" s="108">
        <f t="shared" si="3"/>
        <v>0</v>
      </c>
    </row>
    <row r="131" spans="3:8" s="85" customFormat="1" x14ac:dyDescent="0.25">
      <c r="C131" s="85" t="s">
        <v>113</v>
      </c>
      <c r="E131" s="91"/>
      <c r="F131" s="95">
        <f t="shared" si="2"/>
        <v>0</v>
      </c>
      <c r="G131" s="108">
        <f t="shared" si="3"/>
        <v>0</v>
      </c>
    </row>
    <row r="132" spans="3:8" s="85" customFormat="1" x14ac:dyDescent="0.25">
      <c r="E132" s="91"/>
      <c r="G132" s="105"/>
    </row>
    <row r="133" spans="3:8" s="85" customFormat="1" x14ac:dyDescent="0.25">
      <c r="E133" s="91"/>
      <c r="G133" s="105"/>
    </row>
    <row r="134" spans="3:8" s="85" customFormat="1" x14ac:dyDescent="0.25">
      <c r="E134" s="85" t="s">
        <v>104</v>
      </c>
      <c r="F134" s="85" t="s">
        <v>114</v>
      </c>
      <c r="G134" s="105">
        <f t="shared" ref="G134:G141" si="4">SUMIF($H$7:$H$74,F134,$E$7:$E$74)</f>
        <v>0</v>
      </c>
      <c r="H134" s="85">
        <f t="shared" ref="H134:H141" si="5">SUMIF($H$7:$H$74,F134,$F$7:$F$74)</f>
        <v>0</v>
      </c>
    </row>
    <row r="135" spans="3:8" s="85" customFormat="1" x14ac:dyDescent="0.25">
      <c r="E135" s="85" t="s">
        <v>104</v>
      </c>
      <c r="F135" s="85" t="s">
        <v>115</v>
      </c>
      <c r="G135" s="105">
        <f t="shared" si="4"/>
        <v>0</v>
      </c>
      <c r="H135" s="85">
        <f t="shared" si="5"/>
        <v>0</v>
      </c>
    </row>
    <row r="136" spans="3:8" s="85" customFormat="1" x14ac:dyDescent="0.25">
      <c r="E136" s="85" t="s">
        <v>104</v>
      </c>
      <c r="F136" s="85" t="s">
        <v>116</v>
      </c>
      <c r="G136" s="105">
        <f t="shared" si="4"/>
        <v>0</v>
      </c>
      <c r="H136" s="85">
        <f t="shared" si="5"/>
        <v>0</v>
      </c>
    </row>
    <row r="137" spans="3:8" s="85" customFormat="1" x14ac:dyDescent="0.25">
      <c r="E137" s="85" t="s">
        <v>106</v>
      </c>
      <c r="F137" s="85" t="s">
        <v>117</v>
      </c>
      <c r="G137" s="105">
        <f t="shared" si="4"/>
        <v>0</v>
      </c>
      <c r="H137" s="85">
        <f t="shared" si="5"/>
        <v>0</v>
      </c>
    </row>
    <row r="138" spans="3:8" s="85" customFormat="1" x14ac:dyDescent="0.25">
      <c r="E138" s="85" t="s">
        <v>107</v>
      </c>
      <c r="F138" s="85" t="s">
        <v>118</v>
      </c>
      <c r="G138" s="105">
        <f t="shared" si="4"/>
        <v>0</v>
      </c>
      <c r="H138" s="85">
        <f t="shared" si="5"/>
        <v>0</v>
      </c>
    </row>
    <row r="139" spans="3:8" s="85" customFormat="1" x14ac:dyDescent="0.25">
      <c r="E139" s="85" t="s">
        <v>104</v>
      </c>
      <c r="F139" s="85" t="s">
        <v>119</v>
      </c>
      <c r="G139" s="105">
        <f t="shared" si="4"/>
        <v>0</v>
      </c>
      <c r="H139" s="85">
        <f t="shared" si="5"/>
        <v>0</v>
      </c>
    </row>
    <row r="140" spans="3:8" s="85" customFormat="1" x14ac:dyDescent="0.25">
      <c r="E140" s="85" t="s">
        <v>107</v>
      </c>
      <c r="F140" s="85" t="s">
        <v>120</v>
      </c>
      <c r="G140" s="10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121</v>
      </c>
      <c r="G141" s="105">
        <f t="shared" si="4"/>
        <v>0</v>
      </c>
      <c r="H141" s="85">
        <f t="shared" si="5"/>
        <v>0</v>
      </c>
    </row>
    <row r="142" spans="3:8" s="85" customFormat="1" x14ac:dyDescent="0.25">
      <c r="E142" s="91"/>
      <c r="G142" s="105" t="s">
        <v>122</v>
      </c>
      <c r="H142" s="85" t="s">
        <v>122</v>
      </c>
    </row>
    <row r="143" spans="3:8" s="85" customFormat="1" x14ac:dyDescent="0.25">
      <c r="E143" s="91"/>
      <c r="G143" s="105"/>
    </row>
    <row r="144" spans="3:8" s="85" customFormat="1" x14ac:dyDescent="0.25">
      <c r="E144" s="91"/>
      <c r="G144" s="105"/>
    </row>
    <row r="145" spans="5:7" s="85" customFormat="1" x14ac:dyDescent="0.25">
      <c r="E145" s="91"/>
      <c r="G145" s="105"/>
    </row>
    <row r="146" spans="5:7" s="85" customFormat="1" x14ac:dyDescent="0.25">
      <c r="E146" s="91"/>
      <c r="G146" s="105"/>
    </row>
    <row r="147" spans="5:7" s="85" customFormat="1" x14ac:dyDescent="0.25">
      <c r="E147" s="91"/>
      <c r="G147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5AE7-BBFD-496D-A099-C55A83045906}">
  <sheetPr>
    <tabColor rgb="FF7030A0"/>
  </sheetPr>
  <dimension ref="A2:Q199"/>
  <sheetViews>
    <sheetView showGridLines="0" zoomScale="80" zoomScaleNormal="80" zoomScaleSheetLayoutView="89" workbookViewId="0">
      <selection activeCell="H171" sqref="H171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3.28515625" style="27" bestFit="1" customWidth="1"/>
    <col min="9" max="9" width="12" style="27" bestFit="1" customWidth="1"/>
    <col min="10" max="10" width="12.85546875" style="85" bestFit="1" customWidth="1"/>
    <col min="11" max="11" width="13.7109375" style="85" bestFit="1" customWidth="1"/>
    <col min="12" max="12" width="18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7" width="9.140625" style="85"/>
    <col min="18" max="16384" width="9.140625" style="27"/>
  </cols>
  <sheetData>
    <row r="2" spans="1:12" x14ac:dyDescent="0.25">
      <c r="B2" s="28" t="s">
        <v>0</v>
      </c>
      <c r="D2" s="29" t="s">
        <v>1</v>
      </c>
    </row>
    <row r="3" spans="1:12" x14ac:dyDescent="0.25">
      <c r="A3" s="102" t="s">
        <v>125</v>
      </c>
      <c r="B3" s="28" t="s">
        <v>3</v>
      </c>
      <c r="D3" s="28" t="s">
        <v>126</v>
      </c>
    </row>
    <row r="4" spans="1:12" x14ac:dyDescent="0.25">
      <c r="B4" s="28" t="s">
        <v>5</v>
      </c>
      <c r="D4" s="28" t="s">
        <v>793</v>
      </c>
    </row>
    <row r="6" spans="1:12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2" x14ac:dyDescent="0.25">
      <c r="A7" s="88"/>
      <c r="B7" s="2" t="s">
        <v>127</v>
      </c>
      <c r="C7" s="38" t="s">
        <v>472</v>
      </c>
      <c r="D7" s="38" t="s">
        <v>338</v>
      </c>
      <c r="E7" s="39">
        <v>480</v>
      </c>
      <c r="F7" s="51">
        <v>47781936</v>
      </c>
      <c r="G7" s="3">
        <f t="shared" ref="G7:G70" si="0">+F7/$F$150</f>
        <v>2.6795552883950215E-3</v>
      </c>
      <c r="H7" s="40" t="s">
        <v>114</v>
      </c>
      <c r="K7" s="110" t="s">
        <v>116</v>
      </c>
      <c r="L7" s="111">
        <f t="shared" ref="L7:L13" si="1">SUMIF($H$7:$H$137,K7,$F$7:$F$137)</f>
        <v>3535487422</v>
      </c>
    </row>
    <row r="8" spans="1:12" x14ac:dyDescent="0.25">
      <c r="A8" s="88"/>
      <c r="B8" s="2" t="s">
        <v>665</v>
      </c>
      <c r="C8" s="38" t="s">
        <v>689</v>
      </c>
      <c r="D8" s="38" t="s">
        <v>338</v>
      </c>
      <c r="E8" s="39">
        <v>1600</v>
      </c>
      <c r="F8" s="51">
        <v>156317760</v>
      </c>
      <c r="G8" s="3">
        <f t="shared" si="0"/>
        <v>8.7661178165335061E-3</v>
      </c>
      <c r="H8" s="40" t="s">
        <v>114</v>
      </c>
      <c r="K8" s="110" t="s">
        <v>129</v>
      </c>
      <c r="L8" s="111">
        <f t="shared" si="1"/>
        <v>146938500</v>
      </c>
    </row>
    <row r="9" spans="1:12" x14ac:dyDescent="0.25">
      <c r="A9" s="88"/>
      <c r="B9" s="2" t="s">
        <v>128</v>
      </c>
      <c r="C9" s="38" t="s">
        <v>469</v>
      </c>
      <c r="D9" s="38" t="s">
        <v>338</v>
      </c>
      <c r="E9" s="39">
        <v>2500</v>
      </c>
      <c r="F9" s="51">
        <v>242461000</v>
      </c>
      <c r="G9" s="3">
        <f t="shared" si="0"/>
        <v>1.3596930329058773E-2</v>
      </c>
      <c r="H9" s="40" t="s">
        <v>114</v>
      </c>
      <c r="K9" s="110" t="s">
        <v>114</v>
      </c>
      <c r="L9" s="111">
        <f t="shared" si="1"/>
        <v>10993439234.029999</v>
      </c>
    </row>
    <row r="10" spans="1:12" x14ac:dyDescent="0.25">
      <c r="A10" s="88"/>
      <c r="B10" s="2" t="s">
        <v>130</v>
      </c>
      <c r="C10" s="38" t="s">
        <v>471</v>
      </c>
      <c r="D10" s="38" t="s">
        <v>338</v>
      </c>
      <c r="E10" s="39">
        <v>65</v>
      </c>
      <c r="F10" s="51">
        <v>66343940</v>
      </c>
      <c r="G10" s="3">
        <f t="shared" si="0"/>
        <v>3.720490841559078E-3</v>
      </c>
      <c r="H10" s="40" t="s">
        <v>114</v>
      </c>
      <c r="K10" s="110" t="s">
        <v>121</v>
      </c>
      <c r="L10" s="111">
        <f t="shared" si="1"/>
        <v>1224066739</v>
      </c>
    </row>
    <row r="11" spans="1:12" x14ac:dyDescent="0.25">
      <c r="A11" s="88"/>
      <c r="B11" s="2" t="s">
        <v>131</v>
      </c>
      <c r="C11" s="38" t="s">
        <v>470</v>
      </c>
      <c r="D11" s="38" t="s">
        <v>338</v>
      </c>
      <c r="E11" s="39">
        <v>200</v>
      </c>
      <c r="F11" s="51">
        <v>203968600</v>
      </c>
      <c r="G11" s="3">
        <f t="shared" si="0"/>
        <v>1.1438321394020718E-2</v>
      </c>
      <c r="H11" s="40" t="s">
        <v>114</v>
      </c>
      <c r="K11" s="112" t="s">
        <v>117</v>
      </c>
      <c r="L11" s="111">
        <f t="shared" si="1"/>
        <v>823449522</v>
      </c>
    </row>
    <row r="12" spans="1:12" x14ac:dyDescent="0.25">
      <c r="A12" s="88"/>
      <c r="B12" s="2" t="s">
        <v>132</v>
      </c>
      <c r="C12" s="38" t="s">
        <v>473</v>
      </c>
      <c r="D12" s="38" t="s">
        <v>338</v>
      </c>
      <c r="E12" s="39">
        <v>2500</v>
      </c>
      <c r="F12" s="51">
        <v>240897000</v>
      </c>
      <c r="G12" s="3">
        <f t="shared" si="0"/>
        <v>1.350922303165982E-2</v>
      </c>
      <c r="H12" s="40" t="s">
        <v>114</v>
      </c>
      <c r="K12" s="112" t="s">
        <v>119</v>
      </c>
      <c r="L12" s="111">
        <f t="shared" si="1"/>
        <v>0</v>
      </c>
    </row>
    <row r="13" spans="1:12" x14ac:dyDescent="0.25">
      <c r="A13" s="88"/>
      <c r="B13" s="2" t="s">
        <v>666</v>
      </c>
      <c r="C13" s="38" t="s">
        <v>688</v>
      </c>
      <c r="D13" s="38" t="s">
        <v>338</v>
      </c>
      <c r="E13" s="39">
        <v>2500</v>
      </c>
      <c r="F13" s="51">
        <v>240176500</v>
      </c>
      <c r="G13" s="3">
        <f t="shared" si="0"/>
        <v>1.3468818231291566E-2</v>
      </c>
      <c r="H13" s="40" t="s">
        <v>114</v>
      </c>
      <c r="K13" s="85" t="s">
        <v>135</v>
      </c>
      <c r="L13" s="111">
        <f t="shared" si="1"/>
        <v>0</v>
      </c>
    </row>
    <row r="14" spans="1:12" x14ac:dyDescent="0.25">
      <c r="A14" s="88"/>
      <c r="B14" s="2" t="s">
        <v>133</v>
      </c>
      <c r="C14" s="38" t="s">
        <v>475</v>
      </c>
      <c r="D14" s="38" t="s">
        <v>338</v>
      </c>
      <c r="E14" s="39">
        <v>1500</v>
      </c>
      <c r="F14" s="51">
        <v>145789950</v>
      </c>
      <c r="G14" s="3">
        <f t="shared" si="0"/>
        <v>8.1757305002741146E-3</v>
      </c>
      <c r="H14" s="40" t="s">
        <v>114</v>
      </c>
      <c r="K14" s="112"/>
      <c r="L14" s="85">
        <f>SUM(L7:L13)</f>
        <v>16723381417.029999</v>
      </c>
    </row>
    <row r="15" spans="1:12" x14ac:dyDescent="0.25">
      <c r="A15" s="88"/>
      <c r="B15" s="2" t="s">
        <v>134</v>
      </c>
      <c r="C15" s="38" t="s">
        <v>477</v>
      </c>
      <c r="D15" s="38" t="s">
        <v>338</v>
      </c>
      <c r="E15" s="39">
        <v>1000</v>
      </c>
      <c r="F15" s="51">
        <v>99345000</v>
      </c>
      <c r="G15" s="3">
        <f t="shared" si="0"/>
        <v>5.5711518287078904E-3</v>
      </c>
      <c r="H15" s="40" t="s">
        <v>114</v>
      </c>
      <c r="K15" s="112"/>
    </row>
    <row r="16" spans="1:12" x14ac:dyDescent="0.25">
      <c r="A16" s="88"/>
      <c r="B16" s="2" t="s">
        <v>136</v>
      </c>
      <c r="C16" s="38" t="s">
        <v>476</v>
      </c>
      <c r="D16" s="38" t="s">
        <v>336</v>
      </c>
      <c r="E16" s="39">
        <v>22</v>
      </c>
      <c r="F16" s="51">
        <v>22265892</v>
      </c>
      <c r="G16" s="3">
        <f t="shared" si="0"/>
        <v>1.2486452758932245E-3</v>
      </c>
      <c r="H16" s="40" t="s">
        <v>116</v>
      </c>
      <c r="K16" s="112"/>
      <c r="L16" s="109">
        <f>F138</f>
        <v>16733320527.029999</v>
      </c>
    </row>
    <row r="17" spans="1:12" x14ac:dyDescent="0.25">
      <c r="A17" s="88"/>
      <c r="B17" s="2" t="s">
        <v>667</v>
      </c>
      <c r="C17" s="38" t="s">
        <v>690</v>
      </c>
      <c r="D17" s="38" t="s">
        <v>336</v>
      </c>
      <c r="E17" s="39">
        <v>400</v>
      </c>
      <c r="F17" s="51">
        <v>396504800</v>
      </c>
      <c r="G17" s="3">
        <f t="shared" si="0"/>
        <v>2.2235527118742326E-2</v>
      </c>
      <c r="H17" s="40" t="s">
        <v>114</v>
      </c>
      <c r="K17" s="112"/>
      <c r="L17" s="85">
        <f>L14-L16</f>
        <v>-9939110</v>
      </c>
    </row>
    <row r="18" spans="1:12" x14ac:dyDescent="0.25">
      <c r="A18" s="88"/>
      <c r="B18" s="2" t="s">
        <v>137</v>
      </c>
      <c r="C18" s="38" t="s">
        <v>474</v>
      </c>
      <c r="D18" s="38" t="s">
        <v>336</v>
      </c>
      <c r="E18" s="39">
        <v>100</v>
      </c>
      <c r="F18" s="51">
        <v>96705800</v>
      </c>
      <c r="G18" s="3">
        <f t="shared" si="0"/>
        <v>5.4231485682888873E-3</v>
      </c>
      <c r="H18" s="40" t="s">
        <v>114</v>
      </c>
      <c r="K18" s="112"/>
    </row>
    <row r="19" spans="1:12" x14ac:dyDescent="0.25">
      <c r="A19" s="88"/>
      <c r="B19" s="2" t="s">
        <v>138</v>
      </c>
      <c r="C19" s="38" t="s">
        <v>478</v>
      </c>
      <c r="D19" s="38" t="s">
        <v>336</v>
      </c>
      <c r="E19" s="39">
        <v>1980</v>
      </c>
      <c r="F19" s="51">
        <v>197878824</v>
      </c>
      <c r="G19" s="3">
        <f t="shared" si="0"/>
        <v>1.1096813852636438E-2</v>
      </c>
      <c r="H19" s="40" t="s">
        <v>114</v>
      </c>
      <c r="K19" s="112"/>
    </row>
    <row r="20" spans="1:12" x14ac:dyDescent="0.25">
      <c r="A20" s="88"/>
      <c r="B20" s="2" t="s">
        <v>139</v>
      </c>
      <c r="C20" s="38" t="s">
        <v>479</v>
      </c>
      <c r="D20" s="38" t="s">
        <v>336</v>
      </c>
      <c r="E20" s="39">
        <v>450</v>
      </c>
      <c r="F20" s="51">
        <v>44476920</v>
      </c>
      <c r="G20" s="3">
        <f t="shared" si="0"/>
        <v>2.4942138426019885E-3</v>
      </c>
      <c r="H20" s="40" t="s">
        <v>114</v>
      </c>
      <c r="K20" s="112"/>
    </row>
    <row r="21" spans="1:12" x14ac:dyDescent="0.25">
      <c r="A21" s="88"/>
      <c r="B21" s="2" t="s">
        <v>140</v>
      </c>
      <c r="C21" s="38" t="s">
        <v>482</v>
      </c>
      <c r="D21" s="38" t="s">
        <v>338</v>
      </c>
      <c r="E21" s="39">
        <v>50</v>
      </c>
      <c r="F21" s="51">
        <v>50992350</v>
      </c>
      <c r="G21" s="3">
        <f t="shared" si="0"/>
        <v>2.8595915642721102E-3</v>
      </c>
      <c r="H21" s="40" t="s">
        <v>114</v>
      </c>
      <c r="K21" s="112"/>
    </row>
    <row r="22" spans="1:12" x14ac:dyDescent="0.25">
      <c r="A22" s="88"/>
      <c r="B22" s="2" t="s">
        <v>141</v>
      </c>
      <c r="C22" s="38" t="s">
        <v>481</v>
      </c>
      <c r="D22" s="38" t="s">
        <v>338</v>
      </c>
      <c r="E22" s="39">
        <v>6</v>
      </c>
      <c r="F22" s="51">
        <v>5939922</v>
      </c>
      <c r="G22" s="3">
        <f t="shared" si="0"/>
        <v>3.3310390369603132E-4</v>
      </c>
      <c r="H22" s="40" t="s">
        <v>114</v>
      </c>
      <c r="K22" s="112"/>
    </row>
    <row r="23" spans="1:12" x14ac:dyDescent="0.25">
      <c r="A23" s="88"/>
      <c r="B23" s="2" t="s">
        <v>142</v>
      </c>
      <c r="C23" s="38" t="s">
        <v>484</v>
      </c>
      <c r="D23" s="38" t="s">
        <v>338</v>
      </c>
      <c r="E23" s="39">
        <v>91</v>
      </c>
      <c r="F23" s="51">
        <v>89761217</v>
      </c>
      <c r="G23" s="3">
        <f t="shared" si="0"/>
        <v>5.0337044464904704E-3</v>
      </c>
      <c r="H23" s="40" t="s">
        <v>114</v>
      </c>
      <c r="K23" s="112"/>
    </row>
    <row r="24" spans="1:12" x14ac:dyDescent="0.25">
      <c r="A24" s="88"/>
      <c r="B24" s="2" t="s">
        <v>143</v>
      </c>
      <c r="C24" s="38" t="s">
        <v>480</v>
      </c>
      <c r="D24" s="38" t="s">
        <v>338</v>
      </c>
      <c r="E24" s="39">
        <v>78</v>
      </c>
      <c r="F24" s="51">
        <v>73990800</v>
      </c>
      <c r="G24" s="3">
        <f t="shared" si="0"/>
        <v>4.1493178391218462E-3</v>
      </c>
      <c r="H24" s="40" t="s">
        <v>114</v>
      </c>
      <c r="K24" s="112"/>
    </row>
    <row r="25" spans="1:12" x14ac:dyDescent="0.25">
      <c r="A25" s="88"/>
      <c r="B25" s="2" t="s">
        <v>144</v>
      </c>
      <c r="C25" s="38" t="s">
        <v>483</v>
      </c>
      <c r="D25" s="38" t="s">
        <v>338</v>
      </c>
      <c r="E25" s="39">
        <v>20</v>
      </c>
      <c r="F25" s="51">
        <v>19340980</v>
      </c>
      <c r="G25" s="3">
        <f t="shared" si="0"/>
        <v>1.0846196194675398E-3</v>
      </c>
      <c r="H25" s="40" t="s">
        <v>114</v>
      </c>
      <c r="K25" s="112"/>
    </row>
    <row r="26" spans="1:12" x14ac:dyDescent="0.25">
      <c r="A26" s="88"/>
      <c r="B26" s="2" t="s">
        <v>668</v>
      </c>
      <c r="C26" s="38" t="s">
        <v>691</v>
      </c>
      <c r="D26" s="38" t="s">
        <v>338</v>
      </c>
      <c r="E26" s="39">
        <v>150</v>
      </c>
      <c r="F26" s="51">
        <v>149490600</v>
      </c>
      <c r="G26" s="3">
        <f t="shared" si="0"/>
        <v>8.3832586397366727E-3</v>
      </c>
      <c r="H26" s="40" t="s">
        <v>114</v>
      </c>
      <c r="K26" s="112"/>
    </row>
    <row r="27" spans="1:12" x14ac:dyDescent="0.25">
      <c r="A27" s="88"/>
      <c r="B27" s="2" t="s">
        <v>145</v>
      </c>
      <c r="C27" s="38" t="s">
        <v>490</v>
      </c>
      <c r="D27" s="38" t="s">
        <v>338</v>
      </c>
      <c r="E27" s="39">
        <v>500</v>
      </c>
      <c r="F27" s="51">
        <v>49741750</v>
      </c>
      <c r="G27" s="3">
        <f t="shared" si="0"/>
        <v>2.7894593736537392E-3</v>
      </c>
      <c r="H27" s="40" t="s">
        <v>114</v>
      </c>
      <c r="K27" s="112"/>
    </row>
    <row r="28" spans="1:12" x14ac:dyDescent="0.25">
      <c r="A28" s="88"/>
      <c r="B28" s="2" t="s">
        <v>146</v>
      </c>
      <c r="C28" s="38" t="s">
        <v>487</v>
      </c>
      <c r="D28" s="38" t="s">
        <v>338</v>
      </c>
      <c r="E28" s="39">
        <v>450</v>
      </c>
      <c r="F28" s="51">
        <v>44879715</v>
      </c>
      <c r="G28" s="3">
        <f t="shared" si="0"/>
        <v>2.5168021168064719E-3</v>
      </c>
      <c r="H28" s="40" t="s">
        <v>114</v>
      </c>
      <c r="K28" s="112"/>
    </row>
    <row r="29" spans="1:12" x14ac:dyDescent="0.25">
      <c r="A29" s="88"/>
      <c r="B29" s="2" t="s">
        <v>630</v>
      </c>
      <c r="C29" s="38" t="s">
        <v>637</v>
      </c>
      <c r="D29" s="38" t="s">
        <v>338</v>
      </c>
      <c r="E29" s="39">
        <v>2500</v>
      </c>
      <c r="F29" s="51">
        <v>249100500</v>
      </c>
      <c r="G29" s="3">
        <f t="shared" si="0"/>
        <v>1.3969265751744425E-2</v>
      </c>
      <c r="H29" s="40" t="s">
        <v>114</v>
      </c>
      <c r="K29" s="112"/>
    </row>
    <row r="30" spans="1:12" x14ac:dyDescent="0.25">
      <c r="A30" s="88"/>
      <c r="B30" s="2" t="s">
        <v>147</v>
      </c>
      <c r="C30" s="38" t="s">
        <v>486</v>
      </c>
      <c r="D30" s="38" t="s">
        <v>338</v>
      </c>
      <c r="E30" s="39">
        <v>980</v>
      </c>
      <c r="F30" s="51">
        <v>96448170</v>
      </c>
      <c r="G30" s="3">
        <f t="shared" si="0"/>
        <v>5.4087009781169613E-3</v>
      </c>
      <c r="H30" s="40" t="s">
        <v>114</v>
      </c>
      <c r="K30" s="112"/>
    </row>
    <row r="31" spans="1:12" x14ac:dyDescent="0.25">
      <c r="A31" s="88"/>
      <c r="B31" s="2" t="s">
        <v>148</v>
      </c>
      <c r="C31" s="38" t="s">
        <v>485</v>
      </c>
      <c r="D31" s="38" t="s">
        <v>338</v>
      </c>
      <c r="E31" s="39">
        <v>500</v>
      </c>
      <c r="F31" s="51">
        <v>49058900</v>
      </c>
      <c r="G31" s="3">
        <f t="shared" si="0"/>
        <v>2.7511659414102122E-3</v>
      </c>
      <c r="H31" s="40" t="s">
        <v>114</v>
      </c>
      <c r="K31" s="112"/>
    </row>
    <row r="32" spans="1:12" x14ac:dyDescent="0.25">
      <c r="A32" s="88"/>
      <c r="B32" s="2" t="s">
        <v>149</v>
      </c>
      <c r="C32" s="38" t="s">
        <v>488</v>
      </c>
      <c r="D32" s="38" t="s">
        <v>338</v>
      </c>
      <c r="E32" s="39">
        <v>1500</v>
      </c>
      <c r="F32" s="51">
        <v>144334800</v>
      </c>
      <c r="G32" s="3">
        <f t="shared" si="0"/>
        <v>8.0941273840272557E-3</v>
      </c>
      <c r="H32" s="40" t="s">
        <v>114</v>
      </c>
      <c r="K32" s="112"/>
    </row>
    <row r="33" spans="1:11" x14ac:dyDescent="0.25">
      <c r="A33" s="88"/>
      <c r="B33" s="2" t="s">
        <v>150</v>
      </c>
      <c r="C33" s="38" t="s">
        <v>489</v>
      </c>
      <c r="D33" s="38" t="s">
        <v>338</v>
      </c>
      <c r="E33" s="39">
        <v>2500</v>
      </c>
      <c r="F33" s="51">
        <v>241936500</v>
      </c>
      <c r="G33" s="3">
        <f t="shared" si="0"/>
        <v>1.3567516980282718E-2</v>
      </c>
      <c r="H33" s="40" t="s">
        <v>114</v>
      </c>
      <c r="K33" s="112"/>
    </row>
    <row r="34" spans="1:11" x14ac:dyDescent="0.25">
      <c r="A34" s="88"/>
      <c r="B34" s="2" t="s">
        <v>151</v>
      </c>
      <c r="C34" s="38" t="s">
        <v>495</v>
      </c>
      <c r="D34" s="38" t="s">
        <v>336</v>
      </c>
      <c r="E34" s="39">
        <v>9</v>
      </c>
      <c r="F34" s="51">
        <v>8748198</v>
      </c>
      <c r="G34" s="3">
        <f t="shared" si="0"/>
        <v>4.9058874916300477E-4</v>
      </c>
      <c r="H34" s="40" t="s">
        <v>116</v>
      </c>
      <c r="K34" s="112"/>
    </row>
    <row r="35" spans="1:11" x14ac:dyDescent="0.25">
      <c r="A35" s="88"/>
      <c r="B35" s="2" t="s">
        <v>315</v>
      </c>
      <c r="C35" s="38" t="s">
        <v>606</v>
      </c>
      <c r="D35" s="38" t="s">
        <v>336</v>
      </c>
      <c r="E35" s="39">
        <v>1</v>
      </c>
      <c r="F35" s="51">
        <v>9939110</v>
      </c>
      <c r="G35" s="3">
        <f t="shared" si="0"/>
        <v>5.5737370629854429E-4</v>
      </c>
      <c r="H35" s="40" t="s">
        <v>227</v>
      </c>
      <c r="K35" s="112"/>
    </row>
    <row r="36" spans="1:11" x14ac:dyDescent="0.25">
      <c r="A36" s="88"/>
      <c r="B36" s="2" t="s">
        <v>152</v>
      </c>
      <c r="C36" s="38" t="s">
        <v>497</v>
      </c>
      <c r="D36" s="38" t="s">
        <v>325</v>
      </c>
      <c r="E36" s="39">
        <v>1</v>
      </c>
      <c r="F36" s="51">
        <v>958634</v>
      </c>
      <c r="G36" s="3">
        <f t="shared" si="0"/>
        <v>5.3759077579763046E-5</v>
      </c>
      <c r="H36" s="40" t="s">
        <v>114</v>
      </c>
      <c r="K36" s="112"/>
    </row>
    <row r="37" spans="1:11" x14ac:dyDescent="0.25">
      <c r="A37" s="88"/>
      <c r="B37" s="2" t="s">
        <v>153</v>
      </c>
      <c r="C37" s="38" t="s">
        <v>492</v>
      </c>
      <c r="D37" s="38" t="s">
        <v>325</v>
      </c>
      <c r="E37" s="39">
        <v>5</v>
      </c>
      <c r="F37" s="51">
        <v>4934910</v>
      </c>
      <c r="G37" s="3">
        <f t="shared" si="0"/>
        <v>2.7674400192268217E-4</v>
      </c>
      <c r="H37" s="40" t="s">
        <v>114</v>
      </c>
      <c r="K37" s="112"/>
    </row>
    <row r="38" spans="1:11" x14ac:dyDescent="0.25">
      <c r="A38" s="88"/>
      <c r="B38" s="2" t="s">
        <v>755</v>
      </c>
      <c r="C38" s="38" t="s">
        <v>770</v>
      </c>
      <c r="D38" s="38" t="s">
        <v>393</v>
      </c>
      <c r="E38" s="39">
        <v>1000</v>
      </c>
      <c r="F38" s="51">
        <v>96668600</v>
      </c>
      <c r="G38" s="3">
        <f t="shared" si="0"/>
        <v>5.4210624356397568E-3</v>
      </c>
      <c r="H38" s="40" t="s">
        <v>114</v>
      </c>
      <c r="K38" s="112"/>
    </row>
    <row r="39" spans="1:11" x14ac:dyDescent="0.25">
      <c r="A39" s="88"/>
      <c r="B39" s="2" t="s">
        <v>317</v>
      </c>
      <c r="C39" s="38" t="s">
        <v>605</v>
      </c>
      <c r="D39" s="38" t="s">
        <v>418</v>
      </c>
      <c r="E39" s="39">
        <v>14770</v>
      </c>
      <c r="F39" s="51">
        <v>1370803.7</v>
      </c>
      <c r="G39" s="11">
        <f t="shared" si="0"/>
        <v>7.6873074035477802E-5</v>
      </c>
      <c r="H39" s="40" t="s">
        <v>114</v>
      </c>
      <c r="K39" s="112"/>
    </row>
    <row r="40" spans="1:11" x14ac:dyDescent="0.25">
      <c r="A40" s="88"/>
      <c r="B40" s="2" t="s">
        <v>756</v>
      </c>
      <c r="C40" s="38" t="s">
        <v>773</v>
      </c>
      <c r="D40" s="38" t="s">
        <v>424</v>
      </c>
      <c r="E40" s="39">
        <v>2470</v>
      </c>
      <c r="F40" s="51">
        <v>242411234</v>
      </c>
      <c r="G40" s="3">
        <f t="shared" si="0"/>
        <v>1.359413950977338E-2</v>
      </c>
      <c r="H40" s="40" t="s">
        <v>114</v>
      </c>
      <c r="K40" s="112"/>
    </row>
    <row r="41" spans="1:11" x14ac:dyDescent="0.25">
      <c r="A41" s="88"/>
      <c r="B41" s="2" t="s">
        <v>154</v>
      </c>
      <c r="C41" s="38" t="s">
        <v>496</v>
      </c>
      <c r="D41" s="38" t="s">
        <v>424</v>
      </c>
      <c r="E41" s="39">
        <v>500</v>
      </c>
      <c r="F41" s="51">
        <v>48990700</v>
      </c>
      <c r="G41" s="3">
        <f t="shared" si="0"/>
        <v>2.7473413648868052E-3</v>
      </c>
      <c r="H41" s="40" t="s">
        <v>114</v>
      </c>
      <c r="K41" s="112"/>
    </row>
    <row r="42" spans="1:11" x14ac:dyDescent="0.25">
      <c r="A42" s="88"/>
      <c r="B42" s="2" t="s">
        <v>155</v>
      </c>
      <c r="C42" s="38" t="s">
        <v>493</v>
      </c>
      <c r="D42" s="38" t="s">
        <v>424</v>
      </c>
      <c r="E42" s="39">
        <v>6000</v>
      </c>
      <c r="F42" s="51">
        <v>583009200</v>
      </c>
      <c r="G42" s="3">
        <f t="shared" si="0"/>
        <v>3.2694476528597562E-2</v>
      </c>
      <c r="H42" s="40" t="s">
        <v>114</v>
      </c>
      <c r="K42" s="112"/>
    </row>
    <row r="43" spans="1:11" x14ac:dyDescent="0.25">
      <c r="A43" s="88"/>
      <c r="B43" s="2" t="s">
        <v>613</v>
      </c>
      <c r="C43" s="38" t="s">
        <v>624</v>
      </c>
      <c r="D43" s="38" t="s">
        <v>424</v>
      </c>
      <c r="E43" s="39">
        <v>2450</v>
      </c>
      <c r="F43" s="51">
        <v>235569705</v>
      </c>
      <c r="G43" s="3">
        <f t="shared" si="0"/>
        <v>1.3210474536201403E-2</v>
      </c>
      <c r="H43" s="40" t="s">
        <v>114</v>
      </c>
      <c r="K43" s="112"/>
    </row>
    <row r="44" spans="1:11" x14ac:dyDescent="0.25">
      <c r="A44" s="88"/>
      <c r="B44" s="2" t="s">
        <v>156</v>
      </c>
      <c r="C44" s="38" t="s">
        <v>498</v>
      </c>
      <c r="D44" s="38" t="s">
        <v>325</v>
      </c>
      <c r="E44" s="39">
        <v>414</v>
      </c>
      <c r="F44" s="51">
        <v>407248488</v>
      </c>
      <c r="G44" s="3">
        <f t="shared" si="0"/>
        <v>2.2838020621669168E-2</v>
      </c>
      <c r="H44" s="40" t="s">
        <v>121</v>
      </c>
      <c r="K44" s="112"/>
    </row>
    <row r="45" spans="1:11" x14ac:dyDescent="0.25">
      <c r="A45" s="88"/>
      <c r="B45" s="2" t="s">
        <v>614</v>
      </c>
      <c r="C45" s="38" t="s">
        <v>623</v>
      </c>
      <c r="D45" s="38" t="s">
        <v>494</v>
      </c>
      <c r="E45" s="39">
        <v>250</v>
      </c>
      <c r="F45" s="51">
        <v>249919500</v>
      </c>
      <c r="G45" s="3">
        <f t="shared" si="0"/>
        <v>1.4015194317326103E-2</v>
      </c>
      <c r="H45" s="40" t="s">
        <v>116</v>
      </c>
      <c r="K45" s="112"/>
    </row>
    <row r="46" spans="1:11" x14ac:dyDescent="0.25">
      <c r="A46" s="88"/>
      <c r="B46" s="2" t="s">
        <v>157</v>
      </c>
      <c r="C46" s="38" t="s">
        <v>491</v>
      </c>
      <c r="D46" s="38" t="s">
        <v>494</v>
      </c>
      <c r="E46" s="39">
        <v>96</v>
      </c>
      <c r="F46" s="51">
        <v>92576064</v>
      </c>
      <c r="G46" s="3">
        <f t="shared" si="0"/>
        <v>5.1915577859799559E-3</v>
      </c>
      <c r="H46" s="40" t="s">
        <v>116</v>
      </c>
      <c r="K46" s="112"/>
    </row>
    <row r="47" spans="1:11" x14ac:dyDescent="0.25">
      <c r="A47" s="88"/>
      <c r="B47" s="2" t="s">
        <v>158</v>
      </c>
      <c r="C47" s="38" t="s">
        <v>500</v>
      </c>
      <c r="D47" s="38" t="s">
        <v>494</v>
      </c>
      <c r="E47" s="39">
        <v>50</v>
      </c>
      <c r="F47" s="51">
        <v>49668000</v>
      </c>
      <c r="G47" s="3">
        <f t="shared" si="0"/>
        <v>2.7853235595980022E-3</v>
      </c>
      <c r="H47" s="40" t="s">
        <v>116</v>
      </c>
      <c r="K47" s="112"/>
    </row>
    <row r="48" spans="1:11" x14ac:dyDescent="0.25">
      <c r="A48" s="88"/>
      <c r="B48" s="2" t="s">
        <v>159</v>
      </c>
      <c r="C48" s="38" t="s">
        <v>499</v>
      </c>
      <c r="D48" s="38" t="s">
        <v>494</v>
      </c>
      <c r="E48" s="39">
        <v>50</v>
      </c>
      <c r="F48" s="51">
        <v>49428050</v>
      </c>
      <c r="G48" s="3">
        <f t="shared" si="0"/>
        <v>2.7718674432227596E-3</v>
      </c>
      <c r="H48" s="40" t="s">
        <v>116</v>
      </c>
      <c r="K48" s="112"/>
    </row>
    <row r="49" spans="1:11" x14ac:dyDescent="0.25">
      <c r="A49" s="88"/>
      <c r="B49" s="2" t="s">
        <v>160</v>
      </c>
      <c r="C49" s="38" t="s">
        <v>502</v>
      </c>
      <c r="D49" s="38" t="s">
        <v>494</v>
      </c>
      <c r="E49" s="39">
        <v>2000</v>
      </c>
      <c r="F49" s="51">
        <v>198571000</v>
      </c>
      <c r="G49" s="3">
        <f t="shared" si="0"/>
        <v>1.1135630276091948E-2</v>
      </c>
      <c r="H49" s="40" t="s">
        <v>116</v>
      </c>
      <c r="K49" s="112"/>
    </row>
    <row r="50" spans="1:11" x14ac:dyDescent="0.25">
      <c r="A50" s="88"/>
      <c r="B50" s="2" t="s">
        <v>710</v>
      </c>
      <c r="C50" s="38" t="s">
        <v>737</v>
      </c>
      <c r="D50" s="38" t="s">
        <v>494</v>
      </c>
      <c r="E50" s="39">
        <v>2500</v>
      </c>
      <c r="F50" s="51">
        <v>246815250</v>
      </c>
      <c r="G50" s="3">
        <f t="shared" si="0"/>
        <v>1.3841111594851229E-2</v>
      </c>
      <c r="H50" s="40" t="s">
        <v>116</v>
      </c>
      <c r="K50" s="112"/>
    </row>
    <row r="51" spans="1:11" x14ac:dyDescent="0.25">
      <c r="A51" s="88"/>
      <c r="B51" s="2" t="s">
        <v>640</v>
      </c>
      <c r="C51" s="38" t="s">
        <v>655</v>
      </c>
      <c r="D51" s="38" t="s">
        <v>338</v>
      </c>
      <c r="E51" s="39">
        <v>3405</v>
      </c>
      <c r="F51" s="51">
        <v>341908989</v>
      </c>
      <c r="G51" s="3">
        <f t="shared" si="0"/>
        <v>1.9173857660868852E-2</v>
      </c>
      <c r="H51" s="40" t="s">
        <v>117</v>
      </c>
      <c r="K51" s="112"/>
    </row>
    <row r="52" spans="1:11" x14ac:dyDescent="0.25">
      <c r="A52" s="88"/>
      <c r="B52" s="2" t="s">
        <v>161</v>
      </c>
      <c r="C52" s="38" t="s">
        <v>504</v>
      </c>
      <c r="D52" s="38" t="s">
        <v>338</v>
      </c>
      <c r="E52" s="39">
        <v>500</v>
      </c>
      <c r="F52" s="51">
        <v>50211650</v>
      </c>
      <c r="G52" s="3">
        <f t="shared" si="0"/>
        <v>2.8158108180576834E-3</v>
      </c>
      <c r="H52" s="40" t="s">
        <v>117</v>
      </c>
      <c r="K52" s="112"/>
    </row>
    <row r="53" spans="1:11" x14ac:dyDescent="0.25">
      <c r="A53" s="88"/>
      <c r="B53" s="2" t="s">
        <v>162</v>
      </c>
      <c r="C53" s="38" t="s">
        <v>503</v>
      </c>
      <c r="D53" s="38" t="s">
        <v>338</v>
      </c>
      <c r="E53" s="39">
        <v>5</v>
      </c>
      <c r="F53" s="51">
        <v>5014560</v>
      </c>
      <c r="G53" s="3">
        <f t="shared" si="0"/>
        <v>2.8121068110287825E-4</v>
      </c>
      <c r="H53" s="40" t="s">
        <v>117</v>
      </c>
      <c r="K53" s="112"/>
    </row>
    <row r="54" spans="1:11" x14ac:dyDescent="0.25">
      <c r="A54" s="88"/>
      <c r="B54" s="2" t="s">
        <v>163</v>
      </c>
      <c r="C54" s="38" t="s">
        <v>510</v>
      </c>
      <c r="D54" s="38" t="s">
        <v>362</v>
      </c>
      <c r="E54" s="39">
        <v>100</v>
      </c>
      <c r="F54" s="51">
        <v>99536200</v>
      </c>
      <c r="G54" s="3">
        <f t="shared" si="0"/>
        <v>5.5818741018937475E-3</v>
      </c>
      <c r="H54" s="40" t="s">
        <v>121</v>
      </c>
      <c r="K54" s="112"/>
    </row>
    <row r="55" spans="1:11" x14ac:dyDescent="0.25">
      <c r="A55" s="88"/>
      <c r="B55" s="2" t="s">
        <v>164</v>
      </c>
      <c r="C55" s="38" t="s">
        <v>511</v>
      </c>
      <c r="D55" s="38" t="s">
        <v>338</v>
      </c>
      <c r="E55" s="39">
        <v>20600</v>
      </c>
      <c r="F55" s="51">
        <v>19365009.399999999</v>
      </c>
      <c r="G55" s="3">
        <f t="shared" si="0"/>
        <v>1.0859671602169762E-3</v>
      </c>
      <c r="H55" s="40" t="s">
        <v>114</v>
      </c>
      <c r="K55" s="112"/>
    </row>
    <row r="56" spans="1:11" x14ac:dyDescent="0.25">
      <c r="A56" s="88"/>
      <c r="B56" s="2" t="s">
        <v>165</v>
      </c>
      <c r="C56" s="38" t="s">
        <v>505</v>
      </c>
      <c r="D56" s="38" t="s">
        <v>338</v>
      </c>
      <c r="E56" s="39">
        <v>1</v>
      </c>
      <c r="F56" s="51">
        <v>1037531</v>
      </c>
      <c r="G56" s="3">
        <f t="shared" si="0"/>
        <v>5.8183529397464656E-5</v>
      </c>
      <c r="H56" s="40" t="s">
        <v>114</v>
      </c>
      <c r="K56" s="112"/>
    </row>
    <row r="57" spans="1:11" x14ac:dyDescent="0.25">
      <c r="A57" s="88"/>
      <c r="B57" s="2" t="s">
        <v>166</v>
      </c>
      <c r="C57" s="38" t="s">
        <v>506</v>
      </c>
      <c r="D57" s="38" t="s">
        <v>338</v>
      </c>
      <c r="E57" s="39">
        <v>2</v>
      </c>
      <c r="F57" s="51">
        <v>2047062</v>
      </c>
      <c r="G57" s="3">
        <f t="shared" si="0"/>
        <v>1.1479685142461556E-4</v>
      </c>
      <c r="H57" s="40" t="s">
        <v>114</v>
      </c>
      <c r="K57" s="112"/>
    </row>
    <row r="58" spans="1:11" x14ac:dyDescent="0.25">
      <c r="A58" s="88"/>
      <c r="B58" s="2" t="s">
        <v>167</v>
      </c>
      <c r="C58" s="38" t="s">
        <v>508</v>
      </c>
      <c r="D58" s="38" t="s">
        <v>338</v>
      </c>
      <c r="E58" s="39">
        <v>298</v>
      </c>
      <c r="F58" s="51">
        <v>294843584</v>
      </c>
      <c r="G58" s="3">
        <f t="shared" si="0"/>
        <v>1.6534484595947342E-2</v>
      </c>
      <c r="H58" s="40" t="s">
        <v>114</v>
      </c>
      <c r="K58" s="112"/>
    </row>
    <row r="59" spans="1:11" x14ac:dyDescent="0.25">
      <c r="A59" s="88"/>
      <c r="B59" s="2" t="s">
        <v>168</v>
      </c>
      <c r="C59" s="38" t="s">
        <v>507</v>
      </c>
      <c r="D59" s="38" t="s">
        <v>338</v>
      </c>
      <c r="E59" s="39">
        <v>3</v>
      </c>
      <c r="F59" s="51">
        <v>2942631</v>
      </c>
      <c r="G59" s="3">
        <f t="shared" si="0"/>
        <v>1.6501931729692013E-4</v>
      </c>
      <c r="H59" s="40" t="s">
        <v>114</v>
      </c>
      <c r="K59" s="112"/>
    </row>
    <row r="60" spans="1:11" x14ac:dyDescent="0.25">
      <c r="A60" s="88"/>
      <c r="B60" s="2" t="s">
        <v>669</v>
      </c>
      <c r="C60" s="38" t="s">
        <v>692</v>
      </c>
      <c r="D60" s="38" t="s">
        <v>338</v>
      </c>
      <c r="E60" s="39">
        <v>950</v>
      </c>
      <c r="F60" s="51">
        <v>94526330</v>
      </c>
      <c r="G60" s="3">
        <f t="shared" si="0"/>
        <v>5.3009264305253967E-3</v>
      </c>
      <c r="H60" s="40" t="s">
        <v>114</v>
      </c>
      <c r="K60" s="112"/>
    </row>
    <row r="61" spans="1:11" x14ac:dyDescent="0.25">
      <c r="A61" s="88"/>
      <c r="B61" s="2" t="s">
        <v>169</v>
      </c>
      <c r="C61" s="38" t="s">
        <v>509</v>
      </c>
      <c r="D61" s="38" t="s">
        <v>338</v>
      </c>
      <c r="E61" s="39">
        <v>1500</v>
      </c>
      <c r="F61" s="51">
        <v>148648050</v>
      </c>
      <c r="G61" s="3">
        <f t="shared" si="0"/>
        <v>8.3360094175988931E-3</v>
      </c>
      <c r="H61" s="40" t="s">
        <v>114</v>
      </c>
      <c r="K61" s="112"/>
    </row>
    <row r="62" spans="1:11" x14ac:dyDescent="0.25">
      <c r="A62" s="88"/>
      <c r="B62" s="2" t="s">
        <v>170</v>
      </c>
      <c r="C62" s="38" t="s">
        <v>515</v>
      </c>
      <c r="D62" s="38" t="s">
        <v>338</v>
      </c>
      <c r="E62" s="39">
        <v>2450</v>
      </c>
      <c r="F62" s="51">
        <v>239759695</v>
      </c>
      <c r="G62" s="3">
        <f t="shared" si="0"/>
        <v>1.344544429261358E-2</v>
      </c>
      <c r="H62" s="40" t="s">
        <v>114</v>
      </c>
      <c r="K62" s="112"/>
    </row>
    <row r="63" spans="1:11" x14ac:dyDescent="0.25">
      <c r="A63" s="88"/>
      <c r="B63" s="2" t="s">
        <v>780</v>
      </c>
      <c r="C63" s="38" t="s">
        <v>781</v>
      </c>
      <c r="D63" s="38" t="s">
        <v>338</v>
      </c>
      <c r="E63" s="39">
        <v>2470</v>
      </c>
      <c r="F63" s="51">
        <v>242643661</v>
      </c>
      <c r="G63" s="3">
        <f t="shared" si="0"/>
        <v>1.3607173745075521E-2</v>
      </c>
      <c r="H63" s="40" t="s">
        <v>114</v>
      </c>
      <c r="K63" s="112"/>
    </row>
    <row r="64" spans="1:11" x14ac:dyDescent="0.25">
      <c r="A64" s="88"/>
      <c r="B64" s="2" t="s">
        <v>171</v>
      </c>
      <c r="C64" s="38" t="s">
        <v>516</v>
      </c>
      <c r="D64" s="38" t="s">
        <v>336</v>
      </c>
      <c r="E64" s="39">
        <v>1500</v>
      </c>
      <c r="F64" s="51">
        <v>146938500</v>
      </c>
      <c r="G64" s="3">
        <f t="shared" si="0"/>
        <v>8.2401398458160392E-3</v>
      </c>
      <c r="H64" s="40" t="s">
        <v>129</v>
      </c>
      <c r="K64" s="112"/>
    </row>
    <row r="65" spans="1:11" x14ac:dyDescent="0.25">
      <c r="A65" s="88"/>
      <c r="B65" s="2" t="s">
        <v>172</v>
      </c>
      <c r="C65" s="38" t="s">
        <v>518</v>
      </c>
      <c r="D65" s="38" t="s">
        <v>512</v>
      </c>
      <c r="E65" s="39">
        <v>5</v>
      </c>
      <c r="F65" s="51">
        <v>5185180</v>
      </c>
      <c r="G65" s="3">
        <f t="shared" si="0"/>
        <v>2.9077885187155447E-4</v>
      </c>
      <c r="H65" s="40" t="s">
        <v>116</v>
      </c>
      <c r="K65" s="112"/>
    </row>
    <row r="66" spans="1:11" x14ac:dyDescent="0.25">
      <c r="A66" s="88"/>
      <c r="B66" s="2" t="s">
        <v>173</v>
      </c>
      <c r="C66" s="38" t="s">
        <v>514</v>
      </c>
      <c r="D66" s="38" t="s">
        <v>512</v>
      </c>
      <c r="E66" s="39">
        <v>9</v>
      </c>
      <c r="F66" s="51">
        <v>9224208</v>
      </c>
      <c r="G66" s="3">
        <f t="shared" si="0"/>
        <v>5.1728283524668539E-4</v>
      </c>
      <c r="H66" s="40" t="s">
        <v>116</v>
      </c>
      <c r="K66" s="112"/>
    </row>
    <row r="67" spans="1:11" x14ac:dyDescent="0.25">
      <c r="A67" s="88"/>
      <c r="B67" s="2" t="s">
        <v>174</v>
      </c>
      <c r="C67" s="38" t="s">
        <v>519</v>
      </c>
      <c r="D67" s="38" t="s">
        <v>512</v>
      </c>
      <c r="E67" s="39">
        <v>25</v>
      </c>
      <c r="F67" s="51">
        <v>24216200</v>
      </c>
      <c r="G67" s="3">
        <f t="shared" si="0"/>
        <v>1.3580162757497209E-3</v>
      </c>
      <c r="H67" s="40" t="s">
        <v>114</v>
      </c>
      <c r="K67" s="112"/>
    </row>
    <row r="68" spans="1:11" x14ac:dyDescent="0.25">
      <c r="A68" s="88"/>
      <c r="B68" s="2" t="s">
        <v>175</v>
      </c>
      <c r="C68" s="38" t="s">
        <v>520</v>
      </c>
      <c r="D68" s="38" t="s">
        <v>418</v>
      </c>
      <c r="E68" s="39">
        <v>500</v>
      </c>
      <c r="F68" s="51">
        <v>50043300</v>
      </c>
      <c r="G68" s="11">
        <f t="shared" si="0"/>
        <v>2.8063699462436719E-3</v>
      </c>
      <c r="H68" s="40" t="s">
        <v>114</v>
      </c>
      <c r="K68" s="112"/>
    </row>
    <row r="69" spans="1:11" x14ac:dyDescent="0.25">
      <c r="A69" s="88"/>
      <c r="B69" s="2" t="s">
        <v>318</v>
      </c>
      <c r="C69" s="38" t="s">
        <v>604</v>
      </c>
      <c r="D69" s="38" t="s">
        <v>418</v>
      </c>
      <c r="E69" s="39">
        <v>11601</v>
      </c>
      <c r="F69" s="51">
        <v>1988759.43</v>
      </c>
      <c r="G69" s="3">
        <f t="shared" si="0"/>
        <v>1.1152731124167862E-4</v>
      </c>
      <c r="H69" s="40" t="s">
        <v>114</v>
      </c>
      <c r="K69" s="112"/>
    </row>
    <row r="70" spans="1:11" x14ac:dyDescent="0.25">
      <c r="A70" s="88"/>
      <c r="B70" s="2" t="s">
        <v>176</v>
      </c>
      <c r="C70" s="38" t="s">
        <v>517</v>
      </c>
      <c r="D70" s="38" t="s">
        <v>521</v>
      </c>
      <c r="E70" s="39">
        <v>500</v>
      </c>
      <c r="F70" s="51">
        <v>49597300</v>
      </c>
      <c r="G70" s="3">
        <f t="shared" si="0"/>
        <v>2.7813587859879599E-3</v>
      </c>
      <c r="H70" s="40" t="s">
        <v>116</v>
      </c>
      <c r="K70" s="112"/>
    </row>
    <row r="71" spans="1:11" x14ac:dyDescent="0.25">
      <c r="A71" s="88"/>
      <c r="B71" s="2" t="s">
        <v>177</v>
      </c>
      <c r="C71" s="38" t="s">
        <v>513</v>
      </c>
      <c r="D71" s="38" t="s">
        <v>409</v>
      </c>
      <c r="E71" s="39">
        <v>450</v>
      </c>
      <c r="F71" s="51">
        <v>44293500</v>
      </c>
      <c r="G71" s="3">
        <f t="shared" ref="G71:G136" si="2">+F71/$F$150</f>
        <v>2.4839278627497405E-3</v>
      </c>
      <c r="H71" s="40" t="s">
        <v>117</v>
      </c>
      <c r="K71" s="112"/>
    </row>
    <row r="72" spans="1:11" x14ac:dyDescent="0.25">
      <c r="A72" s="88"/>
      <c r="B72" s="2" t="s">
        <v>178</v>
      </c>
      <c r="C72" s="38" t="s">
        <v>501</v>
      </c>
      <c r="D72" s="38" t="s">
        <v>409</v>
      </c>
      <c r="E72" s="39">
        <v>450</v>
      </c>
      <c r="F72" s="51">
        <v>44268435</v>
      </c>
      <c r="G72" s="3">
        <f t="shared" si="2"/>
        <v>2.4825222467591362E-3</v>
      </c>
      <c r="H72" s="40" t="s">
        <v>117</v>
      </c>
      <c r="K72" s="112"/>
    </row>
    <row r="73" spans="1:11" x14ac:dyDescent="0.25">
      <c r="A73" s="88"/>
      <c r="B73" s="2" t="s">
        <v>179</v>
      </c>
      <c r="C73" s="38" t="s">
        <v>523</v>
      </c>
      <c r="D73" s="38" t="s">
        <v>336</v>
      </c>
      <c r="E73" s="39">
        <v>5</v>
      </c>
      <c r="F73" s="51">
        <v>50287450</v>
      </c>
      <c r="G73" s="3">
        <f t="shared" si="2"/>
        <v>2.8200615937244615E-3</v>
      </c>
      <c r="H73" s="40" t="s">
        <v>114</v>
      </c>
      <c r="K73" s="112"/>
    </row>
    <row r="74" spans="1:11" x14ac:dyDescent="0.25">
      <c r="A74" s="88"/>
      <c r="B74" s="2" t="s">
        <v>180</v>
      </c>
      <c r="C74" s="38" t="s">
        <v>522</v>
      </c>
      <c r="D74" s="38" t="s">
        <v>336</v>
      </c>
      <c r="E74" s="39">
        <v>1400</v>
      </c>
      <c r="F74" s="51">
        <v>138108320</v>
      </c>
      <c r="G74" s="3">
        <f t="shared" si="2"/>
        <v>7.7449536416304247E-3</v>
      </c>
      <c r="H74" s="40" t="s">
        <v>114</v>
      </c>
      <c r="K74" s="112"/>
    </row>
    <row r="75" spans="1:11" x14ac:dyDescent="0.25">
      <c r="A75" s="88"/>
      <c r="B75" s="2" t="s">
        <v>181</v>
      </c>
      <c r="C75" s="38" t="s">
        <v>524</v>
      </c>
      <c r="D75" s="38" t="s">
        <v>336</v>
      </c>
      <c r="E75" s="39">
        <v>500</v>
      </c>
      <c r="F75" s="51">
        <v>48730050</v>
      </c>
      <c r="G75" s="3">
        <f t="shared" si="2"/>
        <v>2.7327244166342238E-3</v>
      </c>
      <c r="H75" s="40" t="s">
        <v>114</v>
      </c>
      <c r="K75" s="112"/>
    </row>
    <row r="76" spans="1:11" x14ac:dyDescent="0.25">
      <c r="A76" s="88"/>
      <c r="B76" s="2" t="s">
        <v>615</v>
      </c>
      <c r="C76" s="38" t="s">
        <v>621</v>
      </c>
      <c r="D76" s="38" t="s">
        <v>336</v>
      </c>
      <c r="E76" s="39">
        <v>2500</v>
      </c>
      <c r="F76" s="51">
        <v>240371250</v>
      </c>
      <c r="G76" s="3">
        <f t="shared" si="2"/>
        <v>1.3479739584340445E-2</v>
      </c>
      <c r="H76" s="40" t="s">
        <v>114</v>
      </c>
      <c r="K76" s="112"/>
    </row>
    <row r="77" spans="1:11" x14ac:dyDescent="0.25">
      <c r="A77" s="88"/>
      <c r="B77" s="2" t="s">
        <v>670</v>
      </c>
      <c r="C77" s="38" t="s">
        <v>693</v>
      </c>
      <c r="D77" s="38" t="s">
        <v>338</v>
      </c>
      <c r="E77" s="39">
        <v>1400</v>
      </c>
      <c r="F77" s="51">
        <v>137679080</v>
      </c>
      <c r="G77" s="3">
        <f t="shared" si="2"/>
        <v>7.7208823626435151E-3</v>
      </c>
      <c r="H77" s="40" t="s">
        <v>114</v>
      </c>
      <c r="K77" s="112"/>
    </row>
    <row r="78" spans="1:11" x14ac:dyDescent="0.25">
      <c r="A78" s="88"/>
      <c r="B78" s="2" t="s">
        <v>182</v>
      </c>
      <c r="C78" s="38" t="s">
        <v>525</v>
      </c>
      <c r="D78" s="38" t="s">
        <v>424</v>
      </c>
      <c r="E78" s="39">
        <v>11</v>
      </c>
      <c r="F78" s="51">
        <v>10969970</v>
      </c>
      <c r="G78" s="3">
        <f t="shared" si="2"/>
        <v>6.1518313379003173E-4</v>
      </c>
      <c r="H78" s="40" t="s">
        <v>116</v>
      </c>
      <c r="K78" s="112"/>
    </row>
    <row r="79" spans="1:11" x14ac:dyDescent="0.25">
      <c r="A79" s="88"/>
      <c r="B79" s="2" t="s">
        <v>183</v>
      </c>
      <c r="C79" s="38" t="s">
        <v>430</v>
      </c>
      <c r="D79" s="38" t="s">
        <v>424</v>
      </c>
      <c r="E79" s="39">
        <v>1</v>
      </c>
      <c r="F79" s="51">
        <v>1044613</v>
      </c>
      <c r="G79" s="3">
        <f t="shared" si="2"/>
        <v>5.8580679704484731E-5</v>
      </c>
      <c r="H79" s="40" t="s">
        <v>116</v>
      </c>
      <c r="K79" s="112"/>
    </row>
    <row r="80" spans="1:11" x14ac:dyDescent="0.25">
      <c r="A80" s="88"/>
      <c r="B80" s="2" t="s">
        <v>184</v>
      </c>
      <c r="C80" s="38" t="s">
        <v>425</v>
      </c>
      <c r="D80" s="38" t="s">
        <v>424</v>
      </c>
      <c r="E80" s="39">
        <v>6</v>
      </c>
      <c r="F80" s="51">
        <v>6245070</v>
      </c>
      <c r="G80" s="3">
        <f t="shared" si="2"/>
        <v>3.5021624793304934E-4</v>
      </c>
      <c r="H80" s="40" t="s">
        <v>116</v>
      </c>
      <c r="K80" s="112"/>
    </row>
    <row r="81" spans="1:11" x14ac:dyDescent="0.25">
      <c r="A81" s="88"/>
      <c r="B81" s="2" t="s">
        <v>185</v>
      </c>
      <c r="C81" s="38" t="s">
        <v>426</v>
      </c>
      <c r="D81" s="38" t="s">
        <v>424</v>
      </c>
      <c r="E81" s="39">
        <v>22</v>
      </c>
      <c r="F81" s="51">
        <v>23012594</v>
      </c>
      <c r="G81" s="3">
        <f t="shared" si="2"/>
        <v>1.2905194538870828E-3</v>
      </c>
      <c r="H81" s="40" t="s">
        <v>116</v>
      </c>
      <c r="K81" s="112"/>
    </row>
    <row r="82" spans="1:11" x14ac:dyDescent="0.25">
      <c r="A82" s="88"/>
      <c r="B82" s="2" t="s">
        <v>186</v>
      </c>
      <c r="C82" s="38" t="s">
        <v>429</v>
      </c>
      <c r="D82" s="38" t="s">
        <v>424</v>
      </c>
      <c r="E82" s="39">
        <v>3</v>
      </c>
      <c r="F82" s="51">
        <v>3003300</v>
      </c>
      <c r="G82" s="3">
        <f t="shared" si="2"/>
        <v>1.6842156411654748E-4</v>
      </c>
      <c r="H82" s="40" t="s">
        <v>116</v>
      </c>
      <c r="K82" s="112"/>
    </row>
    <row r="83" spans="1:11" x14ac:dyDescent="0.25">
      <c r="A83" s="88"/>
      <c r="B83" s="2" t="s">
        <v>187</v>
      </c>
      <c r="C83" s="38" t="s">
        <v>427</v>
      </c>
      <c r="D83" s="38" t="s">
        <v>424</v>
      </c>
      <c r="E83" s="39">
        <v>50</v>
      </c>
      <c r="F83" s="51">
        <v>49525600</v>
      </c>
      <c r="G83" s="3">
        <f t="shared" si="2"/>
        <v>2.7773379335432635E-3</v>
      </c>
      <c r="H83" s="40" t="s">
        <v>114</v>
      </c>
      <c r="K83" s="112"/>
    </row>
    <row r="84" spans="1:11" x14ac:dyDescent="0.25">
      <c r="A84" s="88"/>
      <c r="B84" s="2" t="s">
        <v>188</v>
      </c>
      <c r="C84" s="38" t="s">
        <v>428</v>
      </c>
      <c r="D84" s="38" t="s">
        <v>424</v>
      </c>
      <c r="E84" s="39">
        <v>10</v>
      </c>
      <c r="F84" s="51">
        <v>9980650</v>
      </c>
      <c r="G84" s="3">
        <f t="shared" si="2"/>
        <v>5.5970322109007414E-4</v>
      </c>
      <c r="H84" s="40" t="s">
        <v>116</v>
      </c>
      <c r="K84" s="112"/>
    </row>
    <row r="85" spans="1:11" x14ac:dyDescent="0.25">
      <c r="B85" s="2" t="s">
        <v>189</v>
      </c>
      <c r="C85" s="38" t="s">
        <v>435</v>
      </c>
      <c r="D85" s="38" t="s">
        <v>424</v>
      </c>
      <c r="E85" s="39">
        <v>130</v>
      </c>
      <c r="F85" s="51">
        <v>12877475</v>
      </c>
      <c r="G85" s="3">
        <f t="shared" si="2"/>
        <v>7.2215379128683023E-4</v>
      </c>
      <c r="H85" s="40" t="s">
        <v>116</v>
      </c>
    </row>
    <row r="86" spans="1:11" x14ac:dyDescent="0.25">
      <c r="B86" s="2" t="s">
        <v>190</v>
      </c>
      <c r="C86" s="38" t="s">
        <v>431</v>
      </c>
      <c r="D86" s="38" t="s">
        <v>424</v>
      </c>
      <c r="E86" s="39">
        <v>6000</v>
      </c>
      <c r="F86" s="51">
        <v>592033200</v>
      </c>
      <c r="G86" s="3">
        <f t="shared" si="2"/>
        <v>3.320053193251582E-2</v>
      </c>
      <c r="H86" s="40" t="s">
        <v>114</v>
      </c>
    </row>
    <row r="87" spans="1:11" x14ac:dyDescent="0.25">
      <c r="B87" s="2" t="s">
        <v>191</v>
      </c>
      <c r="C87" s="38" t="s">
        <v>432</v>
      </c>
      <c r="D87" s="38" t="s">
        <v>338</v>
      </c>
      <c r="E87" s="39">
        <v>495</v>
      </c>
      <c r="F87" s="51">
        <v>486209295</v>
      </c>
      <c r="G87" s="3">
        <f t="shared" si="2"/>
        <v>2.7266050661573549E-2</v>
      </c>
      <c r="H87" s="40" t="s">
        <v>116</v>
      </c>
    </row>
    <row r="88" spans="1:11" x14ac:dyDescent="0.25">
      <c r="A88" s="97" t="s">
        <v>69</v>
      </c>
      <c r="B88" s="2" t="s">
        <v>192</v>
      </c>
      <c r="C88" s="38" t="s">
        <v>433</v>
      </c>
      <c r="D88" s="38" t="s">
        <v>338</v>
      </c>
      <c r="E88" s="39">
        <v>20</v>
      </c>
      <c r="F88" s="51">
        <v>19090120</v>
      </c>
      <c r="G88" s="3">
        <f t="shared" si="2"/>
        <v>1.0705516830062216E-3</v>
      </c>
      <c r="H88" s="40" t="s">
        <v>116</v>
      </c>
    </row>
    <row r="89" spans="1:11" x14ac:dyDescent="0.25">
      <c r="B89" s="2" t="s">
        <v>641</v>
      </c>
      <c r="C89" s="38" t="s">
        <v>654</v>
      </c>
      <c r="D89" s="38" t="s">
        <v>338</v>
      </c>
      <c r="E89" s="39">
        <v>2500</v>
      </c>
      <c r="F89" s="51">
        <v>249104000</v>
      </c>
      <c r="G89" s="3">
        <f t="shared" si="2"/>
        <v>1.3969462027665715E-2</v>
      </c>
      <c r="H89" s="40" t="s">
        <v>116</v>
      </c>
    </row>
    <row r="90" spans="1:11" x14ac:dyDescent="0.25">
      <c r="B90" s="2" t="s">
        <v>757</v>
      </c>
      <c r="C90" s="38" t="s">
        <v>771</v>
      </c>
      <c r="D90" s="38" t="s">
        <v>338</v>
      </c>
      <c r="E90" s="39">
        <v>1250</v>
      </c>
      <c r="F90" s="51">
        <v>121701875</v>
      </c>
      <c r="G90" s="3">
        <f t="shared" si="2"/>
        <v>6.8248993252144462E-3</v>
      </c>
      <c r="H90" s="40" t="s">
        <v>114</v>
      </c>
    </row>
    <row r="91" spans="1:11" x14ac:dyDescent="0.25">
      <c r="B91" s="2" t="s">
        <v>758</v>
      </c>
      <c r="C91" s="38" t="s">
        <v>772</v>
      </c>
      <c r="D91" s="38" t="s">
        <v>338</v>
      </c>
      <c r="E91" s="39">
        <v>250</v>
      </c>
      <c r="F91" s="51">
        <v>251891500</v>
      </c>
      <c r="G91" s="3">
        <f t="shared" si="2"/>
        <v>1.4125781779263916E-2</v>
      </c>
      <c r="H91" s="40" t="s">
        <v>114</v>
      </c>
    </row>
    <row r="92" spans="1:11" x14ac:dyDescent="0.25">
      <c r="A92" s="103" t="s">
        <v>73</v>
      </c>
      <c r="B92" s="2" t="s">
        <v>193</v>
      </c>
      <c r="C92" s="38" t="s">
        <v>434</v>
      </c>
      <c r="D92" s="38" t="s">
        <v>338</v>
      </c>
      <c r="E92" s="39">
        <v>1500</v>
      </c>
      <c r="F92" s="51">
        <v>148071000</v>
      </c>
      <c r="G92" s="3">
        <f t="shared" si="2"/>
        <v>8.3036491260617649E-3</v>
      </c>
      <c r="H92" s="40" t="s">
        <v>114</v>
      </c>
    </row>
    <row r="93" spans="1:11" x14ac:dyDescent="0.25">
      <c r="B93" s="2" t="s">
        <v>711</v>
      </c>
      <c r="C93" s="38" t="s">
        <v>738</v>
      </c>
      <c r="D93" s="38" t="s">
        <v>417</v>
      </c>
      <c r="E93" s="39">
        <v>2400</v>
      </c>
      <c r="F93" s="51">
        <v>242142000</v>
      </c>
      <c r="G93" s="3">
        <f t="shared" si="2"/>
        <v>1.3579041180804129E-2</v>
      </c>
      <c r="H93" s="40" t="s">
        <v>116</v>
      </c>
    </row>
    <row r="94" spans="1:11" x14ac:dyDescent="0.25">
      <c r="B94" s="2" t="s">
        <v>712</v>
      </c>
      <c r="C94" s="38" t="s">
        <v>739</v>
      </c>
      <c r="D94" s="38" t="s">
        <v>417</v>
      </c>
      <c r="E94" s="39">
        <v>2500</v>
      </c>
      <c r="F94" s="51">
        <v>246535000</v>
      </c>
      <c r="G94" s="3">
        <f t="shared" si="2"/>
        <v>1.3825395501439427E-2</v>
      </c>
      <c r="H94" s="40" t="s">
        <v>116</v>
      </c>
    </row>
    <row r="95" spans="1:11" x14ac:dyDescent="0.25">
      <c r="B95" s="2" t="s">
        <v>319</v>
      </c>
      <c r="C95" s="38" t="s">
        <v>609</v>
      </c>
      <c r="D95" s="38" t="s">
        <v>336</v>
      </c>
      <c r="E95" s="39">
        <v>1</v>
      </c>
      <c r="F95" s="51">
        <v>10145790</v>
      </c>
      <c r="G95" s="3">
        <f t="shared" si="2"/>
        <v>5.6896407984484605E-4</v>
      </c>
      <c r="H95" s="40" t="s">
        <v>117</v>
      </c>
    </row>
    <row r="96" spans="1:11" x14ac:dyDescent="0.25">
      <c r="B96" s="2" t="s">
        <v>320</v>
      </c>
      <c r="C96" s="38" t="s">
        <v>608</v>
      </c>
      <c r="D96" s="38" t="s">
        <v>336</v>
      </c>
      <c r="E96" s="39">
        <v>1</v>
      </c>
      <c r="F96" s="51">
        <v>10138690</v>
      </c>
      <c r="G96" s="3">
        <f t="shared" si="2"/>
        <v>5.6856592011880216E-4</v>
      </c>
      <c r="H96" s="40" t="s">
        <v>117</v>
      </c>
    </row>
    <row r="97" spans="1:8" x14ac:dyDescent="0.25">
      <c r="B97" s="2" t="s">
        <v>194</v>
      </c>
      <c r="C97" s="38" t="s">
        <v>437</v>
      </c>
      <c r="D97" s="38" t="s">
        <v>424</v>
      </c>
      <c r="E97" s="39">
        <v>4</v>
      </c>
      <c r="F97" s="51">
        <v>4060696</v>
      </c>
      <c r="G97" s="3">
        <f t="shared" si="2"/>
        <v>2.277190995644151E-4</v>
      </c>
      <c r="H97" s="40" t="s">
        <v>114</v>
      </c>
    </row>
    <row r="98" spans="1:8" x14ac:dyDescent="0.25">
      <c r="B98" s="2" t="s">
        <v>195</v>
      </c>
      <c r="C98" s="38" t="s">
        <v>439</v>
      </c>
      <c r="D98" s="38" t="s">
        <v>424</v>
      </c>
      <c r="E98" s="39">
        <v>150</v>
      </c>
      <c r="F98" s="51">
        <v>145278900</v>
      </c>
      <c r="G98" s="3">
        <f t="shared" si="2"/>
        <v>8.1470714118241569E-3</v>
      </c>
      <c r="H98" s="40" t="s">
        <v>114</v>
      </c>
    </row>
    <row r="99" spans="1:8" x14ac:dyDescent="0.25">
      <c r="B99" s="2" t="s">
        <v>196</v>
      </c>
      <c r="C99" s="38" t="s">
        <v>440</v>
      </c>
      <c r="D99" s="38" t="s">
        <v>424</v>
      </c>
      <c r="E99" s="39">
        <v>9</v>
      </c>
      <c r="F99" s="51">
        <v>9061749</v>
      </c>
      <c r="G99" s="3">
        <f t="shared" si="2"/>
        <v>5.0817232384762091E-4</v>
      </c>
      <c r="H99" s="40" t="s">
        <v>114</v>
      </c>
    </row>
    <row r="100" spans="1:8" x14ac:dyDescent="0.25">
      <c r="B100" s="2" t="s">
        <v>616</v>
      </c>
      <c r="C100" s="38" t="s">
        <v>622</v>
      </c>
      <c r="D100" s="38" t="s">
        <v>338</v>
      </c>
      <c r="E100" s="39">
        <v>1450</v>
      </c>
      <c r="F100" s="51">
        <v>140902445</v>
      </c>
      <c r="G100" s="3">
        <f t="shared" si="2"/>
        <v>7.9016449155082085E-3</v>
      </c>
      <c r="H100" s="40" t="s">
        <v>114</v>
      </c>
    </row>
    <row r="101" spans="1:8" x14ac:dyDescent="0.25">
      <c r="B101" s="2" t="s">
        <v>197</v>
      </c>
      <c r="C101" s="38" t="s">
        <v>436</v>
      </c>
      <c r="D101" s="38" t="s">
        <v>424</v>
      </c>
      <c r="E101" s="39">
        <v>1000</v>
      </c>
      <c r="F101" s="51">
        <v>99775700</v>
      </c>
      <c r="G101" s="3">
        <f t="shared" si="2"/>
        <v>5.5953049827933959E-3</v>
      </c>
      <c r="H101" s="40" t="s">
        <v>116</v>
      </c>
    </row>
    <row r="102" spans="1:8" x14ac:dyDescent="0.25">
      <c r="B102" s="2" t="s">
        <v>198</v>
      </c>
      <c r="C102" s="38" t="s">
        <v>441</v>
      </c>
      <c r="D102" s="38" t="s">
        <v>424</v>
      </c>
      <c r="E102" s="39">
        <v>3450</v>
      </c>
      <c r="F102" s="51">
        <v>341248125</v>
      </c>
      <c r="G102" s="3">
        <f t="shared" si="2"/>
        <v>1.9136797177884031E-2</v>
      </c>
      <c r="H102" s="40" t="s">
        <v>116</v>
      </c>
    </row>
    <row r="103" spans="1:8" x14ac:dyDescent="0.25">
      <c r="A103" s="97" t="s">
        <v>77</v>
      </c>
      <c r="B103" s="2" t="s">
        <v>199</v>
      </c>
      <c r="C103" s="38" t="s">
        <v>438</v>
      </c>
      <c r="D103" s="38" t="s">
        <v>424</v>
      </c>
      <c r="E103" s="39">
        <v>5000</v>
      </c>
      <c r="F103" s="51">
        <v>495476000</v>
      </c>
      <c r="G103" s="3">
        <f t="shared" si="2"/>
        <v>2.7785716679056528E-2</v>
      </c>
      <c r="H103" s="40" t="s">
        <v>116</v>
      </c>
    </row>
    <row r="104" spans="1:8" x14ac:dyDescent="0.25">
      <c r="B104" s="2" t="s">
        <v>200</v>
      </c>
      <c r="C104" s="38" t="s">
        <v>442</v>
      </c>
      <c r="D104" s="38" t="s">
        <v>338</v>
      </c>
      <c r="E104" s="39">
        <v>3000</v>
      </c>
      <c r="F104" s="51">
        <v>288031800</v>
      </c>
      <c r="G104" s="3">
        <f t="shared" si="2"/>
        <v>1.6152487687312148E-2</v>
      </c>
      <c r="H104" s="40" t="s">
        <v>116</v>
      </c>
    </row>
    <row r="105" spans="1:8" x14ac:dyDescent="0.25">
      <c r="B105" s="2" t="s">
        <v>671</v>
      </c>
      <c r="C105" s="38" t="s">
        <v>694</v>
      </c>
      <c r="D105" s="38" t="s">
        <v>338</v>
      </c>
      <c r="E105" s="39">
        <v>2470</v>
      </c>
      <c r="F105" s="51">
        <v>242151143</v>
      </c>
      <c r="G105" s="3">
        <f t="shared" si="2"/>
        <v>1.357955390958937E-2</v>
      </c>
      <c r="H105" s="40" t="s">
        <v>121</v>
      </c>
    </row>
    <row r="106" spans="1:8" x14ac:dyDescent="0.25">
      <c r="B106" s="2" t="s">
        <v>782</v>
      </c>
      <c r="C106" s="38" t="s">
        <v>783</v>
      </c>
      <c r="D106" s="38" t="s">
        <v>338</v>
      </c>
      <c r="E106" s="39">
        <v>2470</v>
      </c>
      <c r="F106" s="51">
        <v>235833130</v>
      </c>
      <c r="G106" s="3">
        <f t="shared" si="2"/>
        <v>1.3225247103220148E-2</v>
      </c>
      <c r="H106" s="40" t="s">
        <v>121</v>
      </c>
    </row>
    <row r="107" spans="1:8" x14ac:dyDescent="0.25">
      <c r="B107" s="2" t="s">
        <v>642</v>
      </c>
      <c r="C107" s="38" t="s">
        <v>651</v>
      </c>
      <c r="D107" s="38" t="s">
        <v>494</v>
      </c>
      <c r="E107" s="39">
        <v>1500</v>
      </c>
      <c r="F107" s="51">
        <v>146286750</v>
      </c>
      <c r="G107" s="3">
        <f t="shared" si="2"/>
        <v>8.2035904653302537E-3</v>
      </c>
      <c r="H107" s="40" t="s">
        <v>121</v>
      </c>
    </row>
    <row r="108" spans="1:8" x14ac:dyDescent="0.25">
      <c r="B108" s="2" t="s">
        <v>201</v>
      </c>
      <c r="C108" s="38" t="s">
        <v>446</v>
      </c>
      <c r="D108" s="38" t="s">
        <v>443</v>
      </c>
      <c r="E108" s="39">
        <v>52</v>
      </c>
      <c r="F108" s="51">
        <v>51886328</v>
      </c>
      <c r="G108" s="3">
        <f t="shared" si="2"/>
        <v>2.9097248087184805E-3</v>
      </c>
      <c r="H108" s="40" t="s">
        <v>117</v>
      </c>
    </row>
    <row r="109" spans="1:8" x14ac:dyDescent="0.25">
      <c r="A109" s="85" t="s">
        <v>79</v>
      </c>
      <c r="B109" s="2" t="s">
        <v>202</v>
      </c>
      <c r="C109" s="38" t="s">
        <v>449</v>
      </c>
      <c r="D109" s="38" t="s">
        <v>443</v>
      </c>
      <c r="E109" s="39">
        <v>20</v>
      </c>
      <c r="F109" s="51">
        <v>19672080</v>
      </c>
      <c r="G109" s="3">
        <f t="shared" si="2"/>
        <v>1.1031873216215001E-3</v>
      </c>
      <c r="H109" s="40" t="s">
        <v>117</v>
      </c>
    </row>
    <row r="110" spans="1:8" x14ac:dyDescent="0.25">
      <c r="A110" s="89" t="s">
        <v>80</v>
      </c>
      <c r="B110" s="2" t="s">
        <v>203</v>
      </c>
      <c r="C110" s="38" t="s">
        <v>451</v>
      </c>
      <c r="D110" s="38" t="s">
        <v>338</v>
      </c>
      <c r="E110" s="39">
        <v>7</v>
      </c>
      <c r="F110" s="51">
        <v>7025046</v>
      </c>
      <c r="G110" s="3">
        <f t="shared" si="2"/>
        <v>3.9395639307118681E-4</v>
      </c>
      <c r="H110" s="40" t="s">
        <v>114</v>
      </c>
    </row>
    <row r="111" spans="1:8" x14ac:dyDescent="0.25">
      <c r="B111" s="2" t="s">
        <v>643</v>
      </c>
      <c r="C111" s="38" t="s">
        <v>652</v>
      </c>
      <c r="D111" s="38" t="s">
        <v>340</v>
      </c>
      <c r="E111" s="39">
        <v>2500</v>
      </c>
      <c r="F111" s="51">
        <v>245909500</v>
      </c>
      <c r="G111" s="3">
        <f t="shared" si="2"/>
        <v>1.379031819036331E-2</v>
      </c>
      <c r="H111" s="40" t="s">
        <v>117</v>
      </c>
    </row>
    <row r="112" spans="1:8" x14ac:dyDescent="0.25">
      <c r="B112" s="2" t="s">
        <v>204</v>
      </c>
      <c r="C112" s="38" t="s">
        <v>445</v>
      </c>
      <c r="D112" s="38" t="s">
        <v>365</v>
      </c>
      <c r="E112" s="39">
        <v>7450</v>
      </c>
      <c r="F112" s="51">
        <v>739756690</v>
      </c>
      <c r="G112" s="3">
        <f t="shared" si="2"/>
        <v>4.1484693102746953E-2</v>
      </c>
      <c r="H112" s="40" t="s">
        <v>114</v>
      </c>
    </row>
    <row r="113" spans="2:12" x14ac:dyDescent="0.25">
      <c r="B113" s="2" t="s">
        <v>631</v>
      </c>
      <c r="C113" s="38" t="s">
        <v>635</v>
      </c>
      <c r="D113" s="38" t="s">
        <v>365</v>
      </c>
      <c r="E113" s="39">
        <v>625</v>
      </c>
      <c r="F113" s="51">
        <v>61563437.5</v>
      </c>
      <c r="G113" s="3">
        <f t="shared" si="2"/>
        <v>3.4524058322982429E-3</v>
      </c>
      <c r="H113" s="40" t="s">
        <v>114</v>
      </c>
    </row>
    <row r="114" spans="2:12" x14ac:dyDescent="0.25">
      <c r="B114" s="2" t="s">
        <v>205</v>
      </c>
      <c r="C114" s="38" t="s">
        <v>450</v>
      </c>
      <c r="D114" s="38" t="s">
        <v>366</v>
      </c>
      <c r="E114" s="39">
        <v>8</v>
      </c>
      <c r="F114" s="51">
        <v>7943568</v>
      </c>
      <c r="G114" s="3">
        <f t="shared" si="2"/>
        <v>4.454660364353061E-4</v>
      </c>
      <c r="H114" s="40" t="s">
        <v>114</v>
      </c>
    </row>
    <row r="115" spans="2:12" x14ac:dyDescent="0.25">
      <c r="B115" s="2" t="s">
        <v>206</v>
      </c>
      <c r="C115" s="38" t="s">
        <v>447</v>
      </c>
      <c r="D115" s="38" t="s">
        <v>366</v>
      </c>
      <c r="E115" s="39">
        <v>10</v>
      </c>
      <c r="F115" s="51">
        <v>9614590</v>
      </c>
      <c r="G115" s="3">
        <f t="shared" si="2"/>
        <v>5.3917500287660773E-4</v>
      </c>
      <c r="H115" s="40" t="s">
        <v>114</v>
      </c>
    </row>
    <row r="116" spans="2:12" x14ac:dyDescent="0.25">
      <c r="B116" s="2" t="s">
        <v>207</v>
      </c>
      <c r="C116" s="38" t="s">
        <v>444</v>
      </c>
      <c r="D116" s="38" t="s">
        <v>418</v>
      </c>
      <c r="E116" s="39">
        <v>17</v>
      </c>
      <c r="F116" s="51">
        <v>16932374</v>
      </c>
      <c r="G116" s="3">
        <f t="shared" si="2"/>
        <v>9.4954780184675568E-4</v>
      </c>
      <c r="H116" s="40" t="s">
        <v>114</v>
      </c>
    </row>
    <row r="117" spans="2:12" x14ac:dyDescent="0.25">
      <c r="B117" s="2" t="s">
        <v>208</v>
      </c>
      <c r="C117" s="38" t="s">
        <v>448</v>
      </c>
      <c r="D117" s="38" t="s">
        <v>418</v>
      </c>
      <c r="E117" s="39">
        <v>2500</v>
      </c>
      <c r="F117" s="51">
        <v>240796750</v>
      </c>
      <c r="G117" s="3">
        <f t="shared" si="2"/>
        <v>1.350360112848575E-2</v>
      </c>
      <c r="H117" s="40" t="s">
        <v>114</v>
      </c>
    </row>
    <row r="118" spans="2:12" x14ac:dyDescent="0.25">
      <c r="B118" s="2" t="s">
        <v>632</v>
      </c>
      <c r="C118" s="38" t="s">
        <v>636</v>
      </c>
      <c r="D118" s="38" t="s">
        <v>418</v>
      </c>
      <c r="E118" s="39">
        <v>9950</v>
      </c>
      <c r="F118" s="51">
        <v>948787225</v>
      </c>
      <c r="G118" s="3">
        <f t="shared" si="2"/>
        <v>5.3206881912662291E-2</v>
      </c>
      <c r="H118" s="40" t="s">
        <v>114</v>
      </c>
    </row>
    <row r="119" spans="2:12" x14ac:dyDescent="0.25">
      <c r="B119" s="2" t="s">
        <v>209</v>
      </c>
      <c r="C119" s="38" t="s">
        <v>452</v>
      </c>
      <c r="D119" s="38" t="s">
        <v>365</v>
      </c>
      <c r="E119" s="39">
        <v>2000</v>
      </c>
      <c r="F119" s="51">
        <v>199001600</v>
      </c>
      <c r="G119" s="3">
        <f t="shared" si="2"/>
        <v>1.1159777822293987E-2</v>
      </c>
      <c r="H119" s="40" t="s">
        <v>114</v>
      </c>
    </row>
    <row r="120" spans="2:12" x14ac:dyDescent="0.25">
      <c r="B120" s="2" t="s">
        <v>210</v>
      </c>
      <c r="C120" s="38" t="s">
        <v>455</v>
      </c>
      <c r="D120" s="38" t="s">
        <v>365</v>
      </c>
      <c r="E120" s="39">
        <v>1500</v>
      </c>
      <c r="F120" s="51">
        <v>149789700</v>
      </c>
      <c r="G120" s="3">
        <f t="shared" si="2"/>
        <v>8.4000318191817039E-3</v>
      </c>
      <c r="H120" s="40" t="s">
        <v>114</v>
      </c>
      <c r="J120" s="113" t="s">
        <v>116</v>
      </c>
    </row>
    <row r="121" spans="2:12" x14ac:dyDescent="0.25">
      <c r="B121" s="2" t="s">
        <v>211</v>
      </c>
      <c r="C121" s="38" t="s">
        <v>457</v>
      </c>
      <c r="D121" s="38" t="s">
        <v>443</v>
      </c>
      <c r="E121" s="39">
        <v>40</v>
      </c>
      <c r="F121" s="51">
        <v>7921960</v>
      </c>
      <c r="G121" s="3">
        <f t="shared" si="2"/>
        <v>4.4425428497610109E-4</v>
      </c>
      <c r="H121" s="40" t="s">
        <v>114</v>
      </c>
      <c r="J121" s="113" t="s">
        <v>116</v>
      </c>
      <c r="L121" s="110" t="s">
        <v>116</v>
      </c>
    </row>
    <row r="122" spans="2:12" x14ac:dyDescent="0.25">
      <c r="B122" s="2" t="s">
        <v>212</v>
      </c>
      <c r="C122" s="38" t="s">
        <v>460</v>
      </c>
      <c r="D122" s="38" t="s">
        <v>443</v>
      </c>
      <c r="E122" s="39">
        <v>140</v>
      </c>
      <c r="F122" s="51">
        <v>13792268</v>
      </c>
      <c r="G122" s="3">
        <f t="shared" si="2"/>
        <v>7.7345431667652444E-4</v>
      </c>
      <c r="H122" s="40" t="s">
        <v>121</v>
      </c>
      <c r="J122" s="113" t="s">
        <v>116</v>
      </c>
      <c r="L122" s="110" t="s">
        <v>118</v>
      </c>
    </row>
    <row r="123" spans="2:12" x14ac:dyDescent="0.25">
      <c r="B123" s="2" t="s">
        <v>213</v>
      </c>
      <c r="C123" s="38" t="s">
        <v>454</v>
      </c>
      <c r="D123" s="38" t="s">
        <v>443</v>
      </c>
      <c r="E123" s="39">
        <v>200</v>
      </c>
      <c r="F123" s="51">
        <v>19719020</v>
      </c>
      <c r="G123" s="3">
        <f t="shared" si="2"/>
        <v>1.1058196621201617E-3</v>
      </c>
      <c r="H123" s="40" t="s">
        <v>121</v>
      </c>
      <c r="J123" s="113"/>
      <c r="L123" s="110"/>
    </row>
    <row r="124" spans="2:12" x14ac:dyDescent="0.25">
      <c r="B124" s="2" t="s">
        <v>214</v>
      </c>
      <c r="C124" s="38" t="s">
        <v>458</v>
      </c>
      <c r="D124" s="38" t="s">
        <v>443</v>
      </c>
      <c r="E124" s="39">
        <v>100</v>
      </c>
      <c r="F124" s="51">
        <v>9868020</v>
      </c>
      <c r="G124" s="3">
        <f t="shared" si="2"/>
        <v>5.53387061942987E-4</v>
      </c>
      <c r="H124" s="40" t="s">
        <v>121</v>
      </c>
      <c r="J124" s="113"/>
      <c r="L124" s="110"/>
    </row>
    <row r="125" spans="2:12" x14ac:dyDescent="0.25">
      <c r="B125" s="2" t="s">
        <v>215</v>
      </c>
      <c r="C125" s="38" t="s">
        <v>456</v>
      </c>
      <c r="D125" s="38" t="s">
        <v>443</v>
      </c>
      <c r="E125" s="39">
        <v>100</v>
      </c>
      <c r="F125" s="51">
        <v>9889450</v>
      </c>
      <c r="G125" s="3">
        <f t="shared" si="2"/>
        <v>5.5458883136962349E-4</v>
      </c>
      <c r="H125" s="40" t="s">
        <v>121</v>
      </c>
      <c r="J125" s="113"/>
      <c r="L125" s="110"/>
    </row>
    <row r="126" spans="2:12" x14ac:dyDescent="0.25">
      <c r="B126" s="2" t="s">
        <v>216</v>
      </c>
      <c r="C126" s="38" t="s">
        <v>453</v>
      </c>
      <c r="D126" s="38" t="s">
        <v>443</v>
      </c>
      <c r="E126" s="39">
        <v>100</v>
      </c>
      <c r="F126" s="51">
        <v>9926480</v>
      </c>
      <c r="G126" s="3">
        <f t="shared" si="2"/>
        <v>5.5666543061686348E-4</v>
      </c>
      <c r="H126" s="40" t="s">
        <v>121</v>
      </c>
      <c r="J126" s="113"/>
      <c r="L126" s="110"/>
    </row>
    <row r="127" spans="2:12" x14ac:dyDescent="0.25">
      <c r="B127" s="2" t="s">
        <v>217</v>
      </c>
      <c r="C127" s="38" t="s">
        <v>459</v>
      </c>
      <c r="D127" s="38" t="s">
        <v>443</v>
      </c>
      <c r="E127" s="39">
        <v>100</v>
      </c>
      <c r="F127" s="51">
        <v>9934570</v>
      </c>
      <c r="G127" s="3">
        <f t="shared" si="2"/>
        <v>5.5711910838921483E-4</v>
      </c>
      <c r="H127" s="40" t="s">
        <v>121</v>
      </c>
      <c r="J127" s="113"/>
      <c r="L127" s="110"/>
    </row>
    <row r="128" spans="2:12" x14ac:dyDescent="0.25">
      <c r="B128" s="2" t="s">
        <v>218</v>
      </c>
      <c r="C128" s="38" t="s">
        <v>465</v>
      </c>
      <c r="D128" s="38" t="s">
        <v>443</v>
      </c>
      <c r="E128" s="39">
        <v>100</v>
      </c>
      <c r="F128" s="51">
        <v>9940520</v>
      </c>
      <c r="G128" s="3">
        <f t="shared" si="2"/>
        <v>5.5745277745540653E-4</v>
      </c>
      <c r="H128" s="40" t="s">
        <v>121</v>
      </c>
      <c r="J128" s="113"/>
      <c r="L128" s="110"/>
    </row>
    <row r="129" spans="2:12" x14ac:dyDescent="0.25">
      <c r="B129" s="2" t="s">
        <v>219</v>
      </c>
      <c r="C129" s="38" t="s">
        <v>463</v>
      </c>
      <c r="D129" s="38" t="s">
        <v>443</v>
      </c>
      <c r="E129" s="39">
        <v>100</v>
      </c>
      <c r="F129" s="51">
        <v>9940700</v>
      </c>
      <c r="G129" s="3">
        <f t="shared" si="2"/>
        <v>5.5746287164564422E-4</v>
      </c>
      <c r="H129" s="40" t="s">
        <v>121</v>
      </c>
      <c r="J129" s="113"/>
      <c r="L129" s="110"/>
    </row>
    <row r="130" spans="2:12" x14ac:dyDescent="0.25">
      <c r="B130" s="2" t="s">
        <v>220</v>
      </c>
      <c r="C130" s="38" t="s">
        <v>461</v>
      </c>
      <c r="D130" s="38" t="s">
        <v>462</v>
      </c>
      <c r="E130" s="39">
        <v>17</v>
      </c>
      <c r="F130" s="51">
        <v>16863150</v>
      </c>
      <c r="G130" s="3">
        <f t="shared" si="2"/>
        <v>9.456658005966628E-4</v>
      </c>
      <c r="H130" s="40" t="s">
        <v>116</v>
      </c>
      <c r="J130" s="113" t="s">
        <v>116</v>
      </c>
      <c r="L130" s="110" t="s">
        <v>118</v>
      </c>
    </row>
    <row r="131" spans="2:12" x14ac:dyDescent="0.25">
      <c r="B131" s="2" t="s">
        <v>221</v>
      </c>
      <c r="C131" s="38" t="s">
        <v>464</v>
      </c>
      <c r="D131" s="38" t="s">
        <v>462</v>
      </c>
      <c r="E131" s="39">
        <v>2</v>
      </c>
      <c r="F131" s="51">
        <v>1879918</v>
      </c>
      <c r="G131" s="3">
        <f t="shared" si="2"/>
        <v>1.0542361068519684E-4</v>
      </c>
      <c r="H131" s="40" t="s">
        <v>116</v>
      </c>
      <c r="J131" s="113" t="s">
        <v>118</v>
      </c>
      <c r="L131" s="110" t="s">
        <v>114</v>
      </c>
    </row>
    <row r="132" spans="2:12" x14ac:dyDescent="0.25">
      <c r="B132" s="2" t="s">
        <v>222</v>
      </c>
      <c r="C132" s="38" t="s">
        <v>466</v>
      </c>
      <c r="D132" s="38" t="s">
        <v>462</v>
      </c>
      <c r="E132" s="39">
        <v>5</v>
      </c>
      <c r="F132" s="51">
        <v>4739090</v>
      </c>
      <c r="G132" s="3">
        <f t="shared" si="2"/>
        <v>2.6576264452072353E-4</v>
      </c>
      <c r="H132" s="40" t="s">
        <v>114</v>
      </c>
      <c r="J132" s="113" t="s">
        <v>114</v>
      </c>
      <c r="L132" s="110" t="s">
        <v>225</v>
      </c>
    </row>
    <row r="133" spans="2:12" x14ac:dyDescent="0.25">
      <c r="B133" s="2" t="s">
        <v>223</v>
      </c>
      <c r="C133" s="38" t="s">
        <v>467</v>
      </c>
      <c r="D133" s="38" t="s">
        <v>462</v>
      </c>
      <c r="E133" s="39">
        <v>15</v>
      </c>
      <c r="F133" s="51">
        <v>13945245</v>
      </c>
      <c r="G133" s="3">
        <f t="shared" si="2"/>
        <v>7.8203308856539906E-4</v>
      </c>
      <c r="H133" s="40" t="s">
        <v>114</v>
      </c>
      <c r="J133" s="113"/>
      <c r="L133" s="110"/>
    </row>
    <row r="134" spans="2:12" x14ac:dyDescent="0.25">
      <c r="B134" s="2" t="s">
        <v>224</v>
      </c>
      <c r="C134" s="38" t="s">
        <v>468</v>
      </c>
      <c r="D134" s="38" t="s">
        <v>338</v>
      </c>
      <c r="E134" s="39">
        <v>2400</v>
      </c>
      <c r="F134" s="51">
        <v>236987760</v>
      </c>
      <c r="G134" s="3">
        <f t="shared" si="2"/>
        <v>1.328999740807677E-2</v>
      </c>
      <c r="H134" s="40" t="s">
        <v>114</v>
      </c>
      <c r="J134" s="113"/>
      <c r="L134" s="110"/>
    </row>
    <row r="135" spans="2:12" x14ac:dyDescent="0.25">
      <c r="B135" s="2" t="s">
        <v>644</v>
      </c>
      <c r="C135" s="38" t="s">
        <v>653</v>
      </c>
      <c r="D135" s="38" t="s">
        <v>338</v>
      </c>
      <c r="E135" s="39">
        <v>2500</v>
      </c>
      <c r="F135" s="51">
        <v>243027750</v>
      </c>
      <c r="G135" s="3">
        <f t="shared" si="2"/>
        <v>1.3628713008598964E-2</v>
      </c>
      <c r="H135" s="40" t="s">
        <v>114</v>
      </c>
      <c r="J135" s="113"/>
      <c r="L135" s="110"/>
    </row>
    <row r="136" spans="2:12" x14ac:dyDescent="0.25">
      <c r="B136" s="2" t="s">
        <v>784</v>
      </c>
      <c r="C136" s="38" t="s">
        <v>785</v>
      </c>
      <c r="D136" s="38" t="s">
        <v>338</v>
      </c>
      <c r="E136" s="39">
        <v>2500</v>
      </c>
      <c r="F136" s="51">
        <v>248263500</v>
      </c>
      <c r="G136" s="3">
        <f t="shared" si="2"/>
        <v>1.3922327767138974E-2</v>
      </c>
      <c r="H136" s="40" t="s">
        <v>114</v>
      </c>
      <c r="J136" s="113"/>
      <c r="L136" s="110"/>
    </row>
    <row r="137" spans="2:12" x14ac:dyDescent="0.25">
      <c r="B137" s="2"/>
      <c r="C137" s="38"/>
      <c r="D137" s="38"/>
      <c r="E137" s="39"/>
      <c r="F137" s="39"/>
      <c r="G137" s="11"/>
      <c r="H137" s="40"/>
      <c r="J137" s="110" t="s">
        <v>225</v>
      </c>
      <c r="L137" s="112" t="s">
        <v>117</v>
      </c>
    </row>
    <row r="138" spans="2:12" x14ac:dyDescent="0.25">
      <c r="B138" s="45"/>
      <c r="C138" s="45" t="s">
        <v>78</v>
      </c>
      <c r="D138" s="45"/>
      <c r="E138" s="46"/>
      <c r="F138" s="47">
        <f>SUM(F7:F137)</f>
        <v>16733320527.029999</v>
      </c>
      <c r="G138" s="5">
        <f>+F138/$F$150</f>
        <v>0.93838511504875399</v>
      </c>
      <c r="H138" s="48"/>
      <c r="J138" s="110" t="s">
        <v>116</v>
      </c>
      <c r="L138" s="112" t="s">
        <v>119</v>
      </c>
    </row>
    <row r="139" spans="2:12" x14ac:dyDescent="0.25">
      <c r="G139" s="68"/>
      <c r="J139" s="110" t="s">
        <v>116</v>
      </c>
      <c r="L139" s="112" t="s">
        <v>226</v>
      </c>
    </row>
    <row r="140" spans="2:12" x14ac:dyDescent="0.25">
      <c r="B140" s="49"/>
      <c r="C140" s="49" t="s">
        <v>81</v>
      </c>
      <c r="D140" s="49"/>
      <c r="E140" s="49"/>
      <c r="F140" s="49" t="s">
        <v>10</v>
      </c>
      <c r="G140" s="13" t="s">
        <v>11</v>
      </c>
    </row>
    <row r="141" spans="2:12" x14ac:dyDescent="0.25">
      <c r="B141" s="50"/>
      <c r="C141" s="45" t="s">
        <v>82</v>
      </c>
      <c r="D141" s="38"/>
      <c r="E141" s="51"/>
      <c r="F141" s="52" t="s">
        <v>83</v>
      </c>
      <c r="G141" s="14">
        <v>0</v>
      </c>
    </row>
    <row r="142" spans="2:12" x14ac:dyDescent="0.25">
      <c r="B142" s="50" t="s">
        <v>84</v>
      </c>
      <c r="C142" s="45" t="s">
        <v>85</v>
      </c>
      <c r="D142" s="45"/>
      <c r="E142" s="46"/>
      <c r="F142" s="39">
        <v>621485930.86000001</v>
      </c>
      <c r="G142" s="14">
        <f>+F142/$F$150</f>
        <v>3.4852206756524381E-2</v>
      </c>
    </row>
    <row r="143" spans="2:12" x14ac:dyDescent="0.25">
      <c r="B143" s="50"/>
      <c r="C143" s="45" t="s">
        <v>86</v>
      </c>
      <c r="D143" s="38"/>
      <c r="E143" s="51"/>
      <c r="F143" s="46" t="s">
        <v>83</v>
      </c>
      <c r="G143" s="14">
        <v>0</v>
      </c>
    </row>
    <row r="144" spans="2:12" x14ac:dyDescent="0.25">
      <c r="B144" s="50"/>
      <c r="C144" s="45" t="s">
        <v>87</v>
      </c>
      <c r="D144" s="38"/>
      <c r="E144" s="51"/>
      <c r="F144" s="46" t="s">
        <v>83</v>
      </c>
      <c r="G144" s="14">
        <v>0</v>
      </c>
    </row>
    <row r="145" spans="2:7" x14ac:dyDescent="0.25">
      <c r="B145" s="50"/>
      <c r="C145" s="45" t="s">
        <v>88</v>
      </c>
      <c r="D145" s="38"/>
      <c r="E145" s="51"/>
      <c r="F145" s="46" t="s">
        <v>83</v>
      </c>
      <c r="G145" s="14">
        <v>0</v>
      </c>
    </row>
    <row r="146" spans="2:7" x14ac:dyDescent="0.25">
      <c r="B146" s="38" t="s">
        <v>73</v>
      </c>
      <c r="C146" s="38" t="s">
        <v>89</v>
      </c>
      <c r="D146" s="38"/>
      <c r="E146" s="51"/>
      <c r="F146" s="39">
        <v>477233137.24000001</v>
      </c>
      <c r="G146" s="14">
        <f>+F146/$F$150</f>
        <v>2.6762678194721726E-2</v>
      </c>
    </row>
    <row r="147" spans="2:7" x14ac:dyDescent="0.25">
      <c r="B147" s="50"/>
      <c r="C147" s="38"/>
      <c r="D147" s="38"/>
      <c r="E147" s="51"/>
      <c r="F147" s="52"/>
      <c r="G147" s="14"/>
    </row>
    <row r="148" spans="2:7" x14ac:dyDescent="0.25">
      <c r="B148" s="50"/>
      <c r="C148" s="38" t="s">
        <v>90</v>
      </c>
      <c r="D148" s="38"/>
      <c r="E148" s="51"/>
      <c r="F148" s="53">
        <f>SUM(F141:F147)</f>
        <v>1098719068.0999999</v>
      </c>
      <c r="G148" s="14">
        <f>+F148/$F$150</f>
        <v>6.1614884951246104E-2</v>
      </c>
    </row>
    <row r="149" spans="2:7" x14ac:dyDescent="0.25">
      <c r="B149" s="50"/>
      <c r="C149" s="38"/>
      <c r="D149" s="38"/>
      <c r="E149" s="51"/>
      <c r="F149" s="53"/>
      <c r="G149" s="14"/>
    </row>
    <row r="150" spans="2:7" x14ac:dyDescent="0.25">
      <c r="B150" s="54"/>
      <c r="C150" s="55" t="s">
        <v>91</v>
      </c>
      <c r="D150" s="56"/>
      <c r="E150" s="57"/>
      <c r="F150" s="57">
        <f>+F148+F138</f>
        <v>17832039595.129997</v>
      </c>
      <c r="G150" s="15">
        <v>1</v>
      </c>
    </row>
    <row r="151" spans="2:7" x14ac:dyDescent="0.25">
      <c r="F151" s="58"/>
    </row>
    <row r="152" spans="2:7" x14ac:dyDescent="0.25">
      <c r="C152" s="45" t="s">
        <v>92</v>
      </c>
      <c r="D152" s="16">
        <v>5.3716013038997703</v>
      </c>
      <c r="F152" s="30">
        <v>0</v>
      </c>
    </row>
    <row r="153" spans="2:7" x14ac:dyDescent="0.25">
      <c r="C153" s="45" t="s">
        <v>93</v>
      </c>
      <c r="D153" s="16">
        <v>4.0383961753701838</v>
      </c>
    </row>
    <row r="154" spans="2:7" x14ac:dyDescent="0.25">
      <c r="C154" s="45" t="s">
        <v>94</v>
      </c>
      <c r="D154" s="16">
        <v>7.9253953121396421</v>
      </c>
    </row>
    <row r="155" spans="2:7" s="85" customFormat="1" hidden="1" x14ac:dyDescent="0.25">
      <c r="C155" s="88" t="s">
        <v>95</v>
      </c>
      <c r="D155" s="92">
        <v>20.001100000000001</v>
      </c>
      <c r="E155" s="91"/>
      <c r="G155" s="105"/>
    </row>
    <row r="156" spans="2:7" s="85" customFormat="1" hidden="1" x14ac:dyDescent="0.25">
      <c r="C156" s="88" t="s">
        <v>96</v>
      </c>
      <c r="D156" s="92">
        <v>20.139199999999999</v>
      </c>
      <c r="E156" s="91"/>
      <c r="G156" s="105"/>
    </row>
    <row r="157" spans="2:7" s="85" customFormat="1" hidden="1" x14ac:dyDescent="0.25">
      <c r="C157" s="88" t="s">
        <v>97</v>
      </c>
      <c r="D157" s="114"/>
      <c r="E157" s="91"/>
      <c r="G157" s="105"/>
    </row>
    <row r="158" spans="2:7" s="85" customFormat="1" hidden="1" x14ac:dyDescent="0.25">
      <c r="C158" s="88" t="s">
        <v>98</v>
      </c>
      <c r="D158" s="93">
        <v>0</v>
      </c>
      <c r="E158" s="91"/>
      <c r="G158" s="105"/>
    </row>
    <row r="159" spans="2:7" s="85" customFormat="1" hidden="1" x14ac:dyDescent="0.25">
      <c r="C159" s="88" t="s">
        <v>99</v>
      </c>
      <c r="D159" s="93">
        <v>0</v>
      </c>
      <c r="E159" s="91"/>
      <c r="F159" s="86"/>
      <c r="G159" s="106"/>
    </row>
    <row r="160" spans="2:7" s="85" customFormat="1" hidden="1" x14ac:dyDescent="0.25">
      <c r="B160" s="87"/>
      <c r="C160" s="88"/>
      <c r="E160" s="91"/>
      <c r="G160" s="105"/>
    </row>
    <row r="161" spans="3:8" x14ac:dyDescent="0.25">
      <c r="F161" s="30"/>
    </row>
    <row r="162" spans="3:8" x14ac:dyDescent="0.25">
      <c r="C162" s="49" t="s">
        <v>100</v>
      </c>
      <c r="D162" s="49"/>
      <c r="E162" s="49"/>
      <c r="F162" s="49"/>
      <c r="G162" s="6"/>
    </row>
    <row r="163" spans="3:8" x14ac:dyDescent="0.25">
      <c r="C163" s="49" t="s">
        <v>101</v>
      </c>
      <c r="D163" s="49"/>
      <c r="E163" s="49"/>
      <c r="F163" s="49" t="s">
        <v>10</v>
      </c>
      <c r="G163" s="6" t="s">
        <v>11</v>
      </c>
    </row>
    <row r="164" spans="3:8" x14ac:dyDescent="0.25">
      <c r="C164" s="45" t="s">
        <v>102</v>
      </c>
      <c r="D164" s="38"/>
      <c r="E164" s="51"/>
      <c r="F164" s="62">
        <f>SUMIF(Table134567685715[[Industry ]],A109,Table134567685715[Market Value])</f>
        <v>0</v>
      </c>
      <c r="G164" s="24">
        <f>+F164/$F$150</f>
        <v>0</v>
      </c>
    </row>
    <row r="165" spans="3:8" x14ac:dyDescent="0.25">
      <c r="C165" s="38" t="s">
        <v>103</v>
      </c>
      <c r="D165" s="38"/>
      <c r="E165" s="51"/>
      <c r="F165" s="62">
        <f>SUMIF(Table134567685715[[Industry ]],A110,Table134567685715[Market Value])</f>
        <v>0</v>
      </c>
      <c r="G165" s="24">
        <f>+F165/$F$150</f>
        <v>0</v>
      </c>
    </row>
    <row r="166" spans="3:8" x14ac:dyDescent="0.25">
      <c r="C166" s="38" t="s">
        <v>104</v>
      </c>
      <c r="D166" s="38"/>
      <c r="E166" s="51"/>
      <c r="F166" s="62">
        <f t="shared" ref="F166:F175" si="3">SUMIF($E$178:$E$187,C166,$H$178:$H$187)</f>
        <v>15752993395.029999</v>
      </c>
      <c r="G166" s="24">
        <f>+F166/$F$150</f>
        <v>0.88340951190643413</v>
      </c>
    </row>
    <row r="167" spans="3:8" x14ac:dyDescent="0.25">
      <c r="C167" s="38" t="s">
        <v>105</v>
      </c>
      <c r="D167" s="38"/>
      <c r="E167" s="51"/>
      <c r="F167" s="62">
        <f t="shared" si="3"/>
        <v>0</v>
      </c>
      <c r="G167" s="24">
        <f t="shared" ref="G167:G175" si="4">+F167/$F$150</f>
        <v>0</v>
      </c>
    </row>
    <row r="168" spans="3:8" x14ac:dyDescent="0.25">
      <c r="C168" s="38" t="s">
        <v>106</v>
      </c>
      <c r="D168" s="38"/>
      <c r="E168" s="51"/>
      <c r="F168" s="62">
        <f t="shared" si="3"/>
        <v>980327132</v>
      </c>
      <c r="G168" s="24">
        <f>+F168/$F$150</f>
        <v>5.4975603142319814E-2</v>
      </c>
    </row>
    <row r="169" spans="3:8" x14ac:dyDescent="0.25">
      <c r="C169" s="38" t="s">
        <v>107</v>
      </c>
      <c r="D169" s="38"/>
      <c r="E169" s="51"/>
      <c r="F169" s="62">
        <f t="shared" si="3"/>
        <v>0</v>
      </c>
      <c r="G169" s="24">
        <f t="shared" si="4"/>
        <v>0</v>
      </c>
    </row>
    <row r="170" spans="3:8" x14ac:dyDescent="0.25">
      <c r="C170" s="38" t="s">
        <v>108</v>
      </c>
      <c r="D170" s="38"/>
      <c r="E170" s="51"/>
      <c r="F170" s="62">
        <f t="shared" si="3"/>
        <v>0</v>
      </c>
      <c r="G170" s="24">
        <f t="shared" si="4"/>
        <v>0</v>
      </c>
    </row>
    <row r="171" spans="3:8" x14ac:dyDescent="0.25">
      <c r="C171" s="38" t="s">
        <v>109</v>
      </c>
      <c r="D171" s="38"/>
      <c r="E171" s="51"/>
      <c r="F171" s="62">
        <f t="shared" si="3"/>
        <v>0</v>
      </c>
      <c r="G171" s="24">
        <f t="shared" si="4"/>
        <v>0</v>
      </c>
    </row>
    <row r="172" spans="3:8" x14ac:dyDescent="0.25">
      <c r="C172" s="38" t="s">
        <v>110</v>
      </c>
      <c r="D172" s="38"/>
      <c r="E172" s="51"/>
      <c r="F172" s="62">
        <f t="shared" si="3"/>
        <v>0</v>
      </c>
      <c r="G172" s="24">
        <f t="shared" si="4"/>
        <v>0</v>
      </c>
    </row>
    <row r="173" spans="3:8" x14ac:dyDescent="0.25">
      <c r="C173" s="38" t="s">
        <v>111</v>
      </c>
      <c r="D173" s="38"/>
      <c r="E173" s="51"/>
      <c r="F173" s="62">
        <f t="shared" si="3"/>
        <v>0</v>
      </c>
      <c r="G173" s="24">
        <f t="shared" si="4"/>
        <v>0</v>
      </c>
    </row>
    <row r="174" spans="3:8" x14ac:dyDescent="0.25">
      <c r="C174" s="38" t="s">
        <v>112</v>
      </c>
      <c r="D174" s="38"/>
      <c r="E174" s="51"/>
      <c r="F174" s="62">
        <f t="shared" si="3"/>
        <v>0</v>
      </c>
      <c r="G174" s="10">
        <f t="shared" si="4"/>
        <v>0</v>
      </c>
    </row>
    <row r="175" spans="3:8" x14ac:dyDescent="0.25">
      <c r="C175" s="38" t="s">
        <v>113</v>
      </c>
      <c r="D175" s="38"/>
      <c r="E175" s="51"/>
      <c r="F175" s="62">
        <f t="shared" si="3"/>
        <v>0</v>
      </c>
      <c r="G175" s="10">
        <f t="shared" si="4"/>
        <v>0</v>
      </c>
    </row>
    <row r="176" spans="3:8" x14ac:dyDescent="0.25">
      <c r="C176" s="67" t="s">
        <v>122</v>
      </c>
      <c r="D176" s="38"/>
      <c r="E176" s="51"/>
      <c r="F176" s="59">
        <f>SUM(F164:F175)</f>
        <v>16733320527.029999</v>
      </c>
      <c r="G176" s="69">
        <f>SUM(G164:G175)</f>
        <v>0.93838511504875399</v>
      </c>
      <c r="H176" s="109">
        <f>F176-F138</f>
        <v>0</v>
      </c>
    </row>
    <row r="177" spans="3:10" x14ac:dyDescent="0.25">
      <c r="E177" s="143"/>
      <c r="F177" s="144"/>
      <c r="G177" s="145"/>
      <c r="H177" s="85"/>
      <c r="I177" s="144"/>
    </row>
    <row r="178" spans="3:10" s="85" customFormat="1" x14ac:dyDescent="0.25">
      <c r="E178" s="85" t="s">
        <v>104</v>
      </c>
      <c r="F178" s="85" t="s">
        <v>114</v>
      </c>
      <c r="G178" s="115">
        <f>H178/$F$150</f>
        <v>0.61649926108465747</v>
      </c>
      <c r="H178" s="111">
        <f t="shared" ref="H178:H187" si="5">SUMIF($H$7:$H$137,F178,$F$7:$F$137)</f>
        <v>10993439234.029999</v>
      </c>
    </row>
    <row r="179" spans="3:10" s="85" customFormat="1" x14ac:dyDescent="0.25">
      <c r="C179" s="85" t="s">
        <v>104</v>
      </c>
      <c r="E179" s="85" t="s">
        <v>104</v>
      </c>
      <c r="F179" s="85" t="s">
        <v>121</v>
      </c>
      <c r="G179" s="115">
        <f t="shared" ref="G179:G187" si="6">H179/$F$150</f>
        <v>6.8644236261919109E-2</v>
      </c>
      <c r="H179" s="111">
        <f t="shared" si="5"/>
        <v>1224066739</v>
      </c>
    </row>
    <row r="180" spans="3:10" s="85" customFormat="1" x14ac:dyDescent="0.25">
      <c r="C180" s="85" t="s">
        <v>104</v>
      </c>
      <c r="E180" s="85" t="s">
        <v>104</v>
      </c>
      <c r="F180" s="110" t="s">
        <v>225</v>
      </c>
      <c r="G180" s="115">
        <f t="shared" si="6"/>
        <v>0</v>
      </c>
      <c r="H180" s="111">
        <f t="shared" si="5"/>
        <v>0</v>
      </c>
    </row>
    <row r="181" spans="3:10" s="85" customFormat="1" x14ac:dyDescent="0.25">
      <c r="C181" s="85" t="s">
        <v>104</v>
      </c>
      <c r="E181" s="85" t="s">
        <v>104</v>
      </c>
      <c r="F181" s="112" t="s">
        <v>226</v>
      </c>
      <c r="G181" s="115">
        <f t="shared" si="6"/>
        <v>0</v>
      </c>
      <c r="H181" s="111">
        <f t="shared" si="5"/>
        <v>0</v>
      </c>
    </row>
    <row r="182" spans="3:10" s="85" customFormat="1" x14ac:dyDescent="0.25">
      <c r="C182" s="85" t="s">
        <v>104</v>
      </c>
      <c r="E182" s="85" t="s">
        <v>104</v>
      </c>
      <c r="F182" s="85" t="s">
        <v>116</v>
      </c>
      <c r="G182" s="115">
        <f t="shared" si="6"/>
        <v>0.19826601455985754</v>
      </c>
      <c r="H182" s="111">
        <f t="shared" si="5"/>
        <v>3535487422</v>
      </c>
    </row>
    <row r="183" spans="3:10" s="85" customFormat="1" x14ac:dyDescent="0.25">
      <c r="C183" s="85" t="s">
        <v>104</v>
      </c>
      <c r="E183" s="85" t="s">
        <v>106</v>
      </c>
      <c r="F183" s="85" t="s">
        <v>117</v>
      </c>
      <c r="G183" s="115">
        <f t="shared" si="6"/>
        <v>4.617808959020523E-2</v>
      </c>
      <c r="H183" s="111">
        <f t="shared" si="5"/>
        <v>823449522</v>
      </c>
    </row>
    <row r="184" spans="3:10" s="85" customFormat="1" x14ac:dyDescent="0.25">
      <c r="C184" s="85" t="s">
        <v>106</v>
      </c>
      <c r="E184" s="85" t="s">
        <v>106</v>
      </c>
      <c r="F184" s="85" t="s">
        <v>227</v>
      </c>
      <c r="G184" s="115">
        <f t="shared" si="6"/>
        <v>5.5737370629854429E-4</v>
      </c>
      <c r="H184" s="111">
        <f t="shared" si="5"/>
        <v>9939110</v>
      </c>
    </row>
    <row r="185" spans="3:10" s="85" customFormat="1" x14ac:dyDescent="0.25">
      <c r="C185" s="85" t="s">
        <v>107</v>
      </c>
      <c r="E185" s="85" t="s">
        <v>104</v>
      </c>
      <c r="F185" s="85" t="s">
        <v>119</v>
      </c>
      <c r="G185" s="115">
        <f t="shared" si="6"/>
        <v>0</v>
      </c>
      <c r="H185" s="111">
        <f t="shared" si="5"/>
        <v>0</v>
      </c>
    </row>
    <row r="186" spans="3:10" s="85" customFormat="1" x14ac:dyDescent="0.25">
      <c r="C186" s="85" t="s">
        <v>104</v>
      </c>
      <c r="E186" s="85" t="s">
        <v>106</v>
      </c>
      <c r="F186" s="85" t="s">
        <v>129</v>
      </c>
      <c r="G186" s="115">
        <f t="shared" si="6"/>
        <v>8.2401398458160392E-3</v>
      </c>
      <c r="H186" s="111">
        <f t="shared" si="5"/>
        <v>146938500</v>
      </c>
    </row>
    <row r="187" spans="3:10" s="85" customFormat="1" x14ac:dyDescent="0.25">
      <c r="C187" s="85" t="s">
        <v>107</v>
      </c>
      <c r="E187" s="85" t="s">
        <v>104</v>
      </c>
      <c r="F187" s="85" t="s">
        <v>115</v>
      </c>
      <c r="G187" s="115">
        <f t="shared" si="6"/>
        <v>0</v>
      </c>
      <c r="H187" s="111">
        <f t="shared" si="5"/>
        <v>0</v>
      </c>
    </row>
    <row r="188" spans="3:10" s="85" customFormat="1" x14ac:dyDescent="0.25">
      <c r="C188" s="85" t="s">
        <v>104</v>
      </c>
      <c r="E188" s="91"/>
      <c r="G188" s="116">
        <f>SUM(G178:G187)</f>
        <v>0.93838511504875377</v>
      </c>
      <c r="H188" s="117">
        <f>SUM(H178:H187)</f>
        <v>16733320527.029999</v>
      </c>
    </row>
    <row r="189" spans="3:10" s="85" customFormat="1" x14ac:dyDescent="0.25">
      <c r="E189" s="91"/>
      <c r="G189" s="105"/>
      <c r="H189" s="109">
        <f>+H188-F138</f>
        <v>0</v>
      </c>
    </row>
    <row r="190" spans="3:10" s="85" customFormat="1" x14ac:dyDescent="0.25">
      <c r="E190" s="91"/>
      <c r="G190" s="105"/>
    </row>
    <row r="191" spans="3:10" s="85" customFormat="1" x14ac:dyDescent="0.25">
      <c r="D191" s="139"/>
      <c r="E191" s="91"/>
      <c r="G191" s="105"/>
      <c r="J191" s="139"/>
    </row>
    <row r="192" spans="3:10" x14ac:dyDescent="0.25">
      <c r="D192" s="140"/>
      <c r="E192" s="143"/>
      <c r="F192" s="144"/>
      <c r="G192" s="145"/>
      <c r="H192" s="144"/>
      <c r="I192" s="144"/>
      <c r="J192" s="139"/>
    </row>
    <row r="193" spans="4:10" x14ac:dyDescent="0.25">
      <c r="D193" s="140"/>
      <c r="E193" s="141"/>
      <c r="F193" s="28"/>
      <c r="G193" s="142"/>
      <c r="H193" s="140"/>
      <c r="I193" s="140"/>
      <c r="J193" s="139"/>
    </row>
    <row r="194" spans="4:10" x14ac:dyDescent="0.25">
      <c r="D194" s="140"/>
      <c r="E194" s="141"/>
      <c r="F194" s="28"/>
      <c r="G194" s="142"/>
      <c r="H194" s="140"/>
      <c r="I194" s="140"/>
      <c r="J194" s="139"/>
    </row>
    <row r="195" spans="4:10" x14ac:dyDescent="0.25">
      <c r="D195" s="140"/>
      <c r="E195" s="141"/>
      <c r="F195" s="28"/>
      <c r="G195" s="142"/>
      <c r="H195" s="140"/>
      <c r="I195" s="140"/>
      <c r="J195" s="139"/>
    </row>
    <row r="196" spans="4:10" x14ac:dyDescent="0.25">
      <c r="D196" s="140"/>
      <c r="E196" s="141"/>
      <c r="F196" s="28"/>
      <c r="G196" s="142"/>
      <c r="H196" s="140"/>
      <c r="I196" s="140"/>
      <c r="J196" s="139"/>
    </row>
    <row r="197" spans="4:10" x14ac:dyDescent="0.25">
      <c r="D197" s="140"/>
      <c r="E197" s="141"/>
      <c r="F197" s="28"/>
      <c r="G197" s="142"/>
      <c r="H197" s="140"/>
      <c r="I197" s="140"/>
      <c r="J197" s="139"/>
    </row>
    <row r="198" spans="4:10" x14ac:dyDescent="0.25">
      <c r="F198" s="28"/>
    </row>
    <row r="199" spans="4:10" x14ac:dyDescent="0.25">
      <c r="F199" s="28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8" min="1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17DC-253C-41B4-B9B7-7F93795E19D5}">
  <sheetPr>
    <tabColor rgb="FF7030A0"/>
  </sheetPr>
  <dimension ref="A2:L116"/>
  <sheetViews>
    <sheetView showGridLines="0" zoomScaleNormal="100" zoomScaleSheetLayoutView="89" workbookViewId="0">
      <selection activeCell="D53" sqref="D53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6.28515625" style="27" bestFit="1" customWidth="1"/>
    <col min="10" max="10" width="14" style="85" bestFit="1" customWidth="1"/>
    <col min="11" max="11" width="12" style="85" bestFit="1" customWidth="1"/>
    <col min="12" max="12" width="16.140625" style="85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11" x14ac:dyDescent="0.25">
      <c r="B2" s="28" t="s">
        <v>0</v>
      </c>
      <c r="D2" s="29" t="s">
        <v>1</v>
      </c>
    </row>
    <row r="3" spans="1:11" x14ac:dyDescent="0.25">
      <c r="A3" s="123" t="s">
        <v>228</v>
      </c>
      <c r="B3" s="28" t="s">
        <v>3</v>
      </c>
      <c r="D3" s="28" t="s">
        <v>229</v>
      </c>
    </row>
    <row r="4" spans="1:11" x14ac:dyDescent="0.25">
      <c r="B4" s="28" t="s">
        <v>5</v>
      </c>
      <c r="D4" s="28" t="s">
        <v>793</v>
      </c>
    </row>
    <row r="6" spans="1:11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1" x14ac:dyDescent="0.25">
      <c r="A7" s="88"/>
      <c r="B7" s="2" t="s">
        <v>127</v>
      </c>
      <c r="C7" s="38" t="s">
        <v>472</v>
      </c>
      <c r="D7" s="38" t="s">
        <v>338</v>
      </c>
      <c r="E7" s="39">
        <v>20</v>
      </c>
      <c r="F7" s="17">
        <v>1990914</v>
      </c>
      <c r="G7" s="3">
        <f>F7/$F$75</f>
        <v>8.780909142524029E-3</v>
      </c>
      <c r="H7" s="40" t="s">
        <v>114</v>
      </c>
      <c r="J7" s="85" t="s">
        <v>114</v>
      </c>
      <c r="K7" s="111">
        <f>SUMIF($H$7:$H$51,J7,$F$7:$F$51)</f>
        <v>112686321.90000001</v>
      </c>
    </row>
    <row r="8" spans="1:11" x14ac:dyDescent="0.25">
      <c r="A8" s="88"/>
      <c r="B8" s="2" t="s">
        <v>130</v>
      </c>
      <c r="C8" s="38" t="s">
        <v>471</v>
      </c>
      <c r="D8" s="38" t="s">
        <v>338</v>
      </c>
      <c r="E8" s="39">
        <v>7</v>
      </c>
      <c r="F8" s="17">
        <v>7144732</v>
      </c>
      <c r="G8" s="3">
        <f>Table1345676857816[[#This Row],[Market Value]]/$F$75</f>
        <v>3.1511779283125235E-2</v>
      </c>
      <c r="H8" s="40" t="s">
        <v>114</v>
      </c>
      <c r="J8" s="85" t="s">
        <v>115</v>
      </c>
      <c r="K8" s="111">
        <f t="shared" ref="K8:K16" si="0">SUMIF($H$7:$H$51,J8,$F$7:$F$51)</f>
        <v>0</v>
      </c>
    </row>
    <row r="9" spans="1:11" x14ac:dyDescent="0.25">
      <c r="A9" s="88"/>
      <c r="B9" s="2" t="s">
        <v>230</v>
      </c>
      <c r="C9" s="38" t="s">
        <v>526</v>
      </c>
      <c r="D9" s="38" t="s">
        <v>336</v>
      </c>
      <c r="E9" s="39">
        <v>9</v>
      </c>
      <c r="F9" s="17">
        <v>8913618</v>
      </c>
      <c r="G9" s="3">
        <f>Table1345676857816[[#This Row],[Market Value]]/$F$75</f>
        <v>3.9313435833575314E-2</v>
      </c>
      <c r="H9" s="40" t="s">
        <v>114</v>
      </c>
      <c r="J9" s="94" t="s">
        <v>116</v>
      </c>
      <c r="K9" s="111">
        <f t="shared" si="0"/>
        <v>39751813</v>
      </c>
    </row>
    <row r="10" spans="1:11" x14ac:dyDescent="0.25">
      <c r="A10" s="88"/>
      <c r="B10" s="2" t="s">
        <v>138</v>
      </c>
      <c r="C10" s="38" t="s">
        <v>478</v>
      </c>
      <c r="D10" s="38" t="s">
        <v>336</v>
      </c>
      <c r="E10" s="39">
        <v>20</v>
      </c>
      <c r="F10" s="17">
        <v>1998776</v>
      </c>
      <c r="G10" s="3">
        <f>Table1345676857816[[#This Row],[Market Value]]/$F$75</f>
        <v>8.8155844261769267E-3</v>
      </c>
      <c r="H10" s="40" t="s">
        <v>114</v>
      </c>
      <c r="J10" s="85" t="s">
        <v>225</v>
      </c>
      <c r="K10" s="111">
        <f t="shared" si="0"/>
        <v>0</v>
      </c>
    </row>
    <row r="11" spans="1:11" x14ac:dyDescent="0.25">
      <c r="A11" s="88"/>
      <c r="B11" s="2" t="s">
        <v>139</v>
      </c>
      <c r="C11" s="38" t="s">
        <v>479</v>
      </c>
      <c r="D11" s="38" t="s">
        <v>336</v>
      </c>
      <c r="E11" s="39">
        <v>50</v>
      </c>
      <c r="F11" s="17">
        <v>4941880</v>
      </c>
      <c r="G11" s="3">
        <f>Table1345676857816[[#This Row],[Market Value]]/$F$75</f>
        <v>2.1796119407094756E-2</v>
      </c>
      <c r="H11" s="40" t="s">
        <v>114</v>
      </c>
      <c r="J11" s="85" t="s">
        <v>117</v>
      </c>
      <c r="K11" s="111">
        <f t="shared" si="0"/>
        <v>19379526</v>
      </c>
    </row>
    <row r="12" spans="1:11" x14ac:dyDescent="0.25">
      <c r="A12" s="88"/>
      <c r="B12" s="2" t="s">
        <v>141</v>
      </c>
      <c r="C12" s="38" t="s">
        <v>481</v>
      </c>
      <c r="D12" s="38" t="s">
        <v>338</v>
      </c>
      <c r="E12" s="39">
        <v>1</v>
      </c>
      <c r="F12" s="17">
        <v>989987</v>
      </c>
      <c r="G12" s="3">
        <f>Table1345676857816[[#This Row],[Market Value]]/$F$75</f>
        <v>4.3663291831188772E-3</v>
      </c>
      <c r="H12" s="40" t="s">
        <v>114</v>
      </c>
      <c r="J12" s="110" t="s">
        <v>227</v>
      </c>
      <c r="K12" s="111">
        <f t="shared" si="0"/>
        <v>0</v>
      </c>
    </row>
    <row r="13" spans="1:11" x14ac:dyDescent="0.25">
      <c r="A13" s="88"/>
      <c r="B13" s="2" t="s">
        <v>146</v>
      </c>
      <c r="C13" s="38" t="s">
        <v>487</v>
      </c>
      <c r="D13" s="38" t="s">
        <v>338</v>
      </c>
      <c r="E13" s="39">
        <v>50</v>
      </c>
      <c r="F13" s="17">
        <v>4986635</v>
      </c>
      <c r="G13" s="3">
        <f>Table1345676857816[[#This Row],[Market Value]]/$F$75</f>
        <v>2.1993510951216533E-2</v>
      </c>
      <c r="H13" s="40" t="s">
        <v>114</v>
      </c>
      <c r="J13" s="85" t="s">
        <v>118</v>
      </c>
      <c r="K13" s="111">
        <f t="shared" si="0"/>
        <v>0</v>
      </c>
    </row>
    <row r="14" spans="1:11" x14ac:dyDescent="0.25">
      <c r="A14" s="88"/>
      <c r="B14" s="2" t="s">
        <v>147</v>
      </c>
      <c r="C14" s="38" t="s">
        <v>486</v>
      </c>
      <c r="D14" s="38" t="s">
        <v>338</v>
      </c>
      <c r="E14" s="39">
        <v>20</v>
      </c>
      <c r="F14" s="17">
        <v>1968330</v>
      </c>
      <c r="G14" s="3">
        <f>Table1345676857816[[#This Row],[Market Value]]/$F$75</f>
        <v>8.681302603982052E-3</v>
      </c>
      <c r="H14" s="40" t="s">
        <v>114</v>
      </c>
      <c r="J14" s="85" t="s">
        <v>119</v>
      </c>
      <c r="K14" s="111">
        <f t="shared" si="0"/>
        <v>0</v>
      </c>
    </row>
    <row r="15" spans="1:11" x14ac:dyDescent="0.25">
      <c r="A15" s="88"/>
      <c r="B15" s="2" t="s">
        <v>151</v>
      </c>
      <c r="C15" s="38" t="s">
        <v>495</v>
      </c>
      <c r="D15" s="38" t="s">
        <v>336</v>
      </c>
      <c r="E15" s="39">
        <v>6</v>
      </c>
      <c r="F15" s="17">
        <v>5832132</v>
      </c>
      <c r="G15" s="3">
        <f>Table1345676857816[[#This Row],[Market Value]]/$F$75</f>
        <v>2.5722568227059005E-2</v>
      </c>
      <c r="H15" s="40" t="s">
        <v>116</v>
      </c>
      <c r="J15" s="85" t="s">
        <v>120</v>
      </c>
      <c r="K15" s="111">
        <f t="shared" si="0"/>
        <v>0</v>
      </c>
    </row>
    <row r="16" spans="1:11" x14ac:dyDescent="0.25">
      <c r="A16" s="88"/>
      <c r="B16" s="2" t="s">
        <v>152</v>
      </c>
      <c r="C16" s="38" t="s">
        <v>497</v>
      </c>
      <c r="D16" s="38" t="s">
        <v>325</v>
      </c>
      <c r="E16" s="39">
        <v>1</v>
      </c>
      <c r="F16" s="17">
        <v>958634</v>
      </c>
      <c r="G16" s="3">
        <f>Table1345676857816[[#This Row],[Market Value]]/$F$75</f>
        <v>4.2280470451935047E-3</v>
      </c>
      <c r="H16" s="40" t="s">
        <v>114</v>
      </c>
      <c r="J16" s="85" t="s">
        <v>121</v>
      </c>
      <c r="K16" s="111">
        <f t="shared" si="0"/>
        <v>19577165</v>
      </c>
    </row>
    <row r="17" spans="1:11" x14ac:dyDescent="0.25">
      <c r="A17" s="88"/>
      <c r="B17" s="2" t="s">
        <v>756</v>
      </c>
      <c r="C17" s="38" t="s">
        <v>773</v>
      </c>
      <c r="D17" s="38" t="s">
        <v>424</v>
      </c>
      <c r="E17" s="39">
        <v>30</v>
      </c>
      <c r="F17" s="17">
        <v>2944266</v>
      </c>
      <c r="G17" s="3">
        <f>Table1345676857816[[#This Row],[Market Value]]/$F$75</f>
        <v>1.2985659971963959E-2</v>
      </c>
      <c r="H17" s="40" t="s">
        <v>114</v>
      </c>
      <c r="K17" s="112">
        <f>SUM(K7:K16)</f>
        <v>191394825.90000001</v>
      </c>
    </row>
    <row r="18" spans="1:11" x14ac:dyDescent="0.25">
      <c r="A18" s="88"/>
      <c r="B18" s="2" t="s">
        <v>613</v>
      </c>
      <c r="C18" s="38" t="s">
        <v>624</v>
      </c>
      <c r="D18" s="38" t="s">
        <v>424</v>
      </c>
      <c r="E18" s="39">
        <v>50</v>
      </c>
      <c r="F18" s="17">
        <v>4807545</v>
      </c>
      <c r="G18" s="3">
        <f>Table1345676857816[[#This Row],[Market Value]]/$F$75</f>
        <v>2.1203636040329057E-2</v>
      </c>
      <c r="H18" s="40" t="s">
        <v>114</v>
      </c>
      <c r="K18" s="112"/>
    </row>
    <row r="19" spans="1:11" x14ac:dyDescent="0.25">
      <c r="A19" s="88"/>
      <c r="B19" s="2" t="s">
        <v>156</v>
      </c>
      <c r="C19" s="38" t="s">
        <v>498</v>
      </c>
      <c r="D19" s="38" t="s">
        <v>325</v>
      </c>
      <c r="E19" s="39">
        <v>14</v>
      </c>
      <c r="F19" s="17">
        <v>13771688</v>
      </c>
      <c r="G19" s="3">
        <f>Table1345676857816[[#This Row],[Market Value]]/$F$75</f>
        <v>6.0739911953599436E-2</v>
      </c>
      <c r="H19" s="40" t="s">
        <v>121</v>
      </c>
      <c r="K19" s="112"/>
    </row>
    <row r="20" spans="1:11" x14ac:dyDescent="0.25">
      <c r="A20" s="88"/>
      <c r="B20" s="2" t="s">
        <v>157</v>
      </c>
      <c r="C20" s="38" t="s">
        <v>491</v>
      </c>
      <c r="D20" s="38" t="s">
        <v>494</v>
      </c>
      <c r="E20" s="39">
        <v>4</v>
      </c>
      <c r="F20" s="17">
        <v>3857336</v>
      </c>
      <c r="G20" s="3">
        <f>Table1345676857816[[#This Row],[Market Value]]/$F$75</f>
        <v>1.7012747385465706E-2</v>
      </c>
      <c r="H20" s="40" t="s">
        <v>116</v>
      </c>
      <c r="K20" s="112"/>
    </row>
    <row r="21" spans="1:11" x14ac:dyDescent="0.25">
      <c r="A21" s="88"/>
      <c r="B21" s="2" t="s">
        <v>640</v>
      </c>
      <c r="C21" s="38" t="s">
        <v>655</v>
      </c>
      <c r="D21" s="38" t="s">
        <v>338</v>
      </c>
      <c r="E21" s="39">
        <v>95</v>
      </c>
      <c r="F21" s="17">
        <v>9539311</v>
      </c>
      <c r="G21" s="3">
        <f>Table1345676857816[[#This Row],[Market Value]]/$F$75</f>
        <v>4.20730494502927E-2</v>
      </c>
      <c r="H21" s="40" t="s">
        <v>117</v>
      </c>
      <c r="K21" s="112"/>
    </row>
    <row r="22" spans="1:11" x14ac:dyDescent="0.25">
      <c r="A22" s="88"/>
      <c r="B22" s="2" t="s">
        <v>167</v>
      </c>
      <c r="C22" s="38" t="s">
        <v>508</v>
      </c>
      <c r="D22" s="38" t="s">
        <v>338</v>
      </c>
      <c r="E22" s="39">
        <v>2</v>
      </c>
      <c r="F22" s="17">
        <v>1978816</v>
      </c>
      <c r="G22" s="3">
        <f>Table1345676857816[[#This Row],[Market Value]]/$F$75</f>
        <v>8.7275510171573607E-3</v>
      </c>
      <c r="H22" s="40" t="s">
        <v>114</v>
      </c>
      <c r="K22" s="112"/>
    </row>
    <row r="23" spans="1:11" x14ac:dyDescent="0.25">
      <c r="A23" s="88"/>
      <c r="B23" s="2" t="s">
        <v>231</v>
      </c>
      <c r="C23" s="38" t="s">
        <v>527</v>
      </c>
      <c r="D23" s="38" t="s">
        <v>338</v>
      </c>
      <c r="E23" s="39">
        <v>1</v>
      </c>
      <c r="F23" s="17">
        <v>1000578</v>
      </c>
      <c r="G23" s="3">
        <f>Table1345676857816[[#This Row],[Market Value]]/$F$75</f>
        <v>4.4130406978947403E-3</v>
      </c>
      <c r="H23" s="40" t="s">
        <v>114</v>
      </c>
      <c r="K23" s="112"/>
    </row>
    <row r="24" spans="1:11" x14ac:dyDescent="0.25">
      <c r="A24" s="88"/>
      <c r="B24" s="2" t="s">
        <v>168</v>
      </c>
      <c r="C24" s="38" t="s">
        <v>507</v>
      </c>
      <c r="D24" s="38" t="s">
        <v>338</v>
      </c>
      <c r="E24" s="39">
        <v>2</v>
      </c>
      <c r="F24" s="17">
        <v>1961754</v>
      </c>
      <c r="G24" s="3">
        <f>Table1345676857816[[#This Row],[Market Value]]/$F$75</f>
        <v>8.6522992123130808E-3</v>
      </c>
      <c r="H24" s="40" t="s">
        <v>114</v>
      </c>
      <c r="K24" s="112"/>
    </row>
    <row r="25" spans="1:11" x14ac:dyDescent="0.25">
      <c r="A25" s="88"/>
      <c r="B25" s="2" t="s">
        <v>669</v>
      </c>
      <c r="C25" s="38" t="s">
        <v>692</v>
      </c>
      <c r="D25" s="38" t="s">
        <v>338</v>
      </c>
      <c r="E25" s="39">
        <v>50</v>
      </c>
      <c r="F25" s="17">
        <v>4975070</v>
      </c>
      <c r="G25" s="3">
        <f>Table1345676857816[[#This Row],[Market Value]]/$F$75</f>
        <v>2.1942503617784107E-2</v>
      </c>
      <c r="H25" s="40" t="s">
        <v>114</v>
      </c>
      <c r="K25" s="112"/>
    </row>
    <row r="26" spans="1:11" x14ac:dyDescent="0.25">
      <c r="A26" s="88"/>
      <c r="B26" s="2" t="s">
        <v>170</v>
      </c>
      <c r="C26" s="38" t="s">
        <v>515</v>
      </c>
      <c r="D26" s="38" t="s">
        <v>338</v>
      </c>
      <c r="E26" s="39">
        <v>50</v>
      </c>
      <c r="F26" s="17">
        <v>4893055</v>
      </c>
      <c r="G26" s="3">
        <f>Table1345676857816[[#This Row],[Market Value]]/$F$75</f>
        <v>2.1580777162837229E-2</v>
      </c>
      <c r="H26" s="40" t="s">
        <v>114</v>
      </c>
      <c r="K26" s="112"/>
    </row>
    <row r="27" spans="1:11" x14ac:dyDescent="0.25">
      <c r="A27" s="88"/>
      <c r="B27" s="2" t="s">
        <v>780</v>
      </c>
      <c r="C27" s="38" t="s">
        <v>781</v>
      </c>
      <c r="D27" s="38" t="s">
        <v>338</v>
      </c>
      <c r="E27" s="39">
        <v>30</v>
      </c>
      <c r="F27" s="17">
        <v>2947089</v>
      </c>
      <c r="G27" s="3">
        <f>Table1345676857816[[#This Row],[Market Value]]/$F$75</f>
        <v>1.2998110789281706E-2</v>
      </c>
      <c r="H27" s="40" t="s">
        <v>114</v>
      </c>
      <c r="K27" s="112"/>
    </row>
    <row r="28" spans="1:11" x14ac:dyDescent="0.25">
      <c r="A28" s="88"/>
      <c r="B28" s="2" t="s">
        <v>172</v>
      </c>
      <c r="C28" s="38" t="s">
        <v>518</v>
      </c>
      <c r="D28" s="38" t="s">
        <v>512</v>
      </c>
      <c r="E28" s="39">
        <v>2</v>
      </c>
      <c r="F28" s="17">
        <v>2074072</v>
      </c>
      <c r="G28" s="3">
        <f>Table1345676857816[[#This Row],[Market Value]]/$F$75</f>
        <v>9.1476767891797931E-3</v>
      </c>
      <c r="H28" s="40" t="s">
        <v>116</v>
      </c>
      <c r="K28" s="112"/>
    </row>
    <row r="29" spans="1:11" x14ac:dyDescent="0.25">
      <c r="A29" s="88"/>
      <c r="B29" s="2" t="s">
        <v>173</v>
      </c>
      <c r="C29" s="38" t="s">
        <v>514</v>
      </c>
      <c r="D29" s="38" t="s">
        <v>512</v>
      </c>
      <c r="E29" s="39">
        <v>1</v>
      </c>
      <c r="F29" s="17">
        <v>1024912</v>
      </c>
      <c r="G29" s="3">
        <f>Table1345676857816[[#This Row],[Market Value]]/$F$75</f>
        <v>4.5203655964459483E-3</v>
      </c>
      <c r="H29" s="40" t="s">
        <v>116</v>
      </c>
      <c r="K29" s="112"/>
    </row>
    <row r="30" spans="1:11" x14ac:dyDescent="0.25">
      <c r="A30" s="88"/>
      <c r="B30" s="2" t="s">
        <v>232</v>
      </c>
      <c r="C30" s="38" t="s">
        <v>528</v>
      </c>
      <c r="D30" s="38" t="s">
        <v>512</v>
      </c>
      <c r="E30" s="39">
        <v>5</v>
      </c>
      <c r="F30" s="17">
        <v>4984050</v>
      </c>
      <c r="G30" s="3">
        <f>Table1345676857816[[#This Row],[Market Value]]/$F$75</f>
        <v>2.1982109830860044E-2</v>
      </c>
      <c r="H30" s="40" t="s">
        <v>114</v>
      </c>
      <c r="K30" s="112"/>
    </row>
    <row r="31" spans="1:11" x14ac:dyDescent="0.25">
      <c r="A31" s="88"/>
      <c r="B31" s="2" t="s">
        <v>177</v>
      </c>
      <c r="C31" s="38" t="s">
        <v>513</v>
      </c>
      <c r="D31" s="38" t="s">
        <v>409</v>
      </c>
      <c r="E31" s="39">
        <v>50</v>
      </c>
      <c r="F31" s="17">
        <v>4921500</v>
      </c>
      <c r="G31" s="3">
        <f>Table1345676857816[[#This Row],[Market Value]]/$F$75</f>
        <v>2.1706233591672976E-2</v>
      </c>
      <c r="H31" s="40" t="s">
        <v>117</v>
      </c>
      <c r="K31" s="112"/>
    </row>
    <row r="32" spans="1:11" x14ac:dyDescent="0.25">
      <c r="A32" s="88"/>
      <c r="B32" s="2" t="s">
        <v>178</v>
      </c>
      <c r="C32" s="38" t="s">
        <v>501</v>
      </c>
      <c r="D32" s="38" t="s">
        <v>409</v>
      </c>
      <c r="E32" s="39">
        <v>50</v>
      </c>
      <c r="F32" s="17">
        <v>4918715</v>
      </c>
      <c r="G32" s="3">
        <f>Table1345676857816[[#This Row],[Market Value]]/$F$75</f>
        <v>2.1693950373029715E-2</v>
      </c>
      <c r="H32" s="40" t="s">
        <v>117</v>
      </c>
      <c r="K32" s="112"/>
    </row>
    <row r="33" spans="1:11" x14ac:dyDescent="0.25">
      <c r="A33" s="88"/>
      <c r="B33" s="2" t="s">
        <v>180</v>
      </c>
      <c r="C33" s="38" t="s">
        <v>522</v>
      </c>
      <c r="D33" s="38" t="s">
        <v>336</v>
      </c>
      <c r="E33" s="39">
        <v>100</v>
      </c>
      <c r="F33" s="17">
        <v>9864880</v>
      </c>
      <c r="G33" s="3">
        <f>Table1345676857816[[#This Row],[Market Value]]/$F$75</f>
        <v>4.3508968735918502E-2</v>
      </c>
      <c r="H33" s="40" t="s">
        <v>114</v>
      </c>
      <c r="K33" s="112"/>
    </row>
    <row r="34" spans="1:11" x14ac:dyDescent="0.25">
      <c r="A34" s="88"/>
      <c r="B34" s="2" t="s">
        <v>670</v>
      </c>
      <c r="C34" s="38" t="s">
        <v>693</v>
      </c>
      <c r="D34" s="38" t="s">
        <v>338</v>
      </c>
      <c r="E34" s="39">
        <v>100</v>
      </c>
      <c r="F34" s="17">
        <v>9834220</v>
      </c>
      <c r="G34" s="3">
        <f>Table1345676857816[[#This Row],[Market Value]]/$F$75</f>
        <v>4.3373743068556785E-2</v>
      </c>
      <c r="H34" s="40" t="s">
        <v>114</v>
      </c>
      <c r="K34" s="112"/>
    </row>
    <row r="35" spans="1:11" x14ac:dyDescent="0.25">
      <c r="A35" s="88"/>
      <c r="B35" s="2" t="s">
        <v>183</v>
      </c>
      <c r="C35" s="38" t="s">
        <v>430</v>
      </c>
      <c r="D35" s="38" t="s">
        <v>424</v>
      </c>
      <c r="E35" s="39">
        <v>2</v>
      </c>
      <c r="F35" s="17">
        <v>2089226</v>
      </c>
      <c r="G35" s="3">
        <f>Table1345676857816[[#This Row],[Market Value]]/$F$75</f>
        <v>9.2145133763682947E-3</v>
      </c>
      <c r="H35" s="40" t="s">
        <v>116</v>
      </c>
      <c r="K35" s="112"/>
    </row>
    <row r="36" spans="1:11" x14ac:dyDescent="0.25">
      <c r="A36" s="88"/>
      <c r="B36" s="2" t="s">
        <v>191</v>
      </c>
      <c r="C36" s="38" t="s">
        <v>432</v>
      </c>
      <c r="D36" s="38" t="s">
        <v>338</v>
      </c>
      <c r="E36" s="39">
        <v>5</v>
      </c>
      <c r="F36" s="17">
        <v>4911205</v>
      </c>
      <c r="G36" s="3">
        <f>Table1345676857816[[#This Row],[Market Value]]/$F$75</f>
        <v>2.1660827582361531E-2</v>
      </c>
      <c r="H36" s="40" t="s">
        <v>116</v>
      </c>
      <c r="K36" s="112"/>
    </row>
    <row r="37" spans="1:11" x14ac:dyDescent="0.25">
      <c r="A37" s="88"/>
      <c r="B37" s="2" t="s">
        <v>233</v>
      </c>
      <c r="C37" s="38" t="s">
        <v>529</v>
      </c>
      <c r="D37" s="38" t="s">
        <v>338</v>
      </c>
      <c r="E37" s="39">
        <v>50</v>
      </c>
      <c r="F37" s="17">
        <v>4928055</v>
      </c>
      <c r="G37" s="3">
        <f>Table1345676857816[[#This Row],[Market Value]]/$F$75</f>
        <v>2.1735144363021836E-2</v>
      </c>
      <c r="H37" s="40" t="s">
        <v>116</v>
      </c>
      <c r="K37" s="112"/>
    </row>
    <row r="38" spans="1:11" x14ac:dyDescent="0.25">
      <c r="A38" s="88"/>
      <c r="B38" s="2" t="s">
        <v>711</v>
      </c>
      <c r="C38" s="38" t="s">
        <v>738</v>
      </c>
      <c r="D38" s="38" t="s">
        <v>417</v>
      </c>
      <c r="E38" s="39">
        <v>100</v>
      </c>
      <c r="F38" s="17">
        <v>10089250</v>
      </c>
      <c r="G38" s="3">
        <f>Table1345676857816[[#This Row],[Market Value]]/$F$75</f>
        <v>4.4498550698930522E-2</v>
      </c>
      <c r="H38" s="40" t="s">
        <v>116</v>
      </c>
      <c r="K38" s="112"/>
    </row>
    <row r="39" spans="1:11" x14ac:dyDescent="0.25">
      <c r="A39" s="88"/>
      <c r="B39" s="2" t="s">
        <v>234</v>
      </c>
      <c r="C39" s="38" t="s">
        <v>530</v>
      </c>
      <c r="D39" s="38" t="s">
        <v>424</v>
      </c>
      <c r="E39" s="39">
        <v>1</v>
      </c>
      <c r="F39" s="17">
        <v>1034863</v>
      </c>
      <c r="G39" s="3">
        <f>Table1345676857816[[#This Row],[Market Value]]/$F$75</f>
        <v>4.5642543967041498E-3</v>
      </c>
      <c r="H39" s="40" t="s">
        <v>114</v>
      </c>
      <c r="K39" s="112"/>
    </row>
    <row r="40" spans="1:11" x14ac:dyDescent="0.25">
      <c r="A40" s="88"/>
      <c r="B40" s="2" t="s">
        <v>194</v>
      </c>
      <c r="C40" s="38" t="s">
        <v>437</v>
      </c>
      <c r="D40" s="38" t="s">
        <v>424</v>
      </c>
      <c r="E40" s="39">
        <v>1</v>
      </c>
      <c r="F40" s="17">
        <v>1015174</v>
      </c>
      <c r="G40" s="3">
        <f>Table1345676857816[[#This Row],[Market Value]]/$F$75</f>
        <v>4.4774162308631564E-3</v>
      </c>
      <c r="H40" s="40" t="s">
        <v>114</v>
      </c>
      <c r="K40" s="112"/>
    </row>
    <row r="41" spans="1:11" x14ac:dyDescent="0.25">
      <c r="A41" s="88"/>
      <c r="B41" s="2" t="s">
        <v>616</v>
      </c>
      <c r="C41" s="38" t="s">
        <v>622</v>
      </c>
      <c r="D41" s="38" t="s">
        <v>338</v>
      </c>
      <c r="E41" s="39">
        <v>50</v>
      </c>
      <c r="F41" s="17">
        <v>4858705</v>
      </c>
      <c r="G41" s="3">
        <f>Table1345676857816[[#This Row],[Market Value]]/$F$75</f>
        <v>2.142927678208462E-2</v>
      </c>
      <c r="H41" s="40" t="s">
        <v>114</v>
      </c>
      <c r="K41" s="112"/>
    </row>
    <row r="42" spans="1:11" x14ac:dyDescent="0.25">
      <c r="A42" s="88"/>
      <c r="B42" s="2" t="s">
        <v>198</v>
      </c>
      <c r="C42" s="38" t="s">
        <v>441</v>
      </c>
      <c r="D42" s="38" t="s">
        <v>424</v>
      </c>
      <c r="E42" s="39">
        <v>50</v>
      </c>
      <c r="F42" s="17">
        <v>4945625</v>
      </c>
      <c r="G42" s="3">
        <f>Table1345676857816[[#This Row],[Market Value]]/$F$75</f>
        <v>2.1812636697514511E-2</v>
      </c>
      <c r="H42" s="40" t="s">
        <v>116</v>
      </c>
      <c r="K42" s="112"/>
    </row>
    <row r="43" spans="1:11" x14ac:dyDescent="0.25">
      <c r="A43" s="88"/>
      <c r="B43" s="2" t="s">
        <v>671</v>
      </c>
      <c r="C43" s="38" t="s">
        <v>694</v>
      </c>
      <c r="D43" s="38" t="s">
        <v>338</v>
      </c>
      <c r="E43" s="39">
        <v>30</v>
      </c>
      <c r="F43" s="17">
        <v>2941107</v>
      </c>
      <c r="G43" s="3">
        <f>Table1345676857816[[#This Row],[Market Value]]/$F$75</f>
        <v>1.297172722952444E-2</v>
      </c>
      <c r="H43" s="40" t="s">
        <v>121</v>
      </c>
      <c r="K43" s="112"/>
    </row>
    <row r="44" spans="1:11" x14ac:dyDescent="0.25">
      <c r="A44" s="88"/>
      <c r="B44" s="2" t="s">
        <v>782</v>
      </c>
      <c r="C44" s="38" t="s">
        <v>783</v>
      </c>
      <c r="D44" s="38" t="s">
        <v>338</v>
      </c>
      <c r="E44" s="39">
        <v>30</v>
      </c>
      <c r="F44" s="17">
        <v>2864370</v>
      </c>
      <c r="G44" s="3">
        <f>Table1345676857816[[#This Row],[Market Value]]/$F$75</f>
        <v>1.2633279348365401E-2</v>
      </c>
      <c r="H44" s="40" t="s">
        <v>121</v>
      </c>
      <c r="K44" s="112"/>
    </row>
    <row r="45" spans="1:11" x14ac:dyDescent="0.25">
      <c r="A45" s="88"/>
      <c r="B45" s="2" t="s">
        <v>204</v>
      </c>
      <c r="C45" s="38" t="s">
        <v>445</v>
      </c>
      <c r="D45" s="38" t="s">
        <v>365</v>
      </c>
      <c r="E45" s="39">
        <v>50</v>
      </c>
      <c r="F45" s="17">
        <v>4964810</v>
      </c>
      <c r="G45" s="3">
        <f>Table1345676857816[[#This Row],[Market Value]]/$F$75</f>
        <v>2.1897251975672848E-2</v>
      </c>
      <c r="H45" s="40" t="s">
        <v>114</v>
      </c>
      <c r="K45" s="112"/>
    </row>
    <row r="46" spans="1:11" x14ac:dyDescent="0.25">
      <c r="A46" s="88"/>
      <c r="B46" s="2" t="s">
        <v>631</v>
      </c>
      <c r="C46" s="38" t="s">
        <v>635</v>
      </c>
      <c r="D46" s="38" t="s">
        <v>365</v>
      </c>
      <c r="E46" s="39">
        <v>75</v>
      </c>
      <c r="F46" s="17">
        <v>7387612.5</v>
      </c>
      <c r="G46" s="3">
        <f>Table1345676857816[[#This Row],[Market Value]]/$F$75</f>
        <v>3.2583001647823462E-2</v>
      </c>
      <c r="H46" s="40" t="s">
        <v>114</v>
      </c>
      <c r="K46" s="112"/>
    </row>
    <row r="47" spans="1:11" x14ac:dyDescent="0.25">
      <c r="A47" s="88"/>
      <c r="B47" s="2" t="s">
        <v>235</v>
      </c>
      <c r="C47" s="38" t="s">
        <v>531</v>
      </c>
      <c r="D47" s="38" t="s">
        <v>366</v>
      </c>
      <c r="E47" s="39">
        <v>3</v>
      </c>
      <c r="F47" s="17">
        <v>603095.4</v>
      </c>
      <c r="G47" s="3">
        <f>Table1345676857816[[#This Row],[Market Value]]/$F$75</f>
        <v>2.6599470954919132E-3</v>
      </c>
      <c r="H47" s="40" t="s">
        <v>114</v>
      </c>
      <c r="K47" s="112"/>
    </row>
    <row r="48" spans="1:11" x14ac:dyDescent="0.25">
      <c r="A48" s="88"/>
      <c r="B48" s="2" t="s">
        <v>205</v>
      </c>
      <c r="C48" s="38" t="s">
        <v>450</v>
      </c>
      <c r="D48" s="38" t="s">
        <v>366</v>
      </c>
      <c r="E48" s="39">
        <v>1</v>
      </c>
      <c r="F48" s="17">
        <v>992946</v>
      </c>
      <c r="G48" s="3">
        <f>Table1345676857816[[#This Row],[Market Value]]/$F$75</f>
        <v>4.379379827271628E-3</v>
      </c>
      <c r="H48" s="40" t="s">
        <v>114</v>
      </c>
      <c r="K48" s="112"/>
    </row>
    <row r="49" spans="1:11" x14ac:dyDescent="0.25">
      <c r="A49" s="88"/>
      <c r="B49" s="2" t="s">
        <v>207</v>
      </c>
      <c r="C49" s="38" t="s">
        <v>444</v>
      </c>
      <c r="D49" s="38" t="s">
        <v>418</v>
      </c>
      <c r="E49" s="39">
        <v>1</v>
      </c>
      <c r="F49" s="17">
        <v>996022</v>
      </c>
      <c r="G49" s="3">
        <f>Table1345676857816[[#This Row],[Market Value]]/$F$75</f>
        <v>4.392946498922138E-3</v>
      </c>
      <c r="H49" s="40" t="s">
        <v>114</v>
      </c>
      <c r="K49" s="112"/>
    </row>
    <row r="50" spans="1:11" x14ac:dyDescent="0.25">
      <c r="A50" s="88"/>
      <c r="B50" s="2" t="s">
        <v>632</v>
      </c>
      <c r="C50" s="38" t="s">
        <v>636</v>
      </c>
      <c r="D50" s="38" t="s">
        <v>418</v>
      </c>
      <c r="E50" s="39">
        <v>50</v>
      </c>
      <c r="F50" s="17">
        <v>4767775</v>
      </c>
      <c r="G50" s="3">
        <f>Table1345676857816[[#This Row],[Market Value]]/$F$75</f>
        <v>2.1028230796005003E-2</v>
      </c>
      <c r="H50" s="40" t="s">
        <v>114</v>
      </c>
      <c r="K50" s="112"/>
    </row>
    <row r="51" spans="1:11" x14ac:dyDescent="0.25">
      <c r="A51" s="88"/>
      <c r="B51" s="2" t="s">
        <v>211</v>
      </c>
      <c r="C51" s="38" t="s">
        <v>457</v>
      </c>
      <c r="D51" s="38" t="s">
        <v>443</v>
      </c>
      <c r="E51" s="39">
        <v>10</v>
      </c>
      <c r="F51" s="17">
        <v>1980490</v>
      </c>
      <c r="G51" s="3">
        <f>Table1345676857816[[#This Row],[Market Value]]/$F$75</f>
        <v>8.7349341798176189E-3</v>
      </c>
      <c r="H51" s="40" t="s">
        <v>114</v>
      </c>
      <c r="K51" s="112"/>
    </row>
    <row r="52" spans="1:11" x14ac:dyDescent="0.25">
      <c r="A52" s="88"/>
      <c r="B52" s="2" t="s">
        <v>212</v>
      </c>
      <c r="C52" s="38" t="s">
        <v>460</v>
      </c>
      <c r="D52" s="38" t="s">
        <v>443</v>
      </c>
      <c r="E52" s="39">
        <v>60</v>
      </c>
      <c r="F52" s="17">
        <v>5910972</v>
      </c>
      <c r="G52" s="3">
        <f>Table1345676857816[[#This Row],[Market Value]]/$F$75</f>
        <v>2.6070291371703424E-2</v>
      </c>
      <c r="H52" s="40" t="s">
        <v>121</v>
      </c>
      <c r="K52" s="112"/>
    </row>
    <row r="53" spans="1:11" x14ac:dyDescent="0.25">
      <c r="A53" s="88"/>
      <c r="B53" s="2" t="s">
        <v>236</v>
      </c>
      <c r="C53" s="38" t="s">
        <v>532</v>
      </c>
      <c r="D53" s="38" t="s">
        <v>462</v>
      </c>
      <c r="E53" s="39">
        <v>1</v>
      </c>
      <c r="F53" s="17">
        <v>963551</v>
      </c>
      <c r="G53" s="3">
        <f>Table1345676857816[[#This Row],[Market Value]]/$F$75</f>
        <v>4.249733431573725E-3</v>
      </c>
      <c r="H53" s="40" t="s">
        <v>114</v>
      </c>
      <c r="K53" s="112"/>
    </row>
    <row r="54" spans="1:11" x14ac:dyDescent="0.25">
      <c r="A54" s="88"/>
      <c r="B54" s="2" t="s">
        <v>224</v>
      </c>
      <c r="C54" s="38" t="s">
        <v>468</v>
      </c>
      <c r="D54" s="38" t="s">
        <v>338</v>
      </c>
      <c r="E54" s="39">
        <v>100</v>
      </c>
      <c r="F54" s="17">
        <v>9874490</v>
      </c>
      <c r="G54" s="3">
        <f>Table1345676857816[[#This Row],[Market Value]]/$F$75</f>
        <v>4.3551353558597766E-2</v>
      </c>
      <c r="H54" s="40" t="s">
        <v>114</v>
      </c>
      <c r="K54" s="112"/>
    </row>
    <row r="55" spans="1:11" x14ac:dyDescent="0.25">
      <c r="A55" s="88"/>
      <c r="B55" s="2"/>
      <c r="C55" s="38"/>
      <c r="D55" s="38"/>
      <c r="E55" s="39"/>
      <c r="F55" s="17"/>
      <c r="G55" s="3"/>
      <c r="H55" s="40"/>
      <c r="K55" s="112"/>
    </row>
    <row r="56" spans="1:11" hidden="1" x14ac:dyDescent="0.25">
      <c r="A56" s="88"/>
      <c r="B56" s="12"/>
      <c r="C56" s="38"/>
      <c r="D56" s="38"/>
      <c r="E56" s="39"/>
      <c r="F56" s="17"/>
      <c r="G56" s="3"/>
      <c r="H56" s="40"/>
      <c r="K56" s="112"/>
    </row>
    <row r="57" spans="1:11" hidden="1" x14ac:dyDescent="0.25">
      <c r="A57" s="88"/>
      <c r="B57" s="12"/>
      <c r="C57" s="38"/>
      <c r="D57" s="38"/>
      <c r="E57" s="39"/>
      <c r="F57" s="17"/>
      <c r="G57" s="3"/>
      <c r="H57" s="40"/>
      <c r="K57" s="112"/>
    </row>
    <row r="58" spans="1:11" hidden="1" x14ac:dyDescent="0.25">
      <c r="A58" s="88"/>
      <c r="B58" s="12"/>
      <c r="C58" s="38"/>
      <c r="D58" s="38"/>
      <c r="E58" s="39"/>
      <c r="F58" s="17"/>
      <c r="G58" s="3"/>
      <c r="H58" s="40"/>
      <c r="K58" s="112"/>
    </row>
    <row r="59" spans="1:11" hidden="1" x14ac:dyDescent="0.25">
      <c r="A59" s="88"/>
      <c r="B59" s="12"/>
      <c r="C59" s="38"/>
      <c r="D59" s="38"/>
      <c r="E59" s="39"/>
      <c r="F59" s="17"/>
      <c r="G59" s="3"/>
      <c r="H59" s="40"/>
      <c r="K59" s="112"/>
    </row>
    <row r="60" spans="1:11" hidden="1" outlineLevel="1" x14ac:dyDescent="0.25">
      <c r="A60" s="88"/>
      <c r="B60" s="12"/>
      <c r="C60" s="38"/>
      <c r="D60" s="38"/>
      <c r="E60" s="39"/>
      <c r="F60" s="17"/>
      <c r="G60" s="3"/>
      <c r="H60" s="40"/>
    </row>
    <row r="61" spans="1:11" hidden="1" collapsed="1" x14ac:dyDescent="0.25">
      <c r="B61" s="12"/>
      <c r="C61" s="38"/>
      <c r="D61" s="38"/>
      <c r="E61" s="39"/>
      <c r="F61" s="17"/>
      <c r="G61" s="3"/>
      <c r="H61" s="40"/>
      <c r="I61" s="71"/>
    </row>
    <row r="62" spans="1:11" x14ac:dyDescent="0.25">
      <c r="B62" s="12"/>
      <c r="C62" s="38"/>
      <c r="D62" s="38"/>
      <c r="E62" s="39"/>
      <c r="F62" s="17"/>
      <c r="G62" s="18"/>
      <c r="H62" s="40"/>
    </row>
    <row r="63" spans="1:11" x14ac:dyDescent="0.25">
      <c r="B63" s="75"/>
      <c r="C63" s="45" t="s">
        <v>78</v>
      </c>
      <c r="D63" s="45"/>
      <c r="E63" s="46"/>
      <c r="F63" s="70">
        <f>SUM(F7:F61)</f>
        <v>208143838.90000001</v>
      </c>
      <c r="G63" s="5">
        <f>+F63/$F$75</f>
        <v>0.91801661847626714</v>
      </c>
      <c r="H63" s="48"/>
    </row>
    <row r="64" spans="1:11" x14ac:dyDescent="0.25">
      <c r="F64" s="72"/>
    </row>
    <row r="65" spans="1:8" x14ac:dyDescent="0.25">
      <c r="A65" s="118" t="s">
        <v>69</v>
      </c>
      <c r="B65" s="119"/>
      <c r="C65" s="49" t="s">
        <v>81</v>
      </c>
      <c r="D65" s="49"/>
      <c r="E65" s="49"/>
      <c r="F65" s="19" t="s">
        <v>10</v>
      </c>
      <c r="G65" s="6" t="s">
        <v>11</v>
      </c>
    </row>
    <row r="66" spans="1:8" x14ac:dyDescent="0.25">
      <c r="B66" s="120"/>
      <c r="C66" s="45" t="s">
        <v>82</v>
      </c>
      <c r="D66" s="38"/>
      <c r="E66" s="51"/>
      <c r="F66" s="20" t="s">
        <v>83</v>
      </c>
      <c r="G66" s="7">
        <v>0</v>
      </c>
    </row>
    <row r="67" spans="1:8" x14ac:dyDescent="0.25">
      <c r="B67" s="120" t="s">
        <v>84</v>
      </c>
      <c r="C67" s="45" t="s">
        <v>85</v>
      </c>
      <c r="D67" s="45"/>
      <c r="E67" s="46"/>
      <c r="F67" s="17">
        <v>11934404.9</v>
      </c>
      <c r="G67" s="7">
        <f>+F67/$F$75</f>
        <v>5.2636590579499459E-2</v>
      </c>
    </row>
    <row r="68" spans="1:8" x14ac:dyDescent="0.25">
      <c r="B68" s="120"/>
      <c r="C68" s="45" t="s">
        <v>86</v>
      </c>
      <c r="D68" s="38"/>
      <c r="E68" s="51"/>
      <c r="F68" s="20" t="s">
        <v>83</v>
      </c>
      <c r="G68" s="7">
        <v>0</v>
      </c>
    </row>
    <row r="69" spans="1:8" x14ac:dyDescent="0.25">
      <c r="A69" s="85" t="s">
        <v>73</v>
      </c>
      <c r="B69" s="120"/>
      <c r="C69" s="45" t="s">
        <v>87</v>
      </c>
      <c r="D69" s="38"/>
      <c r="E69" s="51"/>
      <c r="F69" s="20" t="s">
        <v>83</v>
      </c>
      <c r="G69" s="7">
        <v>0</v>
      </c>
    </row>
    <row r="70" spans="1:8" x14ac:dyDescent="0.25">
      <c r="B70" s="120"/>
      <c r="C70" s="45" t="s">
        <v>88</v>
      </c>
      <c r="D70" s="38"/>
      <c r="E70" s="51"/>
      <c r="F70" s="20" t="s">
        <v>83</v>
      </c>
      <c r="G70" s="7">
        <v>0</v>
      </c>
    </row>
    <row r="71" spans="1:8" x14ac:dyDescent="0.25">
      <c r="B71" s="121" t="s">
        <v>73</v>
      </c>
      <c r="C71" s="38" t="s">
        <v>89</v>
      </c>
      <c r="D71" s="38"/>
      <c r="E71" s="51"/>
      <c r="F71" s="17">
        <v>6653859.6399999997</v>
      </c>
      <c r="G71" s="7">
        <f>+F71/$F$75</f>
        <v>2.9346790944233477E-2</v>
      </c>
    </row>
    <row r="72" spans="1:8" x14ac:dyDescent="0.25">
      <c r="B72" s="120"/>
      <c r="C72" s="38"/>
      <c r="D72" s="38"/>
      <c r="E72" s="51"/>
      <c r="F72" s="20"/>
      <c r="G72" s="7"/>
    </row>
    <row r="73" spans="1:8" x14ac:dyDescent="0.25">
      <c r="B73" s="120"/>
      <c r="C73" s="38" t="s">
        <v>90</v>
      </c>
      <c r="D73" s="38"/>
      <c r="E73" s="51"/>
      <c r="F73" s="21">
        <f>SUM(F66:F72)</f>
        <v>18588264.539999999</v>
      </c>
      <c r="G73" s="7">
        <f>+F73/$F$75</f>
        <v>8.1983381523732926E-2</v>
      </c>
    </row>
    <row r="74" spans="1:8" x14ac:dyDescent="0.25">
      <c r="B74" s="120"/>
      <c r="C74" s="38"/>
      <c r="D74" s="38"/>
      <c r="E74" s="51"/>
      <c r="F74" s="21"/>
      <c r="G74" s="7"/>
    </row>
    <row r="75" spans="1:8" x14ac:dyDescent="0.25">
      <c r="B75" s="122"/>
      <c r="C75" s="55" t="s">
        <v>91</v>
      </c>
      <c r="D75" s="56"/>
      <c r="E75" s="57"/>
      <c r="F75" s="22">
        <f>+F73+F63</f>
        <v>226732103.44</v>
      </c>
      <c r="G75" s="8">
        <v>1</v>
      </c>
    </row>
    <row r="76" spans="1:8" x14ac:dyDescent="0.25">
      <c r="F76" s="58"/>
    </row>
    <row r="77" spans="1:8" x14ac:dyDescent="0.25">
      <c r="C77" s="45" t="s">
        <v>92</v>
      </c>
      <c r="D77" s="16">
        <v>5.4414938015172547</v>
      </c>
      <c r="F77" s="30">
        <v>0</v>
      </c>
    </row>
    <row r="78" spans="1:8" s="85" customFormat="1" x14ac:dyDescent="0.25">
      <c r="B78" s="27"/>
      <c r="C78" s="45" t="s">
        <v>93</v>
      </c>
      <c r="D78" s="16">
        <v>4.0917034131842831</v>
      </c>
      <c r="E78" s="30"/>
      <c r="F78" s="27"/>
      <c r="G78" s="31"/>
      <c r="H78" s="27"/>
    </row>
    <row r="79" spans="1:8" s="85" customFormat="1" x14ac:dyDescent="0.25">
      <c r="B79" s="27"/>
      <c r="C79" s="45" t="s">
        <v>94</v>
      </c>
      <c r="D79" s="16">
        <v>7.9520406933687333</v>
      </c>
      <c r="E79" s="30"/>
      <c r="F79" s="27"/>
      <c r="G79" s="31"/>
      <c r="H79" s="27"/>
    </row>
    <row r="80" spans="1:8" s="85" customFormat="1" hidden="1" x14ac:dyDescent="0.25">
      <c r="A80" s="118" t="s">
        <v>77</v>
      </c>
      <c r="C80" s="88" t="s">
        <v>95</v>
      </c>
      <c r="D80" s="92">
        <v>19.2117</v>
      </c>
      <c r="E80" s="91"/>
      <c r="G80" s="105"/>
    </row>
    <row r="81" spans="1:8" s="85" customFormat="1" hidden="1" x14ac:dyDescent="0.25">
      <c r="C81" s="88" t="s">
        <v>96</v>
      </c>
      <c r="D81" s="92">
        <v>19.338000000000001</v>
      </c>
      <c r="E81" s="91"/>
      <c r="G81" s="105"/>
    </row>
    <row r="82" spans="1:8" s="85" customFormat="1" hidden="1" x14ac:dyDescent="0.25">
      <c r="C82" s="88" t="s">
        <v>97</v>
      </c>
      <c r="D82" s="114"/>
      <c r="E82" s="91"/>
      <c r="G82" s="105"/>
    </row>
    <row r="83" spans="1:8" hidden="1" x14ac:dyDescent="0.25">
      <c r="B83" s="85"/>
      <c r="C83" s="88" t="s">
        <v>98</v>
      </c>
      <c r="D83" s="93">
        <v>0</v>
      </c>
      <c r="E83" s="91"/>
      <c r="F83" s="85"/>
      <c r="G83" s="105"/>
      <c r="H83" s="85"/>
    </row>
    <row r="84" spans="1:8" hidden="1" x14ac:dyDescent="0.25">
      <c r="B84" s="85"/>
      <c r="C84" s="88" t="s">
        <v>99</v>
      </c>
      <c r="D84" s="93">
        <v>0</v>
      </c>
      <c r="E84" s="91"/>
      <c r="F84" s="86"/>
      <c r="G84" s="106"/>
      <c r="H84" s="85"/>
    </row>
    <row r="85" spans="1:8" hidden="1" x14ac:dyDescent="0.25">
      <c r="B85" s="61"/>
      <c r="C85" s="37"/>
    </row>
    <row r="86" spans="1:8" x14ac:dyDescent="0.25">
      <c r="F86" s="30"/>
    </row>
    <row r="87" spans="1:8" x14ac:dyDescent="0.25">
      <c r="A87" s="85" t="s">
        <v>79</v>
      </c>
      <c r="C87" s="49" t="s">
        <v>100</v>
      </c>
      <c r="D87" s="49"/>
      <c r="E87" s="49"/>
      <c r="F87" s="49"/>
      <c r="G87" s="6"/>
    </row>
    <row r="88" spans="1:8" x14ac:dyDescent="0.25">
      <c r="A88" s="85" t="s">
        <v>80</v>
      </c>
      <c r="C88" s="49" t="s">
        <v>101</v>
      </c>
      <c r="D88" s="49"/>
      <c r="E88" s="49"/>
      <c r="F88" s="49" t="s">
        <v>10</v>
      </c>
      <c r="G88" s="6" t="s">
        <v>11</v>
      </c>
    </row>
    <row r="89" spans="1:8" x14ac:dyDescent="0.25">
      <c r="C89" s="45" t="s">
        <v>102</v>
      </c>
      <c r="D89" s="38"/>
      <c r="E89" s="51"/>
      <c r="F89" s="62">
        <f>SUMIF(Table1345676857816[[Industry ]],A87,Table1345676857816[Market Value])</f>
        <v>0</v>
      </c>
      <c r="G89" s="25">
        <f>+F89/$F$75</f>
        <v>0</v>
      </c>
    </row>
    <row r="90" spans="1:8" x14ac:dyDescent="0.25">
      <c r="C90" s="38" t="s">
        <v>103</v>
      </c>
      <c r="D90" s="38"/>
      <c r="E90" s="51"/>
      <c r="F90" s="62">
        <f>SUMIF(Table1345676857816[[Industry ]],A88,Table1345676857816[Market Value])</f>
        <v>0</v>
      </c>
      <c r="G90" s="25">
        <f>+F90/$F$75</f>
        <v>0</v>
      </c>
    </row>
    <row r="91" spans="1:8" x14ac:dyDescent="0.25">
      <c r="C91" s="38" t="s">
        <v>104</v>
      </c>
      <c r="D91" s="38"/>
      <c r="E91" s="51"/>
      <c r="F91" s="62">
        <f t="shared" ref="F91:F100" si="1">SUMIF($E$103:$E$112,C91,$H$103:$H$112)</f>
        <v>188764312.90000001</v>
      </c>
      <c r="G91" s="24">
        <f>+F91/$F$75</f>
        <v>0.83254338506127168</v>
      </c>
    </row>
    <row r="92" spans="1:8" x14ac:dyDescent="0.25">
      <c r="C92" s="38" t="s">
        <v>105</v>
      </c>
      <c r="D92" s="38"/>
      <c r="E92" s="51"/>
      <c r="F92" s="62">
        <f t="shared" si="1"/>
        <v>0</v>
      </c>
      <c r="G92" s="25">
        <f t="shared" ref="G92:G100" si="2">+F92/$F$75</f>
        <v>0</v>
      </c>
    </row>
    <row r="93" spans="1:8" x14ac:dyDescent="0.25">
      <c r="C93" s="38" t="s">
        <v>106</v>
      </c>
      <c r="D93" s="38"/>
      <c r="E93" s="51"/>
      <c r="F93" s="62">
        <f t="shared" si="1"/>
        <v>19379526</v>
      </c>
      <c r="G93" s="25">
        <f t="shared" si="2"/>
        <v>8.5473233414995395E-2</v>
      </c>
    </row>
    <row r="94" spans="1:8" x14ac:dyDescent="0.25">
      <c r="C94" s="38" t="s">
        <v>107</v>
      </c>
      <c r="D94" s="38"/>
      <c r="E94" s="51"/>
      <c r="F94" s="62">
        <f t="shared" si="1"/>
        <v>0</v>
      </c>
      <c r="G94" s="25">
        <f t="shared" si="2"/>
        <v>0</v>
      </c>
    </row>
    <row r="95" spans="1:8" x14ac:dyDescent="0.25">
      <c r="C95" s="38" t="s">
        <v>108</v>
      </c>
      <c r="D95" s="38"/>
      <c r="E95" s="51"/>
      <c r="F95" s="62">
        <f t="shared" si="1"/>
        <v>0</v>
      </c>
      <c r="G95" s="25">
        <f t="shared" si="2"/>
        <v>0</v>
      </c>
    </row>
    <row r="96" spans="1:8" x14ac:dyDescent="0.25">
      <c r="C96" s="38" t="s">
        <v>109</v>
      </c>
      <c r="D96" s="38"/>
      <c r="E96" s="51"/>
      <c r="F96" s="62">
        <f t="shared" si="1"/>
        <v>0</v>
      </c>
      <c r="G96" s="25">
        <f t="shared" si="2"/>
        <v>0</v>
      </c>
    </row>
    <row r="97" spans="2:11" x14ac:dyDescent="0.25">
      <c r="C97" s="38" t="s">
        <v>110</v>
      </c>
      <c r="D97" s="38"/>
      <c r="E97" s="51"/>
      <c r="F97" s="62">
        <f t="shared" si="1"/>
        <v>0</v>
      </c>
      <c r="G97" s="25">
        <f t="shared" si="2"/>
        <v>0</v>
      </c>
    </row>
    <row r="98" spans="2:11" x14ac:dyDescent="0.25">
      <c r="C98" s="38" t="s">
        <v>111</v>
      </c>
      <c r="D98" s="38"/>
      <c r="E98" s="51"/>
      <c r="F98" s="62">
        <f t="shared" si="1"/>
        <v>0</v>
      </c>
      <c r="G98" s="25">
        <f t="shared" si="2"/>
        <v>0</v>
      </c>
    </row>
    <row r="99" spans="2:11" x14ac:dyDescent="0.25">
      <c r="C99" s="38" t="s">
        <v>112</v>
      </c>
      <c r="D99" s="38"/>
      <c r="E99" s="51"/>
      <c r="F99" s="62">
        <f t="shared" si="1"/>
        <v>0</v>
      </c>
      <c r="G99" s="25">
        <f t="shared" si="2"/>
        <v>0</v>
      </c>
    </row>
    <row r="100" spans="2:11" x14ac:dyDescent="0.25">
      <c r="C100" s="38" t="s">
        <v>113</v>
      </c>
      <c r="D100" s="38"/>
      <c r="E100" s="51"/>
      <c r="F100" s="62">
        <f t="shared" si="1"/>
        <v>0</v>
      </c>
      <c r="G100" s="25">
        <f t="shared" si="2"/>
        <v>0</v>
      </c>
    </row>
    <row r="101" spans="2:11" s="85" customFormat="1" x14ac:dyDescent="0.25">
      <c r="B101" s="27"/>
      <c r="C101" s="67" t="s">
        <v>122</v>
      </c>
      <c r="D101" s="38"/>
      <c r="E101" s="51"/>
      <c r="F101" s="73">
        <f>SUM(F89:F100)</f>
        <v>208143838.90000001</v>
      </c>
      <c r="G101" s="69">
        <f>SUM(G89:G100)</f>
        <v>0.91801661847626703</v>
      </c>
      <c r="H101" s="27"/>
    </row>
    <row r="102" spans="2:11" s="85" customFormat="1" x14ac:dyDescent="0.25">
      <c r="B102" s="27"/>
      <c r="C102" s="27"/>
      <c r="D102" s="27"/>
      <c r="E102" s="30"/>
      <c r="F102" s="27"/>
      <c r="G102" s="31"/>
      <c r="H102" s="27"/>
      <c r="K102" s="94" t="s">
        <v>116</v>
      </c>
    </row>
    <row r="103" spans="2:11" s="85" customFormat="1" x14ac:dyDescent="0.25">
      <c r="E103" s="85" t="s">
        <v>104</v>
      </c>
      <c r="F103" s="85" t="s">
        <v>114</v>
      </c>
      <c r="G103" s="115">
        <f>H103/$F$75</f>
        <v>0.54480314444173183</v>
      </c>
      <c r="H103" s="85">
        <f t="shared" ref="H103:H112" si="3">SUMIF($H$7:$H$62,F103,$F$7:$F$62)</f>
        <v>123524362.90000001</v>
      </c>
      <c r="K103" s="85" t="s">
        <v>225</v>
      </c>
    </row>
    <row r="104" spans="2:11" s="85" customFormat="1" x14ac:dyDescent="0.25">
      <c r="E104" s="85" t="s">
        <v>104</v>
      </c>
      <c r="F104" s="85" t="s">
        <v>115</v>
      </c>
      <c r="G104" s="105">
        <f t="shared" ref="G104:G112" si="4">H104/$F$75</f>
        <v>0</v>
      </c>
      <c r="H104" s="85">
        <f t="shared" si="3"/>
        <v>0</v>
      </c>
      <c r="K104" s="85" t="s">
        <v>225</v>
      </c>
    </row>
    <row r="105" spans="2:11" s="85" customFormat="1" x14ac:dyDescent="0.25">
      <c r="E105" s="85" t="s">
        <v>104</v>
      </c>
      <c r="F105" s="94" t="s">
        <v>116</v>
      </c>
      <c r="G105" s="115">
        <f>H105/$F$75</f>
        <v>0.17532503071634714</v>
      </c>
      <c r="H105" s="85">
        <f t="shared" si="3"/>
        <v>39751813</v>
      </c>
      <c r="K105" s="85" t="s">
        <v>114</v>
      </c>
    </row>
    <row r="106" spans="2:11" s="85" customFormat="1" x14ac:dyDescent="0.25">
      <c r="E106" s="85" t="s">
        <v>104</v>
      </c>
      <c r="F106" s="85" t="s">
        <v>225</v>
      </c>
      <c r="G106" s="105">
        <f t="shared" si="4"/>
        <v>0</v>
      </c>
      <c r="H106" s="85">
        <f t="shared" si="3"/>
        <v>0</v>
      </c>
      <c r="K106" s="85" t="s">
        <v>117</v>
      </c>
    </row>
    <row r="107" spans="2:11" s="85" customFormat="1" x14ac:dyDescent="0.25">
      <c r="E107" s="85" t="s">
        <v>106</v>
      </c>
      <c r="F107" s="85" t="s">
        <v>117</v>
      </c>
      <c r="G107" s="115">
        <f t="shared" si="4"/>
        <v>8.5473233414995395E-2</v>
      </c>
      <c r="H107" s="85">
        <f t="shared" si="3"/>
        <v>19379526</v>
      </c>
      <c r="K107" s="85" t="s">
        <v>119</v>
      </c>
    </row>
    <row r="108" spans="2:11" s="85" customFormat="1" x14ac:dyDescent="0.25">
      <c r="E108" s="85" t="s">
        <v>106</v>
      </c>
      <c r="F108" s="110" t="s">
        <v>227</v>
      </c>
      <c r="G108" s="105">
        <f t="shared" si="4"/>
        <v>0</v>
      </c>
      <c r="H108" s="85">
        <f t="shared" si="3"/>
        <v>0</v>
      </c>
    </row>
    <row r="109" spans="2:11" s="85" customFormat="1" x14ac:dyDescent="0.25">
      <c r="E109" s="85" t="s">
        <v>107</v>
      </c>
      <c r="F109" s="85" t="s">
        <v>118</v>
      </c>
      <c r="G109" s="105">
        <f t="shared" si="4"/>
        <v>0</v>
      </c>
      <c r="H109" s="85">
        <f t="shared" si="3"/>
        <v>0</v>
      </c>
    </row>
    <row r="110" spans="2:11" s="85" customFormat="1" x14ac:dyDescent="0.25">
      <c r="E110" s="85" t="s">
        <v>104</v>
      </c>
      <c r="F110" s="85" t="s">
        <v>119</v>
      </c>
      <c r="G110" s="115">
        <f t="shared" si="4"/>
        <v>0</v>
      </c>
      <c r="H110" s="85">
        <f t="shared" si="3"/>
        <v>0</v>
      </c>
    </row>
    <row r="111" spans="2:11" s="85" customFormat="1" x14ac:dyDescent="0.25">
      <c r="E111" s="85" t="s">
        <v>107</v>
      </c>
      <c r="F111" s="85" t="s">
        <v>120</v>
      </c>
      <c r="G111" s="105">
        <f t="shared" si="4"/>
        <v>0</v>
      </c>
      <c r="H111" s="85">
        <f t="shared" si="3"/>
        <v>0</v>
      </c>
    </row>
    <row r="112" spans="2:11" s="85" customFormat="1" x14ac:dyDescent="0.25">
      <c r="E112" s="85" t="s">
        <v>104</v>
      </c>
      <c r="F112" s="85" t="s">
        <v>121</v>
      </c>
      <c r="G112" s="105">
        <f t="shared" si="4"/>
        <v>0.1124152099031927</v>
      </c>
      <c r="H112" s="85">
        <f t="shared" si="3"/>
        <v>25488137</v>
      </c>
    </row>
    <row r="113" spans="2:8" s="85" customFormat="1" x14ac:dyDescent="0.25">
      <c r="E113" s="91"/>
      <c r="G113" s="115">
        <f>SUM(G103:G112)</f>
        <v>0.91801661847626703</v>
      </c>
      <c r="H113" s="85">
        <f>SUM(H103:H112)</f>
        <v>208143838.90000001</v>
      </c>
    </row>
    <row r="114" spans="2:8" s="85" customFormat="1" x14ac:dyDescent="0.25">
      <c r="E114" s="91"/>
      <c r="G114" s="105"/>
      <c r="H114" s="86">
        <f>H113-F63</f>
        <v>0</v>
      </c>
    </row>
    <row r="115" spans="2:8" x14ac:dyDescent="0.25">
      <c r="B115" s="85"/>
      <c r="C115" s="85"/>
      <c r="D115" s="85"/>
      <c r="E115" s="91"/>
      <c r="F115" s="85"/>
      <c r="G115" s="105"/>
      <c r="H115" s="85"/>
    </row>
    <row r="116" spans="2:8" x14ac:dyDescent="0.25">
      <c r="B116" s="85"/>
      <c r="C116" s="85"/>
      <c r="D116" s="85"/>
      <c r="E116" s="91"/>
      <c r="F116" s="85"/>
      <c r="G116" s="105"/>
      <c r="H116" s="85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3427-0796-43FE-B561-B4B8B896ADE3}">
  <sheetPr>
    <tabColor rgb="FF7030A0"/>
  </sheetPr>
  <dimension ref="A2:H156"/>
  <sheetViews>
    <sheetView showGridLines="0" topLeftCell="A100" zoomScaleNormal="100" zoomScaleSheetLayoutView="89" workbookViewId="0">
      <selection activeCell="F136" sqref="F136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237</v>
      </c>
      <c r="B3" s="28" t="s">
        <v>3</v>
      </c>
      <c r="D3" s="28" t="s">
        <v>238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239</v>
      </c>
      <c r="C7" s="38" t="s">
        <v>533</v>
      </c>
      <c r="D7" s="38" t="s">
        <v>307</v>
      </c>
      <c r="E7" s="39">
        <v>2500000</v>
      </c>
      <c r="F7" s="39">
        <v>192746250</v>
      </c>
      <c r="G7" s="18">
        <f t="shared" ref="G7:G38" si="0">+F7/$F$119</f>
        <v>6.3004786733753164E-3</v>
      </c>
      <c r="H7" s="40"/>
    </row>
    <row r="8" spans="1:8" x14ac:dyDescent="0.25">
      <c r="A8" s="88"/>
      <c r="B8" s="2" t="s">
        <v>240</v>
      </c>
      <c r="C8" s="38" t="s">
        <v>534</v>
      </c>
      <c r="D8" s="38" t="s">
        <v>307</v>
      </c>
      <c r="E8" s="39">
        <v>500000</v>
      </c>
      <c r="F8" s="39">
        <v>38400000</v>
      </c>
      <c r="G8" s="18">
        <f t="shared" si="0"/>
        <v>1.2552170589965415E-3</v>
      </c>
      <c r="H8" s="40"/>
    </row>
    <row r="9" spans="1:8" x14ac:dyDescent="0.25">
      <c r="A9" s="88"/>
      <c r="B9" s="2" t="s">
        <v>241</v>
      </c>
      <c r="C9" s="38" t="s">
        <v>535</v>
      </c>
      <c r="D9" s="38" t="s">
        <v>307</v>
      </c>
      <c r="E9" s="39">
        <v>2500000</v>
      </c>
      <c r="F9" s="39">
        <v>63424750</v>
      </c>
      <c r="G9" s="18">
        <f t="shared" si="0"/>
        <v>2.0732246917341381E-3</v>
      </c>
      <c r="H9" s="40"/>
    </row>
    <row r="10" spans="1:8" x14ac:dyDescent="0.25">
      <c r="A10" s="88"/>
      <c r="B10" s="2" t="s">
        <v>242</v>
      </c>
      <c r="C10" s="38" t="s">
        <v>540</v>
      </c>
      <c r="D10" s="38" t="s">
        <v>307</v>
      </c>
      <c r="E10" s="39">
        <v>5000000</v>
      </c>
      <c r="F10" s="39">
        <v>24919000</v>
      </c>
      <c r="G10" s="18">
        <f t="shared" si="0"/>
        <v>8.145508826337193E-4</v>
      </c>
      <c r="H10" s="40"/>
    </row>
    <row r="11" spans="1:8" x14ac:dyDescent="0.25">
      <c r="A11" s="88"/>
      <c r="B11" s="2" t="s">
        <v>243</v>
      </c>
      <c r="C11" s="38" t="s">
        <v>537</v>
      </c>
      <c r="D11" s="38" t="s">
        <v>307</v>
      </c>
      <c r="E11" s="39">
        <v>2250000</v>
      </c>
      <c r="F11" s="39">
        <v>179147925</v>
      </c>
      <c r="G11" s="18">
        <f t="shared" si="0"/>
        <v>5.8559773839539841E-3</v>
      </c>
      <c r="H11" s="40"/>
    </row>
    <row r="12" spans="1:8" x14ac:dyDescent="0.25">
      <c r="A12" s="88"/>
      <c r="B12" s="2" t="s">
        <v>244</v>
      </c>
      <c r="C12" s="38" t="s">
        <v>546</v>
      </c>
      <c r="D12" s="38" t="s">
        <v>307</v>
      </c>
      <c r="E12" s="39">
        <v>26000</v>
      </c>
      <c r="F12" s="39">
        <v>1917468.8</v>
      </c>
      <c r="G12" s="18">
        <f t="shared" si="0"/>
        <v>6.2678113225354885E-5</v>
      </c>
      <c r="H12" s="40"/>
    </row>
    <row r="13" spans="1:8" x14ac:dyDescent="0.25">
      <c r="A13" s="88"/>
      <c r="B13" s="2" t="s">
        <v>245</v>
      </c>
      <c r="C13" s="38" t="s">
        <v>541</v>
      </c>
      <c r="D13" s="38" t="s">
        <v>307</v>
      </c>
      <c r="E13" s="39">
        <v>2500000</v>
      </c>
      <c r="F13" s="39">
        <v>65945000</v>
      </c>
      <c r="G13" s="18">
        <f t="shared" si="0"/>
        <v>2.1556064832168472E-3</v>
      </c>
      <c r="H13" s="40"/>
    </row>
    <row r="14" spans="1:8" x14ac:dyDescent="0.25">
      <c r="A14" s="88"/>
      <c r="B14" s="2" t="s">
        <v>246</v>
      </c>
      <c r="C14" s="38" t="s">
        <v>539</v>
      </c>
      <c r="D14" s="38" t="s">
        <v>307</v>
      </c>
      <c r="E14" s="39">
        <v>2500000</v>
      </c>
      <c r="F14" s="39">
        <v>61039500</v>
      </c>
      <c r="G14" s="18">
        <f t="shared" si="0"/>
        <v>1.9952557727244634E-3</v>
      </c>
      <c r="H14" s="40"/>
    </row>
    <row r="15" spans="1:8" x14ac:dyDescent="0.25">
      <c r="A15" s="88"/>
      <c r="B15" s="2" t="s">
        <v>247</v>
      </c>
      <c r="C15" s="38" t="s">
        <v>545</v>
      </c>
      <c r="D15" s="38" t="s">
        <v>307</v>
      </c>
      <c r="E15" s="39">
        <v>8500000</v>
      </c>
      <c r="F15" s="39">
        <v>70605250</v>
      </c>
      <c r="G15" s="18">
        <f t="shared" si="0"/>
        <v>2.3079404753832177E-3</v>
      </c>
      <c r="H15" s="40"/>
    </row>
    <row r="16" spans="1:8" x14ac:dyDescent="0.25">
      <c r="A16" s="88"/>
      <c r="B16" s="2" t="s">
        <v>248</v>
      </c>
      <c r="C16" s="38" t="s">
        <v>542</v>
      </c>
      <c r="D16" s="38" t="s">
        <v>307</v>
      </c>
      <c r="E16" s="39">
        <v>1500000</v>
      </c>
      <c r="F16" s="39">
        <v>79792800</v>
      </c>
      <c r="G16" s="18">
        <f t="shared" si="0"/>
        <v>2.6082625975286261E-3</v>
      </c>
      <c r="H16" s="40"/>
    </row>
    <row r="17" spans="1:8" x14ac:dyDescent="0.25">
      <c r="A17" s="88"/>
      <c r="B17" s="2" t="s">
        <v>249</v>
      </c>
      <c r="C17" s="38" t="s">
        <v>536</v>
      </c>
      <c r="D17" s="38" t="s">
        <v>307</v>
      </c>
      <c r="E17" s="39">
        <v>2100000</v>
      </c>
      <c r="F17" s="39">
        <v>54679170</v>
      </c>
      <c r="G17" s="18">
        <f t="shared" si="0"/>
        <v>1.7873496603065607E-3</v>
      </c>
      <c r="H17" s="40"/>
    </row>
    <row r="18" spans="1:8" x14ac:dyDescent="0.25">
      <c r="A18" s="88"/>
      <c r="B18" s="2" t="s">
        <v>250</v>
      </c>
      <c r="C18" s="38" t="s">
        <v>543</v>
      </c>
      <c r="D18" s="38" t="s">
        <v>307</v>
      </c>
      <c r="E18" s="39">
        <v>600000</v>
      </c>
      <c r="F18" s="39">
        <v>61619820</v>
      </c>
      <c r="G18" s="18">
        <f t="shared" si="0"/>
        <v>2.0142252405285486E-3</v>
      </c>
      <c r="H18" s="40"/>
    </row>
    <row r="19" spans="1:8" x14ac:dyDescent="0.25">
      <c r="A19" s="88"/>
      <c r="B19" s="2" t="s">
        <v>251</v>
      </c>
      <c r="C19" s="38" t="s">
        <v>544</v>
      </c>
      <c r="D19" s="38" t="s">
        <v>307</v>
      </c>
      <c r="E19" s="39">
        <v>520500</v>
      </c>
      <c r="F19" s="39">
        <v>55142186.399999999</v>
      </c>
      <c r="G19" s="18">
        <f t="shared" si="0"/>
        <v>1.8024847145741429E-3</v>
      </c>
      <c r="H19" s="40"/>
    </row>
    <row r="20" spans="1:8" x14ac:dyDescent="0.25">
      <c r="A20" s="88"/>
      <c r="B20" s="2" t="s">
        <v>252</v>
      </c>
      <c r="C20" s="38" t="s">
        <v>538</v>
      </c>
      <c r="D20" s="38" t="s">
        <v>307</v>
      </c>
      <c r="E20" s="39">
        <v>332800</v>
      </c>
      <c r="F20" s="39">
        <v>35577850.880000003</v>
      </c>
      <c r="G20" s="18">
        <f t="shared" si="0"/>
        <v>1.162966805911748E-3</v>
      </c>
      <c r="H20" s="40"/>
    </row>
    <row r="21" spans="1:8" x14ac:dyDescent="0.25">
      <c r="A21" s="88"/>
      <c r="B21" s="2" t="s">
        <v>253</v>
      </c>
      <c r="C21" s="38" t="s">
        <v>553</v>
      </c>
      <c r="D21" s="38" t="s">
        <v>307</v>
      </c>
      <c r="E21" s="39">
        <v>200000</v>
      </c>
      <c r="F21" s="39">
        <v>21655080</v>
      </c>
      <c r="G21" s="18">
        <f t="shared" si="0"/>
        <v>7.0786004765455276E-4</v>
      </c>
      <c r="H21" s="40"/>
    </row>
    <row r="22" spans="1:8" x14ac:dyDescent="0.25">
      <c r="A22" s="88"/>
      <c r="B22" s="2" t="s">
        <v>254</v>
      </c>
      <c r="C22" s="38" t="s">
        <v>548</v>
      </c>
      <c r="D22" s="38" t="s">
        <v>307</v>
      </c>
      <c r="E22" s="39">
        <v>500000</v>
      </c>
      <c r="F22" s="39">
        <v>53036900</v>
      </c>
      <c r="G22" s="18">
        <f t="shared" si="0"/>
        <v>1.7336672301118145E-3</v>
      </c>
      <c r="H22" s="40"/>
    </row>
    <row r="23" spans="1:8" x14ac:dyDescent="0.25">
      <c r="A23" s="88"/>
      <c r="B23" s="2" t="s">
        <v>255</v>
      </c>
      <c r="C23" s="38" t="s">
        <v>555</v>
      </c>
      <c r="D23" s="38" t="s">
        <v>307</v>
      </c>
      <c r="E23" s="39">
        <v>60600</v>
      </c>
      <c r="F23" s="39">
        <v>6329676.0599999996</v>
      </c>
      <c r="G23" s="18">
        <f t="shared" si="0"/>
        <v>2.0690409813630252E-4</v>
      </c>
      <c r="H23" s="40"/>
    </row>
    <row r="24" spans="1:8" x14ac:dyDescent="0.25">
      <c r="A24" s="88"/>
      <c r="B24" s="2" t="s">
        <v>256</v>
      </c>
      <c r="C24" s="38" t="s">
        <v>551</v>
      </c>
      <c r="D24" s="38" t="s">
        <v>307</v>
      </c>
      <c r="E24" s="39">
        <v>163000</v>
      </c>
      <c r="F24" s="39">
        <v>16384613.300000001</v>
      </c>
      <c r="G24" s="18">
        <f t="shared" si="0"/>
        <v>5.3557932602139641E-4</v>
      </c>
      <c r="H24" s="40"/>
    </row>
    <row r="25" spans="1:8" x14ac:dyDescent="0.25">
      <c r="A25" s="88"/>
      <c r="B25" s="2" t="s">
        <v>257</v>
      </c>
      <c r="C25" s="38" t="s">
        <v>547</v>
      </c>
      <c r="D25" s="38" t="s">
        <v>307</v>
      </c>
      <c r="E25" s="39">
        <v>50000</v>
      </c>
      <c r="F25" s="39">
        <v>5151050</v>
      </c>
      <c r="G25" s="18">
        <f t="shared" si="0"/>
        <v>1.683772352016702E-4</v>
      </c>
      <c r="H25" s="40"/>
    </row>
    <row r="26" spans="1:8" x14ac:dyDescent="0.25">
      <c r="A26" s="88"/>
      <c r="B26" s="2" t="s">
        <v>258</v>
      </c>
      <c r="C26" s="38" t="s">
        <v>554</v>
      </c>
      <c r="D26" s="38" t="s">
        <v>307</v>
      </c>
      <c r="E26" s="39">
        <v>500000</v>
      </c>
      <c r="F26" s="39">
        <v>44340750</v>
      </c>
      <c r="G26" s="18">
        <f t="shared" si="0"/>
        <v>1.4494079637682527E-3</v>
      </c>
      <c r="H26" s="40"/>
    </row>
    <row r="27" spans="1:8" x14ac:dyDescent="0.25">
      <c r="A27" s="88"/>
      <c r="B27" s="2" t="s">
        <v>259</v>
      </c>
      <c r="C27" s="38" t="s">
        <v>557</v>
      </c>
      <c r="D27" s="38" t="s">
        <v>307</v>
      </c>
      <c r="E27" s="39">
        <v>620000</v>
      </c>
      <c r="F27" s="39">
        <v>62198028</v>
      </c>
      <c r="G27" s="18">
        <f t="shared" si="0"/>
        <v>2.0331256713943891E-3</v>
      </c>
      <c r="H27" s="40"/>
    </row>
    <row r="28" spans="1:8" x14ac:dyDescent="0.25">
      <c r="A28" s="88"/>
      <c r="B28" s="2" t="s">
        <v>260</v>
      </c>
      <c r="C28" s="38" t="s">
        <v>556</v>
      </c>
      <c r="D28" s="38" t="s">
        <v>307</v>
      </c>
      <c r="E28" s="39">
        <v>36700</v>
      </c>
      <c r="F28" s="39">
        <v>3631270.49</v>
      </c>
      <c r="G28" s="18">
        <f t="shared" si="0"/>
        <v>1.1869876731455029E-4</v>
      </c>
      <c r="H28" s="40"/>
    </row>
    <row r="29" spans="1:8" x14ac:dyDescent="0.25">
      <c r="A29" s="88"/>
      <c r="B29" s="2" t="s">
        <v>261</v>
      </c>
      <c r="C29" s="38" t="s">
        <v>558</v>
      </c>
      <c r="D29" s="38" t="s">
        <v>307</v>
      </c>
      <c r="E29" s="39">
        <v>230000</v>
      </c>
      <c r="F29" s="39">
        <v>23349347</v>
      </c>
      <c r="G29" s="18">
        <f t="shared" si="0"/>
        <v>7.632421528861906E-4</v>
      </c>
      <c r="H29" s="40"/>
    </row>
    <row r="30" spans="1:8" x14ac:dyDescent="0.25">
      <c r="A30" s="88"/>
      <c r="B30" s="2" t="s">
        <v>262</v>
      </c>
      <c r="C30" s="38" t="s">
        <v>549</v>
      </c>
      <c r="D30" s="38" t="s">
        <v>307</v>
      </c>
      <c r="E30" s="39">
        <v>170000</v>
      </c>
      <c r="F30" s="39">
        <v>17366894</v>
      </c>
      <c r="G30" s="18">
        <f t="shared" si="0"/>
        <v>5.6768806277564276E-4</v>
      </c>
      <c r="H30" s="40"/>
    </row>
    <row r="31" spans="1:8" x14ac:dyDescent="0.25">
      <c r="A31" s="88"/>
      <c r="B31" s="2" t="s">
        <v>263</v>
      </c>
      <c r="C31" s="38" t="s">
        <v>550</v>
      </c>
      <c r="D31" s="38" t="s">
        <v>307</v>
      </c>
      <c r="E31" s="39">
        <v>1000000</v>
      </c>
      <c r="F31" s="39">
        <v>99399400</v>
      </c>
      <c r="G31" s="18">
        <f t="shared" si="0"/>
        <v>3.2491620451567927E-3</v>
      </c>
      <c r="H31" s="40"/>
    </row>
    <row r="32" spans="1:8" x14ac:dyDescent="0.25">
      <c r="A32" s="88"/>
      <c r="B32" s="2" t="s">
        <v>264</v>
      </c>
      <c r="C32" s="38" t="s">
        <v>552</v>
      </c>
      <c r="D32" s="38" t="s">
        <v>307</v>
      </c>
      <c r="E32" s="39">
        <v>500000</v>
      </c>
      <c r="F32" s="39">
        <v>47785050</v>
      </c>
      <c r="G32" s="18">
        <f t="shared" si="0"/>
        <v>1.5619950501302785E-3</v>
      </c>
      <c r="H32" s="40"/>
    </row>
    <row r="33" spans="1:8" x14ac:dyDescent="0.25">
      <c r="A33" s="88"/>
      <c r="B33" s="2" t="s">
        <v>265</v>
      </c>
      <c r="C33" s="38" t="s">
        <v>561</v>
      </c>
      <c r="D33" s="38" t="s">
        <v>307</v>
      </c>
      <c r="E33" s="39">
        <v>170000</v>
      </c>
      <c r="F33" s="39">
        <v>16420147</v>
      </c>
      <c r="G33" s="18">
        <f t="shared" si="0"/>
        <v>5.3674084962580435E-4</v>
      </c>
      <c r="H33" s="40"/>
    </row>
    <row r="34" spans="1:8" x14ac:dyDescent="0.25">
      <c r="A34" s="88"/>
      <c r="B34" s="2" t="s">
        <v>266</v>
      </c>
      <c r="C34" s="38" t="s">
        <v>565</v>
      </c>
      <c r="D34" s="38" t="s">
        <v>307</v>
      </c>
      <c r="E34" s="39">
        <v>500000</v>
      </c>
      <c r="F34" s="39">
        <v>44507750</v>
      </c>
      <c r="G34" s="18">
        <f t="shared" si="0"/>
        <v>1.4548668504571177E-3</v>
      </c>
      <c r="H34" s="40"/>
    </row>
    <row r="35" spans="1:8" x14ac:dyDescent="0.25">
      <c r="A35" s="88"/>
      <c r="B35" s="2" t="s">
        <v>267</v>
      </c>
      <c r="C35" s="38" t="s">
        <v>560</v>
      </c>
      <c r="D35" s="38" t="s">
        <v>307</v>
      </c>
      <c r="E35" s="39">
        <v>425400</v>
      </c>
      <c r="F35" s="39">
        <v>40353146.219999999</v>
      </c>
      <c r="G35" s="18">
        <f t="shared" si="0"/>
        <v>1.3190613937376513E-3</v>
      </c>
      <c r="H35" s="40"/>
    </row>
    <row r="36" spans="1:8" x14ac:dyDescent="0.25">
      <c r="A36" s="88"/>
      <c r="B36" s="2" t="s">
        <v>268</v>
      </c>
      <c r="C36" s="38" t="s">
        <v>562</v>
      </c>
      <c r="D36" s="38" t="s">
        <v>307</v>
      </c>
      <c r="E36" s="39">
        <v>500000</v>
      </c>
      <c r="F36" s="39">
        <v>44478700</v>
      </c>
      <c r="G36" s="18">
        <f t="shared" si="0"/>
        <v>1.4539172656768092E-3</v>
      </c>
      <c r="H36" s="40"/>
    </row>
    <row r="37" spans="1:8" x14ac:dyDescent="0.25">
      <c r="A37" s="88"/>
      <c r="B37" s="2" t="s">
        <v>269</v>
      </c>
      <c r="C37" s="38" t="s">
        <v>568</v>
      </c>
      <c r="D37" s="38" t="s">
        <v>307</v>
      </c>
      <c r="E37" s="39">
        <v>420000</v>
      </c>
      <c r="F37" s="39">
        <v>39173190</v>
      </c>
      <c r="G37" s="18">
        <f t="shared" si="0"/>
        <v>1.2804910506071024E-3</v>
      </c>
      <c r="H37" s="40"/>
    </row>
    <row r="38" spans="1:8" x14ac:dyDescent="0.25">
      <c r="A38" s="88"/>
      <c r="B38" s="2" t="s">
        <v>270</v>
      </c>
      <c r="C38" s="38" t="s">
        <v>566</v>
      </c>
      <c r="D38" s="38" t="s">
        <v>307</v>
      </c>
      <c r="E38" s="39">
        <v>596400</v>
      </c>
      <c r="F38" s="39">
        <v>54271326.479999997</v>
      </c>
      <c r="G38" s="18">
        <f t="shared" si="0"/>
        <v>1.7740180940642376E-3</v>
      </c>
      <c r="H38" s="40"/>
    </row>
    <row r="39" spans="1:8" x14ac:dyDescent="0.25">
      <c r="A39" s="88"/>
      <c r="B39" s="2" t="s">
        <v>271</v>
      </c>
      <c r="C39" s="38" t="s">
        <v>563</v>
      </c>
      <c r="D39" s="38" t="s">
        <v>307</v>
      </c>
      <c r="E39" s="39">
        <v>1500000</v>
      </c>
      <c r="F39" s="39">
        <v>147568950</v>
      </c>
      <c r="G39" s="18">
        <f t="shared" ref="G39:G70" si="1">+F39/$F$119</f>
        <v>4.8237256098491591E-3</v>
      </c>
      <c r="H39" s="40"/>
    </row>
    <row r="40" spans="1:8" x14ac:dyDescent="0.25">
      <c r="A40" s="88"/>
      <c r="B40" s="2" t="s">
        <v>272</v>
      </c>
      <c r="C40" s="38" t="s">
        <v>564</v>
      </c>
      <c r="D40" s="38" t="s">
        <v>307</v>
      </c>
      <c r="E40" s="39">
        <v>1000000</v>
      </c>
      <c r="F40" s="39">
        <v>102623400</v>
      </c>
      <c r="G40" s="18">
        <f t="shared" si="1"/>
        <v>3.3545479774017106E-3</v>
      </c>
      <c r="H40" s="40"/>
    </row>
    <row r="41" spans="1:8" x14ac:dyDescent="0.25">
      <c r="A41" s="88"/>
      <c r="B41" s="2" t="s">
        <v>273</v>
      </c>
      <c r="C41" s="38" t="s">
        <v>570</v>
      </c>
      <c r="D41" s="38" t="s">
        <v>307</v>
      </c>
      <c r="E41" s="39">
        <v>1500000</v>
      </c>
      <c r="F41" s="39">
        <v>152204100</v>
      </c>
      <c r="G41" s="18">
        <f t="shared" si="1"/>
        <v>4.9752391346149869E-3</v>
      </c>
      <c r="H41" s="40"/>
    </row>
    <row r="42" spans="1:8" x14ac:dyDescent="0.25">
      <c r="A42" s="88"/>
      <c r="B42" s="2" t="s">
        <v>274</v>
      </c>
      <c r="C42" s="38" t="s">
        <v>567</v>
      </c>
      <c r="D42" s="38" t="s">
        <v>307</v>
      </c>
      <c r="E42" s="39">
        <v>6505000</v>
      </c>
      <c r="F42" s="39">
        <v>616281098</v>
      </c>
      <c r="G42" s="18">
        <f t="shared" si="1"/>
        <v>2.0144962170487484E-2</v>
      </c>
      <c r="H42" s="40"/>
    </row>
    <row r="43" spans="1:8" x14ac:dyDescent="0.25">
      <c r="A43" s="88"/>
      <c r="B43" s="2" t="s">
        <v>275</v>
      </c>
      <c r="C43" s="38" t="s">
        <v>559</v>
      </c>
      <c r="D43" s="38" t="s">
        <v>307</v>
      </c>
      <c r="E43" s="39">
        <v>1000000</v>
      </c>
      <c r="F43" s="39">
        <v>100852600</v>
      </c>
      <c r="G43" s="18">
        <f t="shared" si="1"/>
        <v>3.2966641657331927E-3</v>
      </c>
      <c r="H43" s="40"/>
    </row>
    <row r="44" spans="1:8" x14ac:dyDescent="0.25">
      <c r="A44" s="88"/>
      <c r="B44" s="2" t="s">
        <v>276</v>
      </c>
      <c r="C44" s="38" t="s">
        <v>569</v>
      </c>
      <c r="D44" s="38" t="s">
        <v>307</v>
      </c>
      <c r="E44" s="39">
        <v>3491000</v>
      </c>
      <c r="F44" s="39">
        <v>338976798.19999999</v>
      </c>
      <c r="G44" s="18">
        <f t="shared" si="1"/>
        <v>1.1080454679809067E-2</v>
      </c>
      <c r="H44" s="40"/>
    </row>
    <row r="45" spans="1:8" x14ac:dyDescent="0.25">
      <c r="A45" s="88"/>
      <c r="B45" s="2" t="s">
        <v>277</v>
      </c>
      <c r="C45" s="38" t="s">
        <v>571</v>
      </c>
      <c r="D45" s="38" t="s">
        <v>307</v>
      </c>
      <c r="E45" s="39">
        <v>2000000</v>
      </c>
      <c r="F45" s="39">
        <v>204820400</v>
      </c>
      <c r="G45" s="18">
        <f t="shared" si="1"/>
        <v>6.6951578153774801E-3</v>
      </c>
      <c r="H45" s="40"/>
    </row>
    <row r="46" spans="1:8" x14ac:dyDescent="0.25">
      <c r="A46" s="88"/>
      <c r="B46" s="2" t="s">
        <v>278</v>
      </c>
      <c r="C46" s="38" t="s">
        <v>577</v>
      </c>
      <c r="D46" s="38" t="s">
        <v>307</v>
      </c>
      <c r="E46" s="39">
        <v>1500000</v>
      </c>
      <c r="F46" s="39">
        <v>150794700</v>
      </c>
      <c r="G46" s="18">
        <f t="shared" si="1"/>
        <v>4.9291687459965053E-3</v>
      </c>
      <c r="H46" s="40"/>
    </row>
    <row r="47" spans="1:8" x14ac:dyDescent="0.25">
      <c r="A47" s="88"/>
      <c r="B47" s="2" t="s">
        <v>279</v>
      </c>
      <c r="C47" s="38" t="s">
        <v>575</v>
      </c>
      <c r="D47" s="38" t="s">
        <v>307</v>
      </c>
      <c r="E47" s="39">
        <v>10560200</v>
      </c>
      <c r="F47" s="39">
        <v>1011622807.16</v>
      </c>
      <c r="G47" s="18">
        <f t="shared" si="1"/>
        <v>3.3067869917114599E-2</v>
      </c>
      <c r="H47" s="40"/>
    </row>
    <row r="48" spans="1:8" x14ac:dyDescent="0.25">
      <c r="A48" s="88"/>
      <c r="B48" s="2" t="s">
        <v>280</v>
      </c>
      <c r="C48" s="38" t="s">
        <v>580</v>
      </c>
      <c r="D48" s="38" t="s">
        <v>307</v>
      </c>
      <c r="E48" s="39">
        <v>940000</v>
      </c>
      <c r="F48" s="39">
        <v>95222000</v>
      </c>
      <c r="G48" s="18">
        <f t="shared" si="1"/>
        <v>3.1126114268689759E-3</v>
      </c>
      <c r="H48" s="40"/>
    </row>
    <row r="49" spans="1:8" x14ac:dyDescent="0.25">
      <c r="A49" s="88"/>
      <c r="B49" s="2" t="s">
        <v>281</v>
      </c>
      <c r="C49" s="38" t="s">
        <v>578</v>
      </c>
      <c r="D49" s="38" t="s">
        <v>307</v>
      </c>
      <c r="E49" s="39">
        <v>500000</v>
      </c>
      <c r="F49" s="39">
        <v>49564400</v>
      </c>
      <c r="G49" s="18">
        <f t="shared" si="1"/>
        <v>1.6201583437220881E-3</v>
      </c>
      <c r="H49" s="40"/>
    </row>
    <row r="50" spans="1:8" x14ac:dyDescent="0.25">
      <c r="A50" s="88"/>
      <c r="B50" s="2" t="s">
        <v>713</v>
      </c>
      <c r="C50" s="38" t="s">
        <v>740</v>
      </c>
      <c r="D50" s="38" t="s">
        <v>307</v>
      </c>
      <c r="E50" s="39">
        <v>800000</v>
      </c>
      <c r="F50" s="39">
        <v>75022000</v>
      </c>
      <c r="G50" s="18">
        <f t="shared" si="1"/>
        <v>2.4523149531260036E-3</v>
      </c>
      <c r="H50" s="40"/>
    </row>
    <row r="51" spans="1:8" x14ac:dyDescent="0.25">
      <c r="A51" s="88"/>
      <c r="B51" s="2" t="s">
        <v>282</v>
      </c>
      <c r="C51" s="38" t="s">
        <v>581</v>
      </c>
      <c r="D51" s="38" t="s">
        <v>307</v>
      </c>
      <c r="E51" s="39">
        <v>9000000</v>
      </c>
      <c r="F51" s="39">
        <v>886158900</v>
      </c>
      <c r="G51" s="18">
        <f t="shared" si="1"/>
        <v>2.8966712715146104E-2</v>
      </c>
      <c r="H51" s="40"/>
    </row>
    <row r="52" spans="1:8" x14ac:dyDescent="0.25">
      <c r="A52" s="88"/>
      <c r="B52" s="2" t="s">
        <v>283</v>
      </c>
      <c r="C52" s="38" t="s">
        <v>576</v>
      </c>
      <c r="D52" s="38" t="s">
        <v>307</v>
      </c>
      <c r="E52" s="39">
        <v>8971800</v>
      </c>
      <c r="F52" s="39">
        <v>828541244.10000002</v>
      </c>
      <c r="G52" s="18">
        <f t="shared" si="1"/>
        <v>2.7083309991576501E-2</v>
      </c>
      <c r="H52" s="40"/>
    </row>
    <row r="53" spans="1:8" x14ac:dyDescent="0.25">
      <c r="A53" s="88"/>
      <c r="B53" s="2" t="s">
        <v>284</v>
      </c>
      <c r="C53" s="38" t="s">
        <v>573</v>
      </c>
      <c r="D53" s="38" t="s">
        <v>307</v>
      </c>
      <c r="E53" s="39">
        <v>4000000</v>
      </c>
      <c r="F53" s="39">
        <v>401602400</v>
      </c>
      <c r="G53" s="18">
        <f t="shared" si="1"/>
        <v>1.3127556859738352E-2</v>
      </c>
      <c r="H53" s="40"/>
    </row>
    <row r="54" spans="1:8" x14ac:dyDescent="0.25">
      <c r="A54" s="88"/>
      <c r="B54" s="2" t="s">
        <v>617</v>
      </c>
      <c r="C54" s="38" t="s">
        <v>627</v>
      </c>
      <c r="D54" s="38" t="s">
        <v>307</v>
      </c>
      <c r="E54" s="39">
        <v>4875000</v>
      </c>
      <c r="F54" s="39">
        <v>484023637.5</v>
      </c>
      <c r="G54" s="18">
        <f t="shared" si="1"/>
        <v>1.5821737675717661E-2</v>
      </c>
      <c r="H54" s="40"/>
    </row>
    <row r="55" spans="1:8" x14ac:dyDescent="0.25">
      <c r="B55" s="2" t="s">
        <v>285</v>
      </c>
      <c r="C55" s="38" t="s">
        <v>574</v>
      </c>
      <c r="D55" s="38" t="s">
        <v>307</v>
      </c>
      <c r="E55" s="39">
        <v>39729000</v>
      </c>
      <c r="F55" s="39">
        <v>3582598331.0999999</v>
      </c>
      <c r="G55" s="18">
        <f t="shared" si="1"/>
        <v>0.1171077744981578</v>
      </c>
      <c r="H55" s="40"/>
    </row>
    <row r="56" spans="1:8" x14ac:dyDescent="0.25">
      <c r="B56" s="2" t="s">
        <v>286</v>
      </c>
      <c r="C56" s="38" t="s">
        <v>572</v>
      </c>
      <c r="D56" s="38" t="s">
        <v>307</v>
      </c>
      <c r="E56" s="39">
        <v>400</v>
      </c>
      <c r="F56" s="39">
        <v>38543.919999999998</v>
      </c>
      <c r="G56" s="18">
        <f t="shared" si="1"/>
        <v>1.2599215079322389E-6</v>
      </c>
      <c r="H56" s="40"/>
    </row>
    <row r="57" spans="1:8" x14ac:dyDescent="0.25">
      <c r="B57" s="2" t="s">
        <v>287</v>
      </c>
      <c r="C57" s="38" t="s">
        <v>579</v>
      </c>
      <c r="D57" s="38" t="s">
        <v>307</v>
      </c>
      <c r="E57" s="39">
        <v>29371600</v>
      </c>
      <c r="F57" s="39">
        <v>2771345569.3600001</v>
      </c>
      <c r="G57" s="18">
        <f t="shared" si="1"/>
        <v>9.0589589454040498E-2</v>
      </c>
      <c r="H57" s="40"/>
    </row>
    <row r="58" spans="1:8" x14ac:dyDescent="0.25">
      <c r="B58" s="2" t="s">
        <v>288</v>
      </c>
      <c r="C58" s="38" t="s">
        <v>586</v>
      </c>
      <c r="D58" s="38" t="s">
        <v>307</v>
      </c>
      <c r="E58" s="39">
        <v>25950000</v>
      </c>
      <c r="F58" s="39">
        <v>2474861880</v>
      </c>
      <c r="G58" s="18">
        <f t="shared" si="1"/>
        <v>8.0898147146777385E-2</v>
      </c>
      <c r="H58" s="40"/>
    </row>
    <row r="59" spans="1:8" x14ac:dyDescent="0.25">
      <c r="A59" s="97" t="s">
        <v>69</v>
      </c>
      <c r="B59" s="2" t="s">
        <v>289</v>
      </c>
      <c r="C59" s="38" t="s">
        <v>585</v>
      </c>
      <c r="D59" s="38" t="s">
        <v>307</v>
      </c>
      <c r="E59" s="39">
        <v>9402600</v>
      </c>
      <c r="F59" s="39">
        <v>906736910.22000003</v>
      </c>
      <c r="G59" s="18">
        <f t="shared" si="1"/>
        <v>2.9639365565884365E-2</v>
      </c>
      <c r="H59" s="40"/>
    </row>
    <row r="60" spans="1:8" x14ac:dyDescent="0.25">
      <c r="B60" s="2" t="s">
        <v>645</v>
      </c>
      <c r="C60" s="38" t="s">
        <v>656</v>
      </c>
      <c r="D60" s="38" t="s">
        <v>307</v>
      </c>
      <c r="E60" s="39">
        <v>8243000</v>
      </c>
      <c r="F60" s="39">
        <v>810863910</v>
      </c>
      <c r="G60" s="18">
        <f t="shared" si="1"/>
        <v>2.650547428012074E-2</v>
      </c>
      <c r="H60" s="40"/>
    </row>
    <row r="61" spans="1:8" x14ac:dyDescent="0.25">
      <c r="B61" s="2" t="s">
        <v>759</v>
      </c>
      <c r="C61" s="38" t="s">
        <v>777</v>
      </c>
      <c r="D61" s="38" t="s">
        <v>307</v>
      </c>
      <c r="E61" s="39">
        <v>3475000</v>
      </c>
      <c r="F61" s="39">
        <v>341101830</v>
      </c>
      <c r="G61" s="18">
        <f t="shared" si="1"/>
        <v>1.1149917600805685E-2</v>
      </c>
      <c r="H61" s="40"/>
    </row>
    <row r="62" spans="1:8" x14ac:dyDescent="0.25">
      <c r="B62" s="2" t="s">
        <v>786</v>
      </c>
      <c r="C62" s="38" t="s">
        <v>787</v>
      </c>
      <c r="D62" s="38" t="s">
        <v>307</v>
      </c>
      <c r="E62" s="39">
        <v>6927000</v>
      </c>
      <c r="F62" s="39">
        <v>690902443.5</v>
      </c>
      <c r="G62" s="18">
        <f t="shared" si="1"/>
        <v>2.2584180551656098E-2</v>
      </c>
      <c r="H62" s="40"/>
    </row>
    <row r="63" spans="1:8" x14ac:dyDescent="0.25">
      <c r="A63" s="89" t="s">
        <v>73</v>
      </c>
      <c r="B63" s="2" t="s">
        <v>788</v>
      </c>
      <c r="C63" s="38" t="s">
        <v>789</v>
      </c>
      <c r="D63" s="38" t="s">
        <v>307</v>
      </c>
      <c r="E63" s="39">
        <v>500000</v>
      </c>
      <c r="F63" s="39">
        <v>50245450</v>
      </c>
      <c r="G63" s="18">
        <f t="shared" si="1"/>
        <v>1.6424204681499421E-3</v>
      </c>
      <c r="H63" s="40"/>
    </row>
    <row r="64" spans="1:8" x14ac:dyDescent="0.25">
      <c r="B64" s="2" t="s">
        <v>618</v>
      </c>
      <c r="C64" s="38" t="s">
        <v>628</v>
      </c>
      <c r="D64" s="38" t="s">
        <v>80</v>
      </c>
      <c r="E64" s="39">
        <v>3000000</v>
      </c>
      <c r="F64" s="39">
        <v>302570100</v>
      </c>
      <c r="G64" s="18">
        <f t="shared" si="1"/>
        <v>9.8903945589137888E-3</v>
      </c>
      <c r="H64" s="40"/>
    </row>
    <row r="65" spans="2:8" x14ac:dyDescent="0.25">
      <c r="B65" s="2" t="s">
        <v>290</v>
      </c>
      <c r="C65" s="38" t="s">
        <v>584</v>
      </c>
      <c r="D65" s="38" t="s">
        <v>80</v>
      </c>
      <c r="E65" s="39">
        <v>500000</v>
      </c>
      <c r="F65" s="39">
        <v>49585850</v>
      </c>
      <c r="G65" s="18">
        <f t="shared" si="1"/>
        <v>1.620859500126137E-3</v>
      </c>
      <c r="H65" s="40"/>
    </row>
    <row r="66" spans="2:8" x14ac:dyDescent="0.25">
      <c r="B66" s="2" t="s">
        <v>291</v>
      </c>
      <c r="C66" s="38" t="s">
        <v>592</v>
      </c>
      <c r="D66" s="38" t="s">
        <v>80</v>
      </c>
      <c r="E66" s="39">
        <v>500000</v>
      </c>
      <c r="F66" s="39">
        <v>50106450</v>
      </c>
      <c r="G66" s="18">
        <f t="shared" si="1"/>
        <v>1.6378768438999286E-3</v>
      </c>
      <c r="H66" s="40"/>
    </row>
    <row r="67" spans="2:8" x14ac:dyDescent="0.25">
      <c r="B67" s="2" t="s">
        <v>292</v>
      </c>
      <c r="C67" s="38" t="s">
        <v>593</v>
      </c>
      <c r="D67" s="38" t="s">
        <v>80</v>
      </c>
      <c r="E67" s="39">
        <v>4000000</v>
      </c>
      <c r="F67" s="39">
        <v>387281600</v>
      </c>
      <c r="G67" s="18">
        <f t="shared" si="1"/>
        <v>1.2659439347798828E-2</v>
      </c>
      <c r="H67" s="40"/>
    </row>
    <row r="68" spans="2:8" x14ac:dyDescent="0.25">
      <c r="B68" s="2" t="s">
        <v>293</v>
      </c>
      <c r="C68" s="38" t="s">
        <v>591</v>
      </c>
      <c r="D68" s="38" t="s">
        <v>80</v>
      </c>
      <c r="E68" s="39">
        <v>1845700</v>
      </c>
      <c r="F68" s="39">
        <v>178511120.61000001</v>
      </c>
      <c r="G68" s="18">
        <f t="shared" si="1"/>
        <v>5.8351615575588838E-3</v>
      </c>
      <c r="H68" s="40"/>
    </row>
    <row r="69" spans="2:8" x14ac:dyDescent="0.25">
      <c r="B69" s="2" t="s">
        <v>646</v>
      </c>
      <c r="C69" s="38" t="s">
        <v>657</v>
      </c>
      <c r="D69" s="38" t="s">
        <v>80</v>
      </c>
      <c r="E69" s="39">
        <v>1000000</v>
      </c>
      <c r="F69" s="39">
        <v>98371000</v>
      </c>
      <c r="G69" s="18">
        <f t="shared" si="1"/>
        <v>3.2155457632955416E-3</v>
      </c>
      <c r="H69" s="40"/>
    </row>
    <row r="70" spans="2:8" x14ac:dyDescent="0.25">
      <c r="B70" s="2" t="s">
        <v>672</v>
      </c>
      <c r="C70" s="38" t="s">
        <v>697</v>
      </c>
      <c r="D70" s="38" t="s">
        <v>80</v>
      </c>
      <c r="E70" s="39">
        <v>5000000</v>
      </c>
      <c r="F70" s="39">
        <v>488445000</v>
      </c>
      <c r="G70" s="18">
        <f t="shared" si="1"/>
        <v>1.5966262926603275E-2</v>
      </c>
      <c r="H70" s="40"/>
    </row>
    <row r="71" spans="2:8" x14ac:dyDescent="0.25">
      <c r="B71" s="2" t="s">
        <v>714</v>
      </c>
      <c r="C71" s="38" t="s">
        <v>741</v>
      </c>
      <c r="D71" s="38" t="s">
        <v>80</v>
      </c>
      <c r="E71" s="39">
        <v>562200</v>
      </c>
      <c r="F71" s="39">
        <v>55165931.219999999</v>
      </c>
      <c r="G71" s="18">
        <f t="shared" ref="G71:G105" si="2">+F71/$F$119</f>
        <v>1.8032608839264035E-3</v>
      </c>
      <c r="H71" s="40"/>
    </row>
    <row r="72" spans="2:8" x14ac:dyDescent="0.25">
      <c r="B72" s="2" t="s">
        <v>715</v>
      </c>
      <c r="C72" s="38" t="s">
        <v>742</v>
      </c>
      <c r="D72" s="38" t="s">
        <v>80</v>
      </c>
      <c r="E72" s="39">
        <v>1000000</v>
      </c>
      <c r="F72" s="39">
        <v>98062200</v>
      </c>
      <c r="G72" s="18">
        <f t="shared" si="2"/>
        <v>3.2054517261127778E-3</v>
      </c>
      <c r="H72" s="40"/>
    </row>
    <row r="73" spans="2:8" x14ac:dyDescent="0.25">
      <c r="B73" s="2" t="s">
        <v>294</v>
      </c>
      <c r="C73" s="38" t="s">
        <v>590</v>
      </c>
      <c r="D73" s="38" t="s">
        <v>80</v>
      </c>
      <c r="E73" s="39">
        <v>130000</v>
      </c>
      <c r="F73" s="39">
        <v>13348777</v>
      </c>
      <c r="G73" s="18">
        <f t="shared" si="2"/>
        <v>4.3634407831095513E-4</v>
      </c>
      <c r="H73" s="40"/>
    </row>
    <row r="74" spans="2:8" x14ac:dyDescent="0.25">
      <c r="B74" s="2" t="s">
        <v>716</v>
      </c>
      <c r="C74" s="38" t="s">
        <v>743</v>
      </c>
      <c r="D74" s="38" t="s">
        <v>80</v>
      </c>
      <c r="E74" s="39">
        <v>2000000</v>
      </c>
      <c r="F74" s="39">
        <v>204200600</v>
      </c>
      <c r="G74" s="18">
        <f t="shared" si="2"/>
        <v>6.6748978275346146E-3</v>
      </c>
      <c r="H74" s="40"/>
    </row>
    <row r="75" spans="2:8" x14ac:dyDescent="0.25">
      <c r="B75" s="2" t="s">
        <v>673</v>
      </c>
      <c r="C75" s="38" t="s">
        <v>696</v>
      </c>
      <c r="D75" s="38" t="s">
        <v>80</v>
      </c>
      <c r="E75" s="39">
        <v>192000</v>
      </c>
      <c r="F75" s="39">
        <v>19137427.199999999</v>
      </c>
      <c r="G75" s="18">
        <f t="shared" si="2"/>
        <v>6.2556315330063584E-4</v>
      </c>
      <c r="H75" s="40"/>
    </row>
    <row r="76" spans="2:8" x14ac:dyDescent="0.25">
      <c r="B76" s="2" t="s">
        <v>674</v>
      </c>
      <c r="C76" s="38" t="s">
        <v>695</v>
      </c>
      <c r="D76" s="38" t="s">
        <v>80</v>
      </c>
      <c r="E76" s="39">
        <v>5800000</v>
      </c>
      <c r="F76" s="39">
        <v>580415860</v>
      </c>
      <c r="G76" s="18">
        <f t="shared" si="2"/>
        <v>1.8972601270420532E-2</v>
      </c>
      <c r="H76" s="40"/>
    </row>
    <row r="77" spans="2:8" x14ac:dyDescent="0.25">
      <c r="B77" s="2" t="s">
        <v>295</v>
      </c>
      <c r="C77" s="38" t="s">
        <v>589</v>
      </c>
      <c r="D77" s="38" t="s">
        <v>80</v>
      </c>
      <c r="E77" s="39">
        <v>190000</v>
      </c>
      <c r="F77" s="39">
        <v>18480597</v>
      </c>
      <c r="G77" s="18">
        <f t="shared" si="2"/>
        <v>6.0409272434479972E-4</v>
      </c>
      <c r="H77" s="40"/>
    </row>
    <row r="78" spans="2:8" x14ac:dyDescent="0.25">
      <c r="B78" s="2" t="s">
        <v>296</v>
      </c>
      <c r="C78" s="38" t="s">
        <v>583</v>
      </c>
      <c r="D78" s="38" t="s">
        <v>80</v>
      </c>
      <c r="E78" s="39">
        <v>1500000</v>
      </c>
      <c r="F78" s="39">
        <v>143605650</v>
      </c>
      <c r="G78" s="18">
        <f t="shared" si="2"/>
        <v>4.694173480424133E-3</v>
      </c>
      <c r="H78" s="40"/>
    </row>
    <row r="79" spans="2:8" x14ac:dyDescent="0.25">
      <c r="B79" s="2" t="s">
        <v>297</v>
      </c>
      <c r="C79" s="38" t="s">
        <v>587</v>
      </c>
      <c r="D79" s="38" t="s">
        <v>80</v>
      </c>
      <c r="E79" s="39">
        <v>8500000</v>
      </c>
      <c r="F79" s="39">
        <v>851515550</v>
      </c>
      <c r="G79" s="18">
        <f t="shared" si="2"/>
        <v>2.7834292821896419E-2</v>
      </c>
      <c r="H79" s="40"/>
    </row>
    <row r="80" spans="2:8" x14ac:dyDescent="0.25">
      <c r="B80" s="2" t="s">
        <v>298</v>
      </c>
      <c r="C80" s="38" t="s">
        <v>588</v>
      </c>
      <c r="D80" s="38" t="s">
        <v>80</v>
      </c>
      <c r="E80" s="39">
        <v>2000000</v>
      </c>
      <c r="F80" s="39">
        <v>197003400</v>
      </c>
      <c r="G80" s="18">
        <f t="shared" si="2"/>
        <v>6.439636155216648E-3</v>
      </c>
      <c r="H80" s="40"/>
    </row>
    <row r="81" spans="1:8" x14ac:dyDescent="0.25">
      <c r="B81" s="2" t="s">
        <v>299</v>
      </c>
      <c r="C81" s="38" t="s">
        <v>582</v>
      </c>
      <c r="D81" s="38" t="s">
        <v>80</v>
      </c>
      <c r="E81" s="39">
        <v>500000</v>
      </c>
      <c r="F81" s="39">
        <v>49180800</v>
      </c>
      <c r="G81" s="18">
        <f t="shared" si="2"/>
        <v>1.6076192483098206E-3</v>
      </c>
      <c r="H81" s="40"/>
    </row>
    <row r="82" spans="1:8" x14ac:dyDescent="0.25">
      <c r="B82" s="2" t="s">
        <v>300</v>
      </c>
      <c r="C82" s="38" t="s">
        <v>594</v>
      </c>
      <c r="D82" s="38" t="s">
        <v>80</v>
      </c>
      <c r="E82" s="39">
        <v>2500000</v>
      </c>
      <c r="F82" s="39">
        <v>243215500</v>
      </c>
      <c r="G82" s="18">
        <f t="shared" si="2"/>
        <v>7.9502147034472229E-3</v>
      </c>
      <c r="H82" s="40"/>
    </row>
    <row r="83" spans="1:8" x14ac:dyDescent="0.25">
      <c r="B83" s="2" t="s">
        <v>301</v>
      </c>
      <c r="C83" s="38" t="s">
        <v>595</v>
      </c>
      <c r="D83" s="38" t="s">
        <v>80</v>
      </c>
      <c r="E83" s="39">
        <v>2500000</v>
      </c>
      <c r="F83" s="39">
        <v>242876750</v>
      </c>
      <c r="G83" s="18">
        <f t="shared" si="2"/>
        <v>7.93914166233433E-3</v>
      </c>
      <c r="H83" s="40"/>
    </row>
    <row r="84" spans="1:8" x14ac:dyDescent="0.25">
      <c r="A84" s="98" t="s">
        <v>77</v>
      </c>
      <c r="B84" s="2" t="s">
        <v>302</v>
      </c>
      <c r="C84" s="38" t="s">
        <v>599</v>
      </c>
      <c r="D84" s="38" t="s">
        <v>80</v>
      </c>
      <c r="E84" s="39">
        <v>10500000</v>
      </c>
      <c r="F84" s="39">
        <v>1008126000</v>
      </c>
      <c r="G84" s="18">
        <f t="shared" si="2"/>
        <v>3.2953566479634051E-2</v>
      </c>
      <c r="H84" s="40"/>
    </row>
    <row r="85" spans="1:8" x14ac:dyDescent="0.25">
      <c r="B85" s="2" t="s">
        <v>717</v>
      </c>
      <c r="C85" s="38" t="s">
        <v>744</v>
      </c>
      <c r="D85" s="38" t="s">
        <v>80</v>
      </c>
      <c r="E85" s="39">
        <v>2661100</v>
      </c>
      <c r="F85" s="39">
        <v>258092904.03</v>
      </c>
      <c r="G85" s="18">
        <f t="shared" si="2"/>
        <v>8.4365264568857616E-3</v>
      </c>
      <c r="H85" s="40"/>
    </row>
    <row r="86" spans="1:8" x14ac:dyDescent="0.25">
      <c r="B86" s="2" t="s">
        <v>760</v>
      </c>
      <c r="C86" s="38" t="s">
        <v>778</v>
      </c>
      <c r="D86" s="38" t="s">
        <v>80</v>
      </c>
      <c r="E86" s="39">
        <v>5000000</v>
      </c>
      <c r="F86" s="39">
        <v>490286000</v>
      </c>
      <c r="G86" s="18">
        <f t="shared" si="2"/>
        <v>1.6026441431957771E-2</v>
      </c>
      <c r="H86" s="40"/>
    </row>
    <row r="87" spans="1:8" x14ac:dyDescent="0.25">
      <c r="B87" s="2" t="s">
        <v>718</v>
      </c>
      <c r="C87" s="38" t="s">
        <v>745</v>
      </c>
      <c r="D87" s="38" t="s">
        <v>80</v>
      </c>
      <c r="E87" s="39">
        <v>3500000</v>
      </c>
      <c r="F87" s="39">
        <v>344937250</v>
      </c>
      <c r="G87" s="18">
        <f t="shared" si="2"/>
        <v>1.1275289595920697E-2</v>
      </c>
      <c r="H87" s="40"/>
    </row>
    <row r="88" spans="1:8" x14ac:dyDescent="0.25">
      <c r="B88" s="2" t="s">
        <v>761</v>
      </c>
      <c r="C88" s="38" t="s">
        <v>774</v>
      </c>
      <c r="D88" s="38" t="s">
        <v>80</v>
      </c>
      <c r="E88" s="39">
        <v>2421100</v>
      </c>
      <c r="F88" s="39">
        <v>248470229.69999999</v>
      </c>
      <c r="G88" s="18">
        <f t="shared" si="2"/>
        <v>8.1219810149018006E-3</v>
      </c>
      <c r="H88" s="40"/>
    </row>
    <row r="89" spans="1:8" x14ac:dyDescent="0.25">
      <c r="B89" s="2" t="s">
        <v>790</v>
      </c>
      <c r="C89" s="38" t="s">
        <v>791</v>
      </c>
      <c r="D89" s="38" t="s">
        <v>80</v>
      </c>
      <c r="E89" s="39">
        <v>1000000</v>
      </c>
      <c r="F89" s="39">
        <v>99568200</v>
      </c>
      <c r="G89" s="18">
        <f t="shared" si="2"/>
        <v>3.2546797701452981E-3</v>
      </c>
      <c r="H89" s="40"/>
    </row>
    <row r="90" spans="1:8" x14ac:dyDescent="0.25">
      <c r="B90" s="2" t="s">
        <v>303</v>
      </c>
      <c r="C90" s="38" t="s">
        <v>598</v>
      </c>
      <c r="D90" s="38" t="s">
        <v>80</v>
      </c>
      <c r="E90" s="39">
        <v>555100</v>
      </c>
      <c r="F90" s="39">
        <v>53651192.140000001</v>
      </c>
      <c r="G90" s="18">
        <f t="shared" si="2"/>
        <v>1.7537471773340929E-3</v>
      </c>
      <c r="H90" s="40"/>
    </row>
    <row r="91" spans="1:8" x14ac:dyDescent="0.25">
      <c r="A91" s="85" t="s">
        <v>307</v>
      </c>
      <c r="B91" s="2" t="s">
        <v>619</v>
      </c>
      <c r="C91" s="38" t="s">
        <v>626</v>
      </c>
      <c r="D91" s="38" t="s">
        <v>80</v>
      </c>
      <c r="E91" s="39">
        <v>231500</v>
      </c>
      <c r="F91" s="39">
        <v>22384522.100000001</v>
      </c>
      <c r="G91" s="18">
        <f t="shared" si="2"/>
        <v>7.3170401034909085E-4</v>
      </c>
      <c r="H91" s="40"/>
    </row>
    <row r="92" spans="1:8" x14ac:dyDescent="0.25">
      <c r="A92" s="89" t="s">
        <v>80</v>
      </c>
      <c r="B92" s="2" t="s">
        <v>675</v>
      </c>
      <c r="C92" s="38" t="s">
        <v>698</v>
      </c>
      <c r="D92" s="38" t="s">
        <v>80</v>
      </c>
      <c r="E92" s="39">
        <v>2500000</v>
      </c>
      <c r="F92" s="39">
        <v>244855000</v>
      </c>
      <c r="G92" s="18">
        <f t="shared" si="2"/>
        <v>8.0038065880364117E-3</v>
      </c>
      <c r="H92" s="40"/>
    </row>
    <row r="93" spans="1:8" x14ac:dyDescent="0.25">
      <c r="B93" s="2" t="s">
        <v>676</v>
      </c>
      <c r="C93" s="38" t="s">
        <v>699</v>
      </c>
      <c r="D93" s="38" t="s">
        <v>80</v>
      </c>
      <c r="E93" s="39">
        <v>2161800</v>
      </c>
      <c r="F93" s="39">
        <v>213007126.13999999</v>
      </c>
      <c r="G93" s="18">
        <f t="shared" si="2"/>
        <v>6.962765062988441E-3</v>
      </c>
      <c r="H93" s="40"/>
    </row>
    <row r="94" spans="1:8" x14ac:dyDescent="0.25">
      <c r="B94" s="2" t="s">
        <v>719</v>
      </c>
      <c r="C94" s="38" t="s">
        <v>746</v>
      </c>
      <c r="D94" s="38" t="s">
        <v>80</v>
      </c>
      <c r="E94" s="39">
        <v>5000000</v>
      </c>
      <c r="F94" s="39">
        <v>491243000</v>
      </c>
      <c r="G94" s="18">
        <f t="shared" si="2"/>
        <v>1.6057723794599951E-2</v>
      </c>
      <c r="H94" s="40"/>
    </row>
    <row r="95" spans="1:8" x14ac:dyDescent="0.25">
      <c r="B95" s="2" t="s">
        <v>720</v>
      </c>
      <c r="C95" s="38" t="s">
        <v>747</v>
      </c>
      <c r="D95" s="38" t="s">
        <v>80</v>
      </c>
      <c r="E95" s="39">
        <v>2835400</v>
      </c>
      <c r="F95" s="39">
        <v>280521433.16000003</v>
      </c>
      <c r="G95" s="18">
        <f t="shared" si="2"/>
        <v>9.1696689665778687E-3</v>
      </c>
      <c r="H95" s="40"/>
    </row>
    <row r="96" spans="1:8" x14ac:dyDescent="0.25">
      <c r="B96" s="2" t="s">
        <v>721</v>
      </c>
      <c r="C96" s="38" t="s">
        <v>748</v>
      </c>
      <c r="D96" s="38" t="s">
        <v>80</v>
      </c>
      <c r="E96" s="39">
        <v>2703700</v>
      </c>
      <c r="F96" s="39">
        <v>271401461.55000001</v>
      </c>
      <c r="G96" s="18">
        <f t="shared" si="2"/>
        <v>8.8715558430769257E-3</v>
      </c>
      <c r="H96" s="40"/>
    </row>
    <row r="97" spans="2:8" x14ac:dyDescent="0.25">
      <c r="B97" s="2" t="s">
        <v>304</v>
      </c>
      <c r="C97" s="38" t="s">
        <v>596</v>
      </c>
      <c r="D97" s="38" t="s">
        <v>80</v>
      </c>
      <c r="E97" s="39">
        <v>1000000</v>
      </c>
      <c r="F97" s="39">
        <v>96670000</v>
      </c>
      <c r="G97" s="18">
        <f t="shared" si="2"/>
        <v>3.1599435701353041E-3</v>
      </c>
      <c r="H97" s="40"/>
    </row>
    <row r="98" spans="2:8" x14ac:dyDescent="0.25">
      <c r="B98" s="2" t="s">
        <v>305</v>
      </c>
      <c r="C98" s="38" t="s">
        <v>597</v>
      </c>
      <c r="D98" s="38" t="s">
        <v>80</v>
      </c>
      <c r="E98" s="39">
        <v>60000</v>
      </c>
      <c r="F98" s="39">
        <v>6340416</v>
      </c>
      <c r="G98" s="18">
        <f t="shared" si="2"/>
        <v>2.0725516469621396E-4</v>
      </c>
      <c r="H98" s="40"/>
    </row>
    <row r="99" spans="2:8" x14ac:dyDescent="0.25">
      <c r="B99" s="2" t="s">
        <v>677</v>
      </c>
      <c r="C99" s="38" t="s">
        <v>700</v>
      </c>
      <c r="D99" s="38" t="s">
        <v>80</v>
      </c>
      <c r="E99" s="39">
        <v>2400000</v>
      </c>
      <c r="F99" s="39">
        <v>239255280</v>
      </c>
      <c r="G99" s="18">
        <f t="shared" si="2"/>
        <v>7.8207632528904704E-3</v>
      </c>
      <c r="H99" s="40"/>
    </row>
    <row r="100" spans="2:8" x14ac:dyDescent="0.25">
      <c r="B100" s="2" t="s">
        <v>722</v>
      </c>
      <c r="C100" s="38" t="s">
        <v>749</v>
      </c>
      <c r="D100" s="38" t="s">
        <v>80</v>
      </c>
      <c r="E100" s="39">
        <v>416900</v>
      </c>
      <c r="F100" s="39">
        <v>41276351.82</v>
      </c>
      <c r="G100" s="11">
        <f t="shared" si="2"/>
        <v>1.3492390869168475E-3</v>
      </c>
      <c r="H100" s="40"/>
    </row>
    <row r="101" spans="2:8" x14ac:dyDescent="0.25">
      <c r="B101" s="2" t="s">
        <v>762</v>
      </c>
      <c r="C101" s="38" t="s">
        <v>775</v>
      </c>
      <c r="D101" s="38" t="s">
        <v>80</v>
      </c>
      <c r="E101" s="39">
        <v>1527700</v>
      </c>
      <c r="F101" s="39">
        <v>152750598.21000001</v>
      </c>
      <c r="G101" s="11">
        <f t="shared" si="2"/>
        <v>4.9931030376332971E-3</v>
      </c>
      <c r="H101" s="40"/>
    </row>
    <row r="102" spans="2:8" x14ac:dyDescent="0.25">
      <c r="B102" s="2" t="s">
        <v>306</v>
      </c>
      <c r="C102" s="38" t="s">
        <v>600</v>
      </c>
      <c r="D102" s="38" t="s">
        <v>792</v>
      </c>
      <c r="E102" s="39">
        <v>100</v>
      </c>
      <c r="F102" s="39">
        <v>98630900</v>
      </c>
      <c r="G102" s="11">
        <f t="shared" si="2"/>
        <v>3.2240413600047395E-3</v>
      </c>
      <c r="H102" s="40" t="s">
        <v>308</v>
      </c>
    </row>
    <row r="103" spans="2:8" x14ac:dyDescent="0.25">
      <c r="B103" s="2" t="s">
        <v>620</v>
      </c>
      <c r="C103" s="38" t="s">
        <v>625</v>
      </c>
      <c r="D103" s="38" t="s">
        <v>424</v>
      </c>
      <c r="E103" s="39">
        <v>400</v>
      </c>
      <c r="F103" s="39">
        <v>392057200</v>
      </c>
      <c r="G103" s="11">
        <f t="shared" si="2"/>
        <v>1.2815543894333826E-2</v>
      </c>
      <c r="H103" s="40" t="s">
        <v>116</v>
      </c>
    </row>
    <row r="104" spans="2:8" x14ac:dyDescent="0.25">
      <c r="B104" s="127" t="s">
        <v>647</v>
      </c>
      <c r="C104" s="45" t="s">
        <v>658</v>
      </c>
      <c r="D104" s="45" t="s">
        <v>424</v>
      </c>
      <c r="E104" s="128">
        <v>446</v>
      </c>
      <c r="F104" s="129">
        <v>426202952</v>
      </c>
      <c r="G104" s="11">
        <f t="shared" si="2"/>
        <v>1.3931698331903233E-2</v>
      </c>
      <c r="H104" s="40" t="s">
        <v>114</v>
      </c>
    </row>
    <row r="105" spans="2:8" x14ac:dyDescent="0.25">
      <c r="B105" s="127" t="s">
        <v>763</v>
      </c>
      <c r="C105" s="45" t="s">
        <v>776</v>
      </c>
      <c r="D105" s="45" t="s">
        <v>424</v>
      </c>
      <c r="E105" s="128">
        <v>247</v>
      </c>
      <c r="F105" s="129">
        <v>240651853</v>
      </c>
      <c r="G105" s="11">
        <f t="shared" si="2"/>
        <v>7.8664143532481256E-3</v>
      </c>
      <c r="H105" s="40" t="s">
        <v>114</v>
      </c>
    </row>
    <row r="106" spans="2:8" x14ac:dyDescent="0.25">
      <c r="B106" s="2"/>
      <c r="C106" s="38"/>
      <c r="D106" s="38"/>
      <c r="E106" s="39"/>
      <c r="F106" s="39"/>
      <c r="G106" s="11"/>
      <c r="H106" s="40"/>
    </row>
    <row r="107" spans="2:8" x14ac:dyDescent="0.25">
      <c r="B107" s="45"/>
      <c r="C107" s="45" t="s">
        <v>78</v>
      </c>
      <c r="D107" s="45"/>
      <c r="E107" s="46"/>
      <c r="F107" s="20">
        <f>SUM(F7:F105)</f>
        <v>28890823625.57</v>
      </c>
      <c r="G107" s="5">
        <f>+F107/$F$119</f>
        <v>0.94438163185613999</v>
      </c>
      <c r="H107" s="48"/>
    </row>
    <row r="109" spans="2:8" x14ac:dyDescent="0.25">
      <c r="B109" s="49"/>
      <c r="C109" s="49" t="s">
        <v>81</v>
      </c>
      <c r="D109" s="49"/>
      <c r="E109" s="49"/>
      <c r="F109" s="49" t="s">
        <v>10</v>
      </c>
      <c r="G109" s="6" t="s">
        <v>11</v>
      </c>
    </row>
    <row r="110" spans="2:8" x14ac:dyDescent="0.25">
      <c r="B110" s="50"/>
      <c r="C110" s="45" t="s">
        <v>82</v>
      </c>
      <c r="D110" s="38"/>
      <c r="E110" s="51"/>
      <c r="F110" s="52" t="s">
        <v>83</v>
      </c>
      <c r="G110" s="7">
        <v>0</v>
      </c>
    </row>
    <row r="111" spans="2:8" x14ac:dyDescent="0.25">
      <c r="B111" s="50" t="s">
        <v>84</v>
      </c>
      <c r="C111" s="45" t="s">
        <v>85</v>
      </c>
      <c r="D111" s="45"/>
      <c r="E111" s="46"/>
      <c r="F111" s="39">
        <v>1184174791.78</v>
      </c>
      <c r="G111" s="7">
        <f>+F111/$F$119</f>
        <v>3.8708239569685769E-2</v>
      </c>
    </row>
    <row r="112" spans="2:8" x14ac:dyDescent="0.25">
      <c r="B112" s="50"/>
      <c r="C112" s="45" t="s">
        <v>86</v>
      </c>
      <c r="D112" s="38"/>
      <c r="E112" s="51"/>
      <c r="F112" s="46" t="s">
        <v>83</v>
      </c>
      <c r="G112" s="7">
        <v>0</v>
      </c>
    </row>
    <row r="113" spans="2:7" x14ac:dyDescent="0.25">
      <c r="B113" s="50"/>
      <c r="C113" s="45" t="s">
        <v>87</v>
      </c>
      <c r="D113" s="38"/>
      <c r="E113" s="51"/>
      <c r="F113" s="46" t="s">
        <v>83</v>
      </c>
      <c r="G113" s="7">
        <v>0</v>
      </c>
    </row>
    <row r="114" spans="2:7" x14ac:dyDescent="0.25">
      <c r="B114" s="50"/>
      <c r="C114" s="45" t="s">
        <v>88</v>
      </c>
      <c r="D114" s="38"/>
      <c r="E114" s="51"/>
      <c r="F114" s="46" t="s">
        <v>83</v>
      </c>
      <c r="G114" s="7">
        <v>0</v>
      </c>
    </row>
    <row r="115" spans="2:7" x14ac:dyDescent="0.25">
      <c r="B115" s="38" t="s">
        <v>73</v>
      </c>
      <c r="C115" s="38" t="s">
        <v>89</v>
      </c>
      <c r="D115" s="38"/>
      <c r="E115" s="51"/>
      <c r="F115" s="39">
        <v>517320038.47000003</v>
      </c>
      <c r="G115" s="7">
        <f>+F115/$F$119</f>
        <v>1.691012857417425E-2</v>
      </c>
    </row>
    <row r="116" spans="2:7" x14ac:dyDescent="0.25">
      <c r="B116" s="50"/>
      <c r="C116" s="38"/>
      <c r="D116" s="38"/>
      <c r="E116" s="51"/>
      <c r="F116" s="52"/>
      <c r="G116" s="7"/>
    </row>
    <row r="117" spans="2:7" x14ac:dyDescent="0.25">
      <c r="B117" s="50"/>
      <c r="C117" s="38" t="s">
        <v>90</v>
      </c>
      <c r="D117" s="38"/>
      <c r="E117" s="51"/>
      <c r="F117" s="53">
        <f>SUM(F110:F116)</f>
        <v>1701494830.25</v>
      </c>
      <c r="G117" s="7">
        <f>+F117/$F$119</f>
        <v>5.5618368143860022E-2</v>
      </c>
    </row>
    <row r="118" spans="2:7" x14ac:dyDescent="0.25">
      <c r="B118" s="50"/>
      <c r="C118" s="38"/>
      <c r="D118" s="38"/>
      <c r="E118" s="51"/>
      <c r="F118" s="53"/>
      <c r="G118" s="7"/>
    </row>
    <row r="119" spans="2:7" x14ac:dyDescent="0.25">
      <c r="B119" s="54"/>
      <c r="C119" s="55" t="s">
        <v>91</v>
      </c>
      <c r="D119" s="56"/>
      <c r="E119" s="57"/>
      <c r="F119" s="57">
        <f>+F117+F107</f>
        <v>30592318455.82</v>
      </c>
      <c r="G119" s="8">
        <v>1</v>
      </c>
    </row>
    <row r="120" spans="2:7" x14ac:dyDescent="0.25">
      <c r="F120" s="58"/>
    </row>
    <row r="121" spans="2:7" x14ac:dyDescent="0.25">
      <c r="C121" s="45" t="s">
        <v>92</v>
      </c>
      <c r="D121" s="16">
        <v>19.024065278941872</v>
      </c>
      <c r="F121" s="30">
        <v>0</v>
      </c>
    </row>
    <row r="122" spans="2:7" x14ac:dyDescent="0.25">
      <c r="C122" s="45" t="s">
        <v>93</v>
      </c>
      <c r="D122" s="16">
        <v>8.5009310343094899</v>
      </c>
    </row>
    <row r="123" spans="2:7" x14ac:dyDescent="0.25">
      <c r="C123" s="45" t="s">
        <v>94</v>
      </c>
      <c r="D123" s="16">
        <v>7.6413934106089183</v>
      </c>
    </row>
    <row r="124" spans="2:7" s="85" customFormat="1" hidden="1" x14ac:dyDescent="0.25">
      <c r="C124" s="88" t="s">
        <v>95</v>
      </c>
      <c r="D124" s="92">
        <v>18.8081</v>
      </c>
      <c r="E124" s="91"/>
      <c r="G124" s="105"/>
    </row>
    <row r="125" spans="2:7" s="85" customFormat="1" hidden="1" x14ac:dyDescent="0.25">
      <c r="C125" s="88" t="s">
        <v>96</v>
      </c>
      <c r="D125" s="92">
        <v>19.2209</v>
      </c>
      <c r="E125" s="91"/>
      <c r="G125" s="105"/>
    </row>
    <row r="126" spans="2:7" s="85" customFormat="1" hidden="1" x14ac:dyDescent="0.25">
      <c r="C126" s="88" t="s">
        <v>97</v>
      </c>
      <c r="D126" s="91"/>
      <c r="E126" s="91"/>
      <c r="G126" s="105"/>
    </row>
    <row r="127" spans="2:7" s="85" customFormat="1" hidden="1" x14ac:dyDescent="0.25">
      <c r="C127" s="88" t="s">
        <v>98</v>
      </c>
      <c r="D127" s="93">
        <v>0</v>
      </c>
      <c r="E127" s="91"/>
      <c r="G127" s="105"/>
    </row>
    <row r="128" spans="2:7" s="85" customFormat="1" hidden="1" x14ac:dyDescent="0.25">
      <c r="C128" s="88" t="s">
        <v>99</v>
      </c>
      <c r="D128" s="93">
        <v>0</v>
      </c>
      <c r="E128" s="91"/>
      <c r="F128" s="86"/>
      <c r="G128" s="106"/>
    </row>
    <row r="129" spans="2:7" x14ac:dyDescent="0.25">
      <c r="B129" s="61"/>
      <c r="C129" s="37"/>
    </row>
    <row r="130" spans="2:7" x14ac:dyDescent="0.25">
      <c r="F130" s="30"/>
    </row>
    <row r="131" spans="2:7" x14ac:dyDescent="0.25">
      <c r="C131" s="49" t="s">
        <v>100</v>
      </c>
      <c r="D131" s="49"/>
      <c r="E131" s="49"/>
      <c r="F131" s="49"/>
      <c r="G131" s="6"/>
    </row>
    <row r="132" spans="2:7" x14ac:dyDescent="0.25">
      <c r="C132" s="49" t="s">
        <v>101</v>
      </c>
      <c r="D132" s="49"/>
      <c r="E132" s="49"/>
      <c r="F132" s="49" t="s">
        <v>10</v>
      </c>
      <c r="G132" s="6" t="s">
        <v>11</v>
      </c>
    </row>
    <row r="133" spans="2:7" x14ac:dyDescent="0.25">
      <c r="C133" s="45" t="s">
        <v>102</v>
      </c>
      <c r="D133" s="38"/>
      <c r="E133" s="51"/>
      <c r="F133" s="62">
        <f>SUMIF(Table13456768578917[[Industry ]],A91,Table13456768578917[Market Value])</f>
        <v>18899363592.690002</v>
      </c>
      <c r="G133" s="10">
        <f>+F133/$F$119</f>
        <v>0.61778134337819424</v>
      </c>
    </row>
    <row r="134" spans="2:7" x14ac:dyDescent="0.25">
      <c r="C134" s="38" t="s">
        <v>103</v>
      </c>
      <c r="D134" s="38"/>
      <c r="E134" s="51"/>
      <c r="F134" s="62">
        <f>SUMIF(Table13456768578917[[Industry ]],A92,Table13456768578917[Market Value])</f>
        <v>8833917127.8800011</v>
      </c>
      <c r="G134" s="10">
        <f>+F134/$F$119</f>
        <v>0.28876259053845599</v>
      </c>
    </row>
    <row r="135" spans="2:7" x14ac:dyDescent="0.25">
      <c r="C135" s="38" t="s">
        <v>104</v>
      </c>
      <c r="D135" s="38"/>
      <c r="E135" s="51"/>
      <c r="F135" s="62">
        <f>SUMIF($E$147:$E$154,C135,H147:H154)</f>
        <v>1157542905</v>
      </c>
      <c r="G135" s="10">
        <f>+F135/$F$119</f>
        <v>3.7837697939489927E-2</v>
      </c>
    </row>
    <row r="136" spans="2:7" x14ac:dyDescent="0.25">
      <c r="C136" s="67" t="s">
        <v>122</v>
      </c>
      <c r="D136" s="38"/>
      <c r="E136" s="51"/>
      <c r="F136" s="62">
        <f>SUM(F133:F135)</f>
        <v>28890823625.570004</v>
      </c>
      <c r="G136" s="26">
        <f>SUM(G133:G135)</f>
        <v>0.9443816318561401</v>
      </c>
    </row>
    <row r="137" spans="2:7" x14ac:dyDescent="0.25">
      <c r="E137" s="27"/>
      <c r="G137" s="27"/>
    </row>
    <row r="138" spans="2:7" s="85" customFormat="1" x14ac:dyDescent="0.25">
      <c r="C138" s="85" t="s">
        <v>107</v>
      </c>
      <c r="E138" s="91"/>
      <c r="F138" s="95">
        <f t="shared" ref="F138:F144" si="3">SUMIF($E$147:$E$154,C138,H150:H157)</f>
        <v>0</v>
      </c>
      <c r="G138" s="108">
        <f t="shared" ref="G138:G144" si="4">+F138/$F$119</f>
        <v>0</v>
      </c>
    </row>
    <row r="139" spans="2:7" s="85" customFormat="1" x14ac:dyDescent="0.25">
      <c r="C139" s="85" t="s">
        <v>108</v>
      </c>
      <c r="E139" s="91"/>
      <c r="F139" s="95">
        <f t="shared" si="3"/>
        <v>0</v>
      </c>
      <c r="G139" s="108">
        <f t="shared" si="4"/>
        <v>0</v>
      </c>
    </row>
    <row r="140" spans="2:7" s="85" customFormat="1" x14ac:dyDescent="0.25">
      <c r="C140" s="85" t="s">
        <v>109</v>
      </c>
      <c r="E140" s="91"/>
      <c r="F140" s="95">
        <f t="shared" si="3"/>
        <v>0</v>
      </c>
      <c r="G140" s="108">
        <f t="shared" si="4"/>
        <v>0</v>
      </c>
    </row>
    <row r="141" spans="2:7" s="85" customFormat="1" x14ac:dyDescent="0.25">
      <c r="C141" s="85" t="s">
        <v>110</v>
      </c>
      <c r="E141" s="91"/>
      <c r="F141" s="95">
        <f t="shared" si="3"/>
        <v>0</v>
      </c>
      <c r="G141" s="108">
        <f t="shared" si="4"/>
        <v>0</v>
      </c>
    </row>
    <row r="142" spans="2:7" s="85" customFormat="1" x14ac:dyDescent="0.25">
      <c r="C142" s="85" t="s">
        <v>111</v>
      </c>
      <c r="E142" s="91"/>
      <c r="F142" s="95">
        <f>SUMIF($E$147:$E$154,C142,H154:H161)</f>
        <v>0</v>
      </c>
      <c r="G142" s="108">
        <f t="shared" si="4"/>
        <v>0</v>
      </c>
    </row>
    <row r="143" spans="2:7" s="85" customFormat="1" x14ac:dyDescent="0.25">
      <c r="C143" s="85" t="s">
        <v>112</v>
      </c>
      <c r="E143" s="91"/>
      <c r="F143" s="95">
        <f t="shared" si="3"/>
        <v>0</v>
      </c>
      <c r="G143" s="108">
        <f t="shared" si="4"/>
        <v>0</v>
      </c>
    </row>
    <row r="144" spans="2:7" s="85" customFormat="1" x14ac:dyDescent="0.25">
      <c r="C144" s="85" t="s">
        <v>113</v>
      </c>
      <c r="E144" s="91"/>
      <c r="F144" s="95">
        <f t="shared" si="3"/>
        <v>0</v>
      </c>
      <c r="G144" s="108">
        <f t="shared" si="4"/>
        <v>0</v>
      </c>
    </row>
    <row r="145" spans="5:8" s="85" customFormat="1" x14ac:dyDescent="0.25">
      <c r="E145" s="91"/>
      <c r="G145" s="105"/>
    </row>
    <row r="146" spans="5:8" s="85" customFormat="1" x14ac:dyDescent="0.25">
      <c r="E146" s="91"/>
      <c r="G146" s="105"/>
    </row>
    <row r="147" spans="5:8" s="85" customFormat="1" x14ac:dyDescent="0.25">
      <c r="E147" s="85" t="s">
        <v>104</v>
      </c>
      <c r="F147" s="85" t="s">
        <v>114</v>
      </c>
      <c r="G147" s="105">
        <f>H147/$F$119</f>
        <v>2.1798112685151361E-2</v>
      </c>
      <c r="H147" s="126">
        <f t="shared" ref="H147:H154" si="5">SUMIF($H$7:$H$105,F147,$F$7:$F$105)</f>
        <v>666854805</v>
      </c>
    </row>
    <row r="148" spans="5:8" s="85" customFormat="1" x14ac:dyDescent="0.25">
      <c r="E148" s="85" t="s">
        <v>104</v>
      </c>
      <c r="F148" s="85" t="s">
        <v>308</v>
      </c>
      <c r="G148" s="105">
        <f t="shared" ref="G148:G154" si="6">H148/$F$119</f>
        <v>3.2240413600047395E-3</v>
      </c>
      <c r="H148" s="126">
        <f t="shared" si="5"/>
        <v>98630900</v>
      </c>
    </row>
    <row r="149" spans="5:8" s="85" customFormat="1" x14ac:dyDescent="0.25">
      <c r="E149" s="85" t="s">
        <v>104</v>
      </c>
      <c r="F149" s="85" t="s">
        <v>309</v>
      </c>
      <c r="G149" s="105">
        <f t="shared" si="6"/>
        <v>0</v>
      </c>
      <c r="H149" s="126">
        <f t="shared" si="5"/>
        <v>0</v>
      </c>
    </row>
    <row r="150" spans="5:8" s="85" customFormat="1" x14ac:dyDescent="0.25">
      <c r="E150" s="85" t="s">
        <v>106</v>
      </c>
      <c r="F150" s="85" t="s">
        <v>117</v>
      </c>
      <c r="G150" s="105">
        <f t="shared" si="6"/>
        <v>0</v>
      </c>
      <c r="H150" s="126">
        <f t="shared" si="5"/>
        <v>0</v>
      </c>
    </row>
    <row r="151" spans="5:8" s="85" customFormat="1" x14ac:dyDescent="0.25">
      <c r="E151" s="85" t="s">
        <v>104</v>
      </c>
      <c r="F151" s="85" t="s">
        <v>116</v>
      </c>
      <c r="G151" s="105">
        <f t="shared" si="6"/>
        <v>1.2815543894333826E-2</v>
      </c>
      <c r="H151" s="126">
        <f t="shared" si="5"/>
        <v>392057200</v>
      </c>
    </row>
    <row r="152" spans="5:8" s="85" customFormat="1" x14ac:dyDescent="0.25">
      <c r="E152" s="85" t="s">
        <v>104</v>
      </c>
      <c r="F152" s="85" t="s">
        <v>119</v>
      </c>
      <c r="G152" s="105">
        <f t="shared" si="6"/>
        <v>0</v>
      </c>
      <c r="H152" s="126">
        <f t="shared" si="5"/>
        <v>0</v>
      </c>
    </row>
    <row r="153" spans="5:8" s="85" customFormat="1" x14ac:dyDescent="0.25">
      <c r="E153" s="85" t="s">
        <v>107</v>
      </c>
      <c r="F153" s="85" t="s">
        <v>120</v>
      </c>
      <c r="G153" s="105">
        <f t="shared" si="6"/>
        <v>0</v>
      </c>
      <c r="H153" s="126">
        <f t="shared" si="5"/>
        <v>0</v>
      </c>
    </row>
    <row r="154" spans="5:8" s="85" customFormat="1" x14ac:dyDescent="0.25">
      <c r="E154" s="85" t="s">
        <v>104</v>
      </c>
      <c r="F154" s="85" t="s">
        <v>121</v>
      </c>
      <c r="G154" s="105">
        <f t="shared" si="6"/>
        <v>0</v>
      </c>
      <c r="H154" s="126">
        <f t="shared" si="5"/>
        <v>0</v>
      </c>
    </row>
    <row r="155" spans="5:8" s="85" customFormat="1" x14ac:dyDescent="0.25">
      <c r="E155" s="91"/>
      <c r="G155" s="115">
        <f>SUM(G145:G154)</f>
        <v>3.7837697939489927E-2</v>
      </c>
      <c r="H155" s="85">
        <f>SUM(H145:H154)</f>
        <v>1157542905</v>
      </c>
    </row>
    <row r="156" spans="5:8" s="85" customFormat="1" x14ac:dyDescent="0.25">
      <c r="E156" s="91"/>
      <c r="G156" s="10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43EB-2AF9-40E7-A5BF-B91973451808}">
  <sheetPr>
    <tabColor rgb="FF7030A0"/>
  </sheetPr>
  <dimension ref="A2:H102"/>
  <sheetViews>
    <sheetView showGridLines="0" topLeftCell="A34" zoomScaleNormal="100" zoomScaleSheetLayoutView="89" workbookViewId="0">
      <selection activeCell="F80" sqref="F80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52.7109375" style="27" customWidth="1"/>
    <col min="4" max="4" width="29.28515625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32" t="s">
        <v>310</v>
      </c>
      <c r="B3" s="28" t="s">
        <v>3</v>
      </c>
      <c r="D3" s="28" t="s">
        <v>311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37"/>
      <c r="B7" s="2" t="s">
        <v>240</v>
      </c>
      <c r="C7" s="38" t="s">
        <v>534</v>
      </c>
      <c r="D7" s="38" t="s">
        <v>307</v>
      </c>
      <c r="E7" s="39">
        <v>48000</v>
      </c>
      <c r="F7" s="39">
        <v>3686400</v>
      </c>
      <c r="G7" s="18">
        <f t="shared" ref="G7:G36" si="0">+F7/$F$63</f>
        <v>9.0060284404100029E-3</v>
      </c>
      <c r="H7" s="40"/>
    </row>
    <row r="8" spans="1:8" x14ac:dyDescent="0.25">
      <c r="A8" s="37"/>
      <c r="B8" s="2" t="s">
        <v>312</v>
      </c>
      <c r="C8" s="38" t="s">
        <v>601</v>
      </c>
      <c r="D8" s="38" t="s">
        <v>307</v>
      </c>
      <c r="E8" s="39">
        <v>13600</v>
      </c>
      <c r="F8" s="39">
        <v>709822.08</v>
      </c>
      <c r="G8" s="18">
        <f t="shared" si="0"/>
        <v>1.7341248481203839E-3</v>
      </c>
      <c r="H8" s="40"/>
    </row>
    <row r="9" spans="1:8" x14ac:dyDescent="0.25">
      <c r="A9" s="37"/>
      <c r="B9" s="2" t="s">
        <v>313</v>
      </c>
      <c r="C9" s="38" t="s">
        <v>602</v>
      </c>
      <c r="D9" s="38" t="s">
        <v>307</v>
      </c>
      <c r="E9" s="39">
        <v>12500</v>
      </c>
      <c r="F9" s="39">
        <v>993922.5</v>
      </c>
      <c r="G9" s="18">
        <f t="shared" si="0"/>
        <v>2.4281939839853003E-3</v>
      </c>
      <c r="H9" s="40"/>
    </row>
    <row r="10" spans="1:8" x14ac:dyDescent="0.25">
      <c r="A10" s="37"/>
      <c r="B10" s="2" t="s">
        <v>243</v>
      </c>
      <c r="C10" s="38" t="s">
        <v>537</v>
      </c>
      <c r="D10" s="38" t="s">
        <v>307</v>
      </c>
      <c r="E10" s="39">
        <v>240000</v>
      </c>
      <c r="F10" s="39">
        <v>19109112</v>
      </c>
      <c r="G10" s="18">
        <f t="shared" si="0"/>
        <v>4.6684354965001097E-2</v>
      </c>
      <c r="H10" s="40"/>
    </row>
    <row r="11" spans="1:8" x14ac:dyDescent="0.25">
      <c r="A11" s="37"/>
      <c r="B11" s="2" t="s">
        <v>249</v>
      </c>
      <c r="C11" s="38" t="s">
        <v>536</v>
      </c>
      <c r="D11" s="38" t="s">
        <v>307</v>
      </c>
      <c r="E11" s="39">
        <v>400000</v>
      </c>
      <c r="F11" s="39">
        <v>10415080</v>
      </c>
      <c r="G11" s="18">
        <f t="shared" si="0"/>
        <v>2.5444473385727379E-2</v>
      </c>
      <c r="H11" s="40"/>
    </row>
    <row r="12" spans="1:8" x14ac:dyDescent="0.25">
      <c r="A12" s="37"/>
      <c r="B12" s="2" t="s">
        <v>253</v>
      </c>
      <c r="C12" s="38" t="s">
        <v>553</v>
      </c>
      <c r="D12" s="38" t="s">
        <v>307</v>
      </c>
      <c r="E12" s="39">
        <v>50000</v>
      </c>
      <c r="F12" s="39">
        <v>5413770</v>
      </c>
      <c r="G12" s="18">
        <f t="shared" si="0"/>
        <v>1.3226065155663644E-2</v>
      </c>
      <c r="H12" s="40"/>
    </row>
    <row r="13" spans="1:8" x14ac:dyDescent="0.25">
      <c r="A13" s="37"/>
      <c r="B13" s="2" t="s">
        <v>255</v>
      </c>
      <c r="C13" s="38" t="s">
        <v>555</v>
      </c>
      <c r="D13" s="38" t="s">
        <v>307</v>
      </c>
      <c r="E13" s="39">
        <v>49400</v>
      </c>
      <c r="F13" s="39">
        <v>5159834.9400000004</v>
      </c>
      <c r="G13" s="18">
        <f t="shared" si="0"/>
        <v>1.2605691248226247E-2</v>
      </c>
      <c r="H13" s="40"/>
    </row>
    <row r="14" spans="1:8" x14ac:dyDescent="0.25">
      <c r="A14" s="37"/>
      <c r="B14" s="2" t="s">
        <v>256</v>
      </c>
      <c r="C14" s="38" t="s">
        <v>551</v>
      </c>
      <c r="D14" s="38" t="s">
        <v>307</v>
      </c>
      <c r="E14" s="39">
        <v>7000</v>
      </c>
      <c r="F14" s="39">
        <v>703633.7</v>
      </c>
      <c r="G14" s="18">
        <f t="shared" si="0"/>
        <v>1.7190063785348629E-3</v>
      </c>
      <c r="H14" s="40"/>
    </row>
    <row r="15" spans="1:8" x14ac:dyDescent="0.25">
      <c r="A15" s="37"/>
      <c r="B15" s="2" t="s">
        <v>262</v>
      </c>
      <c r="C15" s="38" t="s">
        <v>549</v>
      </c>
      <c r="D15" s="38" t="s">
        <v>307</v>
      </c>
      <c r="E15" s="39">
        <v>10000</v>
      </c>
      <c r="F15" s="39">
        <v>1021582</v>
      </c>
      <c r="G15" s="18">
        <f t="shared" si="0"/>
        <v>2.4957672922664201E-3</v>
      </c>
      <c r="H15" s="40"/>
    </row>
    <row r="16" spans="1:8" x14ac:dyDescent="0.25">
      <c r="A16" s="37"/>
      <c r="B16" s="2" t="s">
        <v>267</v>
      </c>
      <c r="C16" s="38" t="s">
        <v>560</v>
      </c>
      <c r="D16" s="38" t="s">
        <v>307</v>
      </c>
      <c r="E16" s="39">
        <v>74600</v>
      </c>
      <c r="F16" s="39">
        <v>7076503.7800000003</v>
      </c>
      <c r="G16" s="18">
        <f t="shared" si="0"/>
        <v>1.7288192898586394E-2</v>
      </c>
      <c r="H16" s="40"/>
    </row>
    <row r="17" spans="1:8" x14ac:dyDescent="0.25">
      <c r="A17" s="37"/>
      <c r="B17" s="2" t="s">
        <v>269</v>
      </c>
      <c r="C17" s="38" t="s">
        <v>568</v>
      </c>
      <c r="D17" s="38" t="s">
        <v>307</v>
      </c>
      <c r="E17" s="39">
        <v>80000</v>
      </c>
      <c r="F17" s="39">
        <v>7461560</v>
      </c>
      <c r="G17" s="18">
        <f t="shared" si="0"/>
        <v>1.8228901250495241E-2</v>
      </c>
      <c r="H17" s="40"/>
    </row>
    <row r="18" spans="1:8" x14ac:dyDescent="0.25">
      <c r="A18" s="37"/>
      <c r="B18" s="2" t="s">
        <v>280</v>
      </c>
      <c r="C18" s="38" t="s">
        <v>580</v>
      </c>
      <c r="D18" s="38" t="s">
        <v>307</v>
      </c>
      <c r="E18" s="39">
        <v>60000</v>
      </c>
      <c r="F18" s="39">
        <v>6078000</v>
      </c>
      <c r="G18" s="18">
        <f t="shared" si="0"/>
        <v>1.484880665712131E-2</v>
      </c>
      <c r="H18" s="40"/>
    </row>
    <row r="19" spans="1:8" x14ac:dyDescent="0.25">
      <c r="A19" s="37"/>
      <c r="B19" s="2" t="s">
        <v>713</v>
      </c>
      <c r="C19" s="38" t="s">
        <v>740</v>
      </c>
      <c r="D19" s="38" t="s">
        <v>307</v>
      </c>
      <c r="E19" s="39">
        <v>200000</v>
      </c>
      <c r="F19" s="39">
        <v>18755500</v>
      </c>
      <c r="G19" s="18">
        <f t="shared" si="0"/>
        <v>4.5820466149660857E-2</v>
      </c>
      <c r="H19" s="40"/>
    </row>
    <row r="20" spans="1:8" x14ac:dyDescent="0.25">
      <c r="A20" s="37"/>
      <c r="B20" s="2" t="s">
        <v>617</v>
      </c>
      <c r="C20" s="38" t="s">
        <v>627</v>
      </c>
      <c r="D20" s="38" t="s">
        <v>307</v>
      </c>
      <c r="E20" s="39">
        <v>125000</v>
      </c>
      <c r="F20" s="39">
        <v>12410862.5</v>
      </c>
      <c r="G20" s="18">
        <f t="shared" si="0"/>
        <v>3.0320252996152881E-2</v>
      </c>
      <c r="H20" s="40"/>
    </row>
    <row r="21" spans="1:8" x14ac:dyDescent="0.25">
      <c r="A21" s="37"/>
      <c r="B21" s="2" t="s">
        <v>285</v>
      </c>
      <c r="C21" s="38" t="s">
        <v>574</v>
      </c>
      <c r="D21" s="38" t="s">
        <v>307</v>
      </c>
      <c r="E21" s="39">
        <v>750000</v>
      </c>
      <c r="F21" s="39">
        <v>67631925</v>
      </c>
      <c r="G21" s="18">
        <f t="shared" si="0"/>
        <v>0.16522760417471685</v>
      </c>
      <c r="H21" s="40"/>
    </row>
    <row r="22" spans="1:8" x14ac:dyDescent="0.25">
      <c r="A22" s="37"/>
      <c r="B22" s="2" t="s">
        <v>287</v>
      </c>
      <c r="C22" s="38" t="s">
        <v>579</v>
      </c>
      <c r="D22" s="38" t="s">
        <v>307</v>
      </c>
      <c r="E22" s="39">
        <v>350000</v>
      </c>
      <c r="F22" s="39">
        <v>33024110</v>
      </c>
      <c r="G22" s="18">
        <f t="shared" si="0"/>
        <v>8.0679273513245539E-2</v>
      </c>
      <c r="H22" s="40"/>
    </row>
    <row r="23" spans="1:8" x14ac:dyDescent="0.25">
      <c r="A23" s="37"/>
      <c r="B23" s="2" t="s">
        <v>288</v>
      </c>
      <c r="C23" s="38" t="s">
        <v>586</v>
      </c>
      <c r="D23" s="38" t="s">
        <v>307</v>
      </c>
      <c r="E23" s="39">
        <v>525000</v>
      </c>
      <c r="F23" s="39">
        <v>50069460</v>
      </c>
      <c r="G23" s="18">
        <f t="shared" si="0"/>
        <v>0.12232177212347303</v>
      </c>
      <c r="H23" s="40"/>
    </row>
    <row r="24" spans="1:8" x14ac:dyDescent="0.25">
      <c r="A24" s="37"/>
      <c r="B24" s="2" t="s">
        <v>289</v>
      </c>
      <c r="C24" s="38" t="s">
        <v>585</v>
      </c>
      <c r="D24" s="38" t="s">
        <v>307</v>
      </c>
      <c r="E24" s="39">
        <v>100000</v>
      </c>
      <c r="F24" s="39">
        <v>9643470</v>
      </c>
      <c r="G24" s="18">
        <f t="shared" si="0"/>
        <v>2.3559398080577432E-2</v>
      </c>
      <c r="H24" s="40"/>
    </row>
    <row r="25" spans="1:8" x14ac:dyDescent="0.25">
      <c r="A25" s="37"/>
      <c r="B25" s="2" t="s">
        <v>645</v>
      </c>
      <c r="C25" s="38" t="s">
        <v>656</v>
      </c>
      <c r="D25" s="38" t="s">
        <v>307</v>
      </c>
      <c r="E25" s="39">
        <v>6600</v>
      </c>
      <c r="F25" s="39">
        <v>649242</v>
      </c>
      <c r="G25" s="18">
        <f t="shared" si="0"/>
        <v>1.5861251944196697E-3</v>
      </c>
      <c r="H25" s="40"/>
    </row>
    <row r="26" spans="1:8" x14ac:dyDescent="0.25">
      <c r="A26" s="37"/>
      <c r="B26" s="2" t="s">
        <v>759</v>
      </c>
      <c r="C26" s="38" t="s">
        <v>777</v>
      </c>
      <c r="D26" s="38" t="s">
        <v>307</v>
      </c>
      <c r="E26" s="39">
        <v>25000</v>
      </c>
      <c r="F26" s="39">
        <v>2453970</v>
      </c>
      <c r="G26" s="18">
        <f t="shared" si="0"/>
        <v>5.9951507193774234E-3</v>
      </c>
      <c r="H26" s="40"/>
    </row>
    <row r="27" spans="1:8" x14ac:dyDescent="0.25">
      <c r="A27" s="37"/>
      <c r="B27" s="2" t="s">
        <v>786</v>
      </c>
      <c r="C27" s="38" t="s">
        <v>787</v>
      </c>
      <c r="D27" s="130" t="s">
        <v>307</v>
      </c>
      <c r="E27" s="39">
        <v>70000</v>
      </c>
      <c r="F27" s="39">
        <v>6981835</v>
      </c>
      <c r="G27" s="18">
        <f t="shared" si="0"/>
        <v>1.7056913133748363E-2</v>
      </c>
      <c r="H27" s="40"/>
    </row>
    <row r="28" spans="1:8" x14ac:dyDescent="0.25">
      <c r="A28" s="37"/>
      <c r="B28" s="2" t="s">
        <v>292</v>
      </c>
      <c r="C28" s="38" t="s">
        <v>593</v>
      </c>
      <c r="D28" s="38" t="s">
        <v>80</v>
      </c>
      <c r="E28" s="39">
        <v>500000</v>
      </c>
      <c r="F28" s="39">
        <v>48410200</v>
      </c>
      <c r="G28" s="18">
        <f t="shared" si="0"/>
        <v>0.11826813096949226</v>
      </c>
      <c r="H28" s="40"/>
    </row>
    <row r="29" spans="1:8" x14ac:dyDescent="0.25">
      <c r="A29" s="37"/>
      <c r="B29" s="2" t="s">
        <v>673</v>
      </c>
      <c r="C29" s="38" t="s">
        <v>696</v>
      </c>
      <c r="D29" s="38" t="s">
        <v>80</v>
      </c>
      <c r="E29" s="39">
        <v>300000</v>
      </c>
      <c r="F29" s="39">
        <v>29902230</v>
      </c>
      <c r="G29" s="18">
        <f t="shared" si="0"/>
        <v>7.305239089943609E-2</v>
      </c>
      <c r="H29" s="40"/>
    </row>
    <row r="30" spans="1:8" x14ac:dyDescent="0.25">
      <c r="A30" s="37"/>
      <c r="B30" s="2" t="s">
        <v>674</v>
      </c>
      <c r="C30" s="38" t="s">
        <v>695</v>
      </c>
      <c r="D30" s="38" t="s">
        <v>80</v>
      </c>
      <c r="E30" s="39">
        <v>200000</v>
      </c>
      <c r="F30" s="39">
        <v>20014340</v>
      </c>
      <c r="G30" s="18">
        <f t="shared" si="0"/>
        <v>4.8895864598533942E-2</v>
      </c>
      <c r="H30" s="40"/>
    </row>
    <row r="31" spans="1:8" x14ac:dyDescent="0.25">
      <c r="A31" s="37"/>
      <c r="B31" s="2" t="s">
        <v>295</v>
      </c>
      <c r="C31" s="38" t="s">
        <v>589</v>
      </c>
      <c r="D31" s="38" t="s">
        <v>80</v>
      </c>
      <c r="E31" s="39">
        <v>20000</v>
      </c>
      <c r="F31" s="39">
        <v>1945326</v>
      </c>
      <c r="G31" s="18">
        <f t="shared" si="0"/>
        <v>4.7525122834931174E-3</v>
      </c>
      <c r="H31" s="40"/>
    </row>
    <row r="32" spans="1:8" x14ac:dyDescent="0.25">
      <c r="A32" s="37"/>
      <c r="B32" s="2" t="s">
        <v>676</v>
      </c>
      <c r="C32" s="38" t="s">
        <v>699</v>
      </c>
      <c r="D32" s="38" t="s">
        <v>80</v>
      </c>
      <c r="E32" s="39">
        <v>50000</v>
      </c>
      <c r="F32" s="39">
        <v>4926615</v>
      </c>
      <c r="G32" s="18">
        <f t="shared" si="0"/>
        <v>1.2035925240058193E-2</v>
      </c>
      <c r="H32" s="40"/>
    </row>
    <row r="33" spans="1:8" x14ac:dyDescent="0.25">
      <c r="A33" s="37"/>
      <c r="B33" s="2" t="s">
        <v>305</v>
      </c>
      <c r="C33" s="38" t="s">
        <v>597</v>
      </c>
      <c r="D33" s="38" t="s">
        <v>80</v>
      </c>
      <c r="E33" s="39">
        <v>10000</v>
      </c>
      <c r="F33" s="39">
        <v>1056736</v>
      </c>
      <c r="G33" s="18">
        <f t="shared" si="0"/>
        <v>2.581649975587322E-3</v>
      </c>
      <c r="H33" s="40"/>
    </row>
    <row r="34" spans="1:8" x14ac:dyDescent="0.25">
      <c r="A34" s="37"/>
      <c r="B34" s="2" t="s">
        <v>677</v>
      </c>
      <c r="C34" s="38" t="s">
        <v>700</v>
      </c>
      <c r="D34" s="38" t="s">
        <v>80</v>
      </c>
      <c r="E34" s="39">
        <v>100000</v>
      </c>
      <c r="F34" s="39">
        <v>9968970</v>
      </c>
      <c r="G34" s="18">
        <f t="shared" si="0"/>
        <v>2.4354608111326524E-2</v>
      </c>
      <c r="H34" s="40"/>
    </row>
    <row r="35" spans="1:8" x14ac:dyDescent="0.25">
      <c r="A35" s="37"/>
      <c r="B35" s="2" t="s">
        <v>722</v>
      </c>
      <c r="C35" s="38" t="s">
        <v>749</v>
      </c>
      <c r="D35" s="38" t="s">
        <v>80</v>
      </c>
      <c r="E35" s="39">
        <v>40000</v>
      </c>
      <c r="F35" s="39">
        <v>3960312</v>
      </c>
      <c r="G35" s="18">
        <f t="shared" si="0"/>
        <v>9.6752068426912471E-3</v>
      </c>
      <c r="H35" s="40"/>
    </row>
    <row r="36" spans="1:8" x14ac:dyDescent="0.25">
      <c r="A36" s="37"/>
      <c r="B36" s="2" t="s">
        <v>647</v>
      </c>
      <c r="C36" s="38" t="s">
        <v>658</v>
      </c>
      <c r="D36" s="38" t="s">
        <v>424</v>
      </c>
      <c r="E36" s="39">
        <v>4</v>
      </c>
      <c r="F36" s="39">
        <v>3822448</v>
      </c>
      <c r="G36" s="18">
        <f t="shared" si="0"/>
        <v>9.3383993598058629E-3</v>
      </c>
      <c r="H36" s="40" t="s">
        <v>114</v>
      </c>
    </row>
    <row r="37" spans="1:8" x14ac:dyDescent="0.25">
      <c r="A37" s="37"/>
      <c r="B37" s="2" t="s">
        <v>763</v>
      </c>
      <c r="C37" s="38" t="s">
        <v>776</v>
      </c>
      <c r="D37" s="38" t="s">
        <v>424</v>
      </c>
      <c r="E37" s="39">
        <v>3</v>
      </c>
      <c r="F37" s="39">
        <v>2922897</v>
      </c>
      <c r="G37" s="18">
        <f t="shared" ref="G37:G43" si="1">+F37/$F$63</f>
        <v>7.140758873260925E-3</v>
      </c>
      <c r="H37" s="40" t="s">
        <v>114</v>
      </c>
    </row>
    <row r="38" spans="1:8" hidden="1" outlineLevel="1" x14ac:dyDescent="0.25">
      <c r="A38" s="37"/>
      <c r="B38" s="2"/>
      <c r="C38" s="38"/>
      <c r="D38" s="38"/>
      <c r="E38" s="39"/>
      <c r="F38" s="39"/>
      <c r="G38" s="74">
        <f t="shared" si="1"/>
        <v>0</v>
      </c>
      <c r="H38" s="40"/>
    </row>
    <row r="39" spans="1:8" hidden="1" collapsed="1" x14ac:dyDescent="0.25">
      <c r="B39" s="2"/>
      <c r="C39" s="38"/>
      <c r="D39" s="38"/>
      <c r="E39" s="39"/>
      <c r="F39" s="39"/>
      <c r="G39" s="74">
        <f t="shared" si="1"/>
        <v>0</v>
      </c>
      <c r="H39" s="40"/>
    </row>
    <row r="40" spans="1:8" hidden="1" x14ac:dyDescent="0.25">
      <c r="B40" s="2"/>
      <c r="C40" s="38"/>
      <c r="D40" s="38"/>
      <c r="E40" s="39"/>
      <c r="F40" s="39"/>
      <c r="G40" s="74">
        <f t="shared" si="1"/>
        <v>0</v>
      </c>
      <c r="H40" s="40"/>
    </row>
    <row r="41" spans="1:8" hidden="1" x14ac:dyDescent="0.25">
      <c r="B41" s="2"/>
      <c r="C41" s="38"/>
      <c r="D41" s="38"/>
      <c r="E41" s="39"/>
      <c r="F41" s="39"/>
      <c r="G41" s="74">
        <f t="shared" si="1"/>
        <v>0</v>
      </c>
      <c r="H41" s="40"/>
    </row>
    <row r="42" spans="1:8" hidden="1" x14ac:dyDescent="0.25">
      <c r="B42" s="2"/>
      <c r="C42" s="38"/>
      <c r="D42" s="38"/>
      <c r="E42" s="39"/>
      <c r="F42" s="39"/>
      <c r="G42" s="74">
        <f t="shared" si="1"/>
        <v>0</v>
      </c>
      <c r="H42" s="40"/>
    </row>
    <row r="43" spans="1:8" hidden="1" x14ac:dyDescent="0.25">
      <c r="A43" s="43" t="s">
        <v>69</v>
      </c>
      <c r="B43" s="2"/>
      <c r="C43" s="38"/>
      <c r="D43" s="38"/>
      <c r="E43" s="39"/>
      <c r="F43" s="39"/>
      <c r="G43" s="74">
        <f t="shared" si="1"/>
        <v>0</v>
      </c>
      <c r="H43" s="40"/>
    </row>
    <row r="44" spans="1:8" hidden="1" x14ac:dyDescent="0.25">
      <c r="B44" s="2"/>
      <c r="C44" s="38"/>
      <c r="D44" s="38"/>
      <c r="E44" s="39"/>
      <c r="F44" s="39"/>
      <c r="G44" s="18"/>
      <c r="H44" s="40"/>
    </row>
    <row r="45" spans="1:8" hidden="1" x14ac:dyDescent="0.25">
      <c r="B45" s="2"/>
      <c r="C45" s="38"/>
      <c r="D45" s="38"/>
      <c r="E45" s="39"/>
      <c r="F45" s="39"/>
      <c r="G45" s="18"/>
      <c r="H45" s="40"/>
    </row>
    <row r="46" spans="1:8" hidden="1" x14ac:dyDescent="0.25">
      <c r="B46" s="2"/>
      <c r="C46" s="38"/>
      <c r="D46" s="38"/>
      <c r="E46" s="39"/>
      <c r="F46" s="39"/>
      <c r="G46" s="18"/>
      <c r="H46" s="40"/>
    </row>
    <row r="47" spans="1:8" hidden="1" x14ac:dyDescent="0.25">
      <c r="A47" s="66" t="s">
        <v>73</v>
      </c>
      <c r="B47" s="2"/>
      <c r="C47" s="38"/>
      <c r="D47" s="38"/>
      <c r="E47" s="39"/>
      <c r="F47" s="39"/>
      <c r="G47" s="18"/>
      <c r="H47" s="40"/>
    </row>
    <row r="48" spans="1:8" hidden="1" x14ac:dyDescent="0.25">
      <c r="B48" s="12"/>
      <c r="C48" s="38"/>
      <c r="D48" s="38"/>
      <c r="E48" s="39"/>
      <c r="F48" s="39"/>
      <c r="G48" s="18"/>
      <c r="H48" s="40"/>
    </row>
    <row r="49" spans="1:8" hidden="1" x14ac:dyDescent="0.25">
      <c r="B49" s="75"/>
      <c r="C49" s="45"/>
      <c r="D49" s="45"/>
      <c r="E49" s="76"/>
      <c r="F49" s="77"/>
      <c r="G49" s="78"/>
      <c r="H49" s="40"/>
    </row>
    <row r="50" spans="1:8" x14ac:dyDescent="0.25">
      <c r="B50" s="75"/>
      <c r="C50" s="45"/>
      <c r="D50" s="45"/>
      <c r="E50" s="76"/>
      <c r="F50" s="77"/>
      <c r="G50" s="78">
        <f>+F50/$F$63</f>
        <v>0</v>
      </c>
      <c r="H50" s="40"/>
    </row>
    <row r="51" spans="1:8" x14ac:dyDescent="0.25">
      <c r="B51" s="45"/>
      <c r="C51" s="45" t="s">
        <v>78</v>
      </c>
      <c r="D51" s="45"/>
      <c r="E51" s="46"/>
      <c r="F51" s="79">
        <f>SUBTOTAL(109,Table1345676857891018[Market Value])</f>
        <v>396379669.5</v>
      </c>
      <c r="G51" s="7">
        <f>+F51/$F$63</f>
        <v>0.96837200974319582</v>
      </c>
      <c r="H51" s="48"/>
    </row>
    <row r="53" spans="1:8" x14ac:dyDescent="0.25">
      <c r="B53" s="49"/>
      <c r="C53" s="49" t="s">
        <v>81</v>
      </c>
      <c r="D53" s="49"/>
      <c r="E53" s="49"/>
      <c r="F53" s="49" t="s">
        <v>10</v>
      </c>
      <c r="G53" s="6" t="s">
        <v>11</v>
      </c>
      <c r="H53" s="49" t="s">
        <v>12</v>
      </c>
    </row>
    <row r="54" spans="1:8" x14ac:dyDescent="0.25">
      <c r="B54" s="50"/>
      <c r="C54" s="45" t="s">
        <v>82</v>
      </c>
      <c r="D54" s="38"/>
      <c r="E54" s="51"/>
      <c r="F54" s="52" t="s">
        <v>83</v>
      </c>
      <c r="G54" s="7">
        <v>0</v>
      </c>
      <c r="H54" s="38"/>
    </row>
    <row r="55" spans="1:8" x14ac:dyDescent="0.25">
      <c r="B55" s="50" t="s">
        <v>84</v>
      </c>
      <c r="C55" s="45" t="s">
        <v>85</v>
      </c>
      <c r="D55" s="45"/>
      <c r="E55" s="46"/>
      <c r="F55" s="39">
        <v>5348732.66</v>
      </c>
      <c r="G55" s="7">
        <f>+F55/$F$63</f>
        <v>1.3067176230498547E-2</v>
      </c>
      <c r="H55" s="38"/>
    </row>
    <row r="56" spans="1:8" x14ac:dyDescent="0.25">
      <c r="B56" s="50"/>
      <c r="C56" s="45" t="s">
        <v>86</v>
      </c>
      <c r="D56" s="38"/>
      <c r="E56" s="51"/>
      <c r="F56" s="46" t="s">
        <v>83</v>
      </c>
      <c r="G56" s="7">
        <v>0</v>
      </c>
      <c r="H56" s="38"/>
    </row>
    <row r="57" spans="1:8" x14ac:dyDescent="0.25">
      <c r="B57" s="50"/>
      <c r="C57" s="45" t="s">
        <v>87</v>
      </c>
      <c r="D57" s="38"/>
      <c r="E57" s="51"/>
      <c r="F57" s="46" t="s">
        <v>83</v>
      </c>
      <c r="G57" s="7">
        <v>0</v>
      </c>
      <c r="H57" s="38"/>
    </row>
    <row r="58" spans="1:8" x14ac:dyDescent="0.25">
      <c r="A58" s="43" t="s">
        <v>77</v>
      </c>
      <c r="B58" s="50"/>
      <c r="C58" s="45" t="s">
        <v>88</v>
      </c>
      <c r="D58" s="38"/>
      <c r="E58" s="51"/>
      <c r="F58" s="46" t="s">
        <v>83</v>
      </c>
      <c r="G58" s="7">
        <v>0</v>
      </c>
      <c r="H58" s="38"/>
    </row>
    <row r="59" spans="1:8" x14ac:dyDescent="0.25">
      <c r="B59" s="38" t="s">
        <v>73</v>
      </c>
      <c r="C59" s="38" t="s">
        <v>89</v>
      </c>
      <c r="D59" s="38"/>
      <c r="E59" s="51"/>
      <c r="F59" s="39">
        <v>7597420.4699999997</v>
      </c>
      <c r="G59" s="7">
        <f>+F59/$F$63</f>
        <v>1.8560814026305644E-2</v>
      </c>
      <c r="H59" s="38"/>
    </row>
    <row r="60" spans="1:8" x14ac:dyDescent="0.25">
      <c r="B60" s="50"/>
      <c r="C60" s="38"/>
      <c r="D60" s="38"/>
      <c r="E60" s="51"/>
      <c r="F60" s="52"/>
      <c r="G60" s="7"/>
      <c r="H60" s="38"/>
    </row>
    <row r="61" spans="1:8" x14ac:dyDescent="0.25">
      <c r="B61" s="50"/>
      <c r="C61" s="38" t="s">
        <v>90</v>
      </c>
      <c r="D61" s="38"/>
      <c r="E61" s="51"/>
      <c r="F61" s="53">
        <f>SUM(F54:F60)</f>
        <v>12946153.129999999</v>
      </c>
      <c r="G61" s="7">
        <f>+F61/$F$63</f>
        <v>3.1627990256804191E-2</v>
      </c>
      <c r="H61" s="38"/>
    </row>
    <row r="62" spans="1:8" x14ac:dyDescent="0.25">
      <c r="B62" s="50"/>
      <c r="C62" s="38"/>
      <c r="D62" s="38"/>
      <c r="E62" s="51"/>
      <c r="F62" s="53"/>
      <c r="G62" s="7"/>
      <c r="H62" s="38"/>
    </row>
    <row r="63" spans="1:8" x14ac:dyDescent="0.25">
      <c r="B63" s="54"/>
      <c r="C63" s="55" t="s">
        <v>91</v>
      </c>
      <c r="D63" s="56"/>
      <c r="E63" s="57"/>
      <c r="F63" s="57">
        <f>+F61+F51</f>
        <v>409325822.63</v>
      </c>
      <c r="G63" s="8">
        <v>1</v>
      </c>
      <c r="H63" s="38"/>
    </row>
    <row r="64" spans="1:8" x14ac:dyDescent="0.25">
      <c r="F64" s="58"/>
    </row>
    <row r="65" spans="1:8" x14ac:dyDescent="0.25">
      <c r="A65" s="27" t="s">
        <v>307</v>
      </c>
      <c r="C65" s="45" t="s">
        <v>92</v>
      </c>
      <c r="D65" s="16">
        <v>18.480126255404357</v>
      </c>
      <c r="F65" s="30">
        <v>0</v>
      </c>
    </row>
    <row r="66" spans="1:8" x14ac:dyDescent="0.25">
      <c r="A66" s="38" t="s">
        <v>80</v>
      </c>
      <c r="C66" s="45" t="s">
        <v>93</v>
      </c>
      <c r="D66" s="16">
        <v>8.5509252607180422</v>
      </c>
    </row>
    <row r="67" spans="1:8" x14ac:dyDescent="0.25">
      <c r="C67" s="45" t="s">
        <v>94</v>
      </c>
      <c r="D67" s="16">
        <v>7.6714534986773497</v>
      </c>
    </row>
    <row r="68" spans="1:8" s="85" customFormat="1" x14ac:dyDescent="0.25">
      <c r="C68" s="88" t="s">
        <v>95</v>
      </c>
      <c r="D68" s="92">
        <v>18.0916</v>
      </c>
      <c r="E68" s="91"/>
      <c r="G68" s="105"/>
    </row>
    <row r="69" spans="1:8" s="85" customFormat="1" x14ac:dyDescent="0.25">
      <c r="C69" s="88"/>
      <c r="D69" s="92"/>
      <c r="E69" s="91"/>
      <c r="G69" s="105"/>
    </row>
    <row r="70" spans="1:8" s="85" customFormat="1" x14ac:dyDescent="0.25">
      <c r="C70" s="88" t="s">
        <v>96</v>
      </c>
      <c r="D70" s="92">
        <v>18.4529</v>
      </c>
      <c r="E70" s="91"/>
      <c r="G70" s="105"/>
    </row>
    <row r="71" spans="1:8" hidden="1" x14ac:dyDescent="0.25">
      <c r="C71" s="124" t="s">
        <v>97</v>
      </c>
      <c r="D71" s="125">
        <v>0</v>
      </c>
    </row>
    <row r="72" spans="1:8" hidden="1" x14ac:dyDescent="0.25">
      <c r="C72" s="45" t="s">
        <v>98</v>
      </c>
      <c r="D72" s="60">
        <v>0</v>
      </c>
    </row>
    <row r="73" spans="1:8" hidden="1" x14ac:dyDescent="0.25">
      <c r="C73" s="45" t="s">
        <v>99</v>
      </c>
      <c r="D73" s="60">
        <v>0</v>
      </c>
      <c r="F73" s="58"/>
      <c r="G73" s="9"/>
    </row>
    <row r="74" spans="1:8" hidden="1" x14ac:dyDescent="0.25">
      <c r="B74" s="61"/>
      <c r="C74" s="37"/>
    </row>
    <row r="75" spans="1:8" hidden="1" x14ac:dyDescent="0.25">
      <c r="F75" s="30"/>
    </row>
    <row r="76" spans="1:8" hidden="1" x14ac:dyDescent="0.25">
      <c r="C76" s="49" t="s">
        <v>100</v>
      </c>
      <c r="D76" s="49"/>
      <c r="E76" s="49"/>
      <c r="F76" s="49"/>
      <c r="G76" s="6"/>
      <c r="H76" s="49"/>
    </row>
    <row r="77" spans="1:8" hidden="1" x14ac:dyDescent="0.25">
      <c r="C77" s="49" t="s">
        <v>101</v>
      </c>
      <c r="D77" s="49"/>
      <c r="E77" s="49"/>
      <c r="F77" s="49" t="s">
        <v>10</v>
      </c>
      <c r="G77" s="6" t="s">
        <v>11</v>
      </c>
      <c r="H77" s="49" t="s">
        <v>12</v>
      </c>
    </row>
    <row r="78" spans="1:8" hidden="1" x14ac:dyDescent="0.25">
      <c r="C78" s="45" t="s">
        <v>102</v>
      </c>
      <c r="D78" s="38"/>
      <c r="E78" s="51"/>
      <c r="F78" s="62">
        <f>SUMIF(Table1345676857891018[[Industry ]],A65,Table1345676857891018[Market Value])</f>
        <v>269449595.5</v>
      </c>
      <c r="G78" s="10">
        <f>+F78/$F$63</f>
        <v>0.65827656258951039</v>
      </c>
      <c r="H78" s="38"/>
    </row>
    <row r="79" spans="1:8" hidden="1" x14ac:dyDescent="0.25">
      <c r="C79" s="38" t="s">
        <v>103</v>
      </c>
      <c r="D79" s="38"/>
      <c r="E79" s="51"/>
      <c r="F79" s="62">
        <f>SUMIF(Table1345676857891018[[Industry ]],A66,Table1345676857891018[Market Value])</f>
        <v>120184729</v>
      </c>
      <c r="G79" s="10">
        <f>+F79/$F$63</f>
        <v>0.2936162889206187</v>
      </c>
      <c r="H79" s="38"/>
    </row>
    <row r="80" spans="1:8" x14ac:dyDescent="0.25">
      <c r="C80" s="67" t="s">
        <v>122</v>
      </c>
      <c r="D80" s="38"/>
      <c r="E80" s="51"/>
      <c r="F80" s="62">
        <f>SUM(F78:F79)</f>
        <v>389634324.5</v>
      </c>
      <c r="G80" s="23">
        <f>+F80/$F$63</f>
        <v>0.95189285151012903</v>
      </c>
      <c r="H80" s="38"/>
    </row>
    <row r="81" spans="3:8" x14ac:dyDescent="0.25">
      <c r="C81" s="38" t="s">
        <v>105</v>
      </c>
      <c r="D81" s="38"/>
      <c r="E81" s="51"/>
      <c r="F81" s="62">
        <f>H92</f>
        <v>6745345</v>
      </c>
      <c r="G81" s="10">
        <f t="shared" ref="G81:G89" si="2">+F81/$F$63</f>
        <v>1.6479158233066789E-2</v>
      </c>
      <c r="H81" s="38"/>
    </row>
    <row r="82" spans="3:8" x14ac:dyDescent="0.25">
      <c r="C82" s="38" t="s">
        <v>104</v>
      </c>
      <c r="D82" s="38"/>
      <c r="E82" s="51"/>
      <c r="F82" s="62">
        <f t="shared" ref="F82:F89" si="3">SUMIF($E$92:$E$99,C82,H94:H101)</f>
        <v>0</v>
      </c>
      <c r="G82" s="23">
        <f t="shared" si="2"/>
        <v>0</v>
      </c>
      <c r="H82" s="38"/>
    </row>
    <row r="83" spans="3:8" s="85" customFormat="1" x14ac:dyDescent="0.25">
      <c r="C83" s="85" t="s">
        <v>107</v>
      </c>
      <c r="E83" s="91"/>
      <c r="F83" s="95">
        <f t="shared" si="3"/>
        <v>0</v>
      </c>
      <c r="G83" s="108">
        <f t="shared" si="2"/>
        <v>0</v>
      </c>
    </row>
    <row r="84" spans="3:8" s="85" customFormat="1" x14ac:dyDescent="0.25">
      <c r="C84" s="85" t="s">
        <v>108</v>
      </c>
      <c r="E84" s="91"/>
      <c r="F84" s="95">
        <f t="shared" si="3"/>
        <v>0</v>
      </c>
      <c r="G84" s="108">
        <f t="shared" si="2"/>
        <v>0</v>
      </c>
    </row>
    <row r="85" spans="3:8" s="85" customFormat="1" x14ac:dyDescent="0.25">
      <c r="C85" s="85" t="s">
        <v>109</v>
      </c>
      <c r="E85" s="91"/>
      <c r="F85" s="95">
        <f t="shared" si="3"/>
        <v>0</v>
      </c>
      <c r="G85" s="108">
        <f t="shared" si="2"/>
        <v>0</v>
      </c>
    </row>
    <row r="86" spans="3:8" s="85" customFormat="1" x14ac:dyDescent="0.25">
      <c r="C86" s="85" t="s">
        <v>110</v>
      </c>
      <c r="E86" s="91"/>
      <c r="F86" s="95">
        <f t="shared" si="3"/>
        <v>0</v>
      </c>
      <c r="G86" s="108">
        <f t="shared" si="2"/>
        <v>0</v>
      </c>
    </row>
    <row r="87" spans="3:8" s="85" customFormat="1" x14ac:dyDescent="0.25">
      <c r="C87" s="85" t="s">
        <v>111</v>
      </c>
      <c r="E87" s="91"/>
      <c r="F87" s="95">
        <f>SUMIF($E$92:$E$99,C87,H99:H106)</f>
        <v>0</v>
      </c>
      <c r="G87" s="108">
        <f t="shared" si="2"/>
        <v>0</v>
      </c>
    </row>
    <row r="88" spans="3:8" s="85" customFormat="1" x14ac:dyDescent="0.25">
      <c r="C88" s="85" t="s">
        <v>112</v>
      </c>
      <c r="E88" s="91"/>
      <c r="F88" s="95">
        <f t="shared" si="3"/>
        <v>0</v>
      </c>
      <c r="G88" s="108">
        <f t="shared" si="2"/>
        <v>0</v>
      </c>
    </row>
    <row r="89" spans="3:8" s="85" customFormat="1" x14ac:dyDescent="0.25">
      <c r="C89" s="85" t="s">
        <v>113</v>
      </c>
      <c r="E89" s="91"/>
      <c r="F89" s="95">
        <f t="shared" si="3"/>
        <v>0</v>
      </c>
      <c r="G89" s="108">
        <f t="shared" si="2"/>
        <v>0</v>
      </c>
    </row>
    <row r="90" spans="3:8" s="85" customFormat="1" x14ac:dyDescent="0.25">
      <c r="E90" s="91"/>
      <c r="G90" s="105"/>
    </row>
    <row r="91" spans="3:8" s="85" customFormat="1" x14ac:dyDescent="0.25">
      <c r="E91" s="91"/>
      <c r="G91" s="105"/>
    </row>
    <row r="92" spans="3:8" s="85" customFormat="1" x14ac:dyDescent="0.25">
      <c r="E92" s="85" t="s">
        <v>104</v>
      </c>
      <c r="F92" s="85" t="s">
        <v>114</v>
      </c>
      <c r="G92" s="105">
        <f>H92/F63</f>
        <v>1.6479158233066789E-2</v>
      </c>
      <c r="H92" s="111">
        <f t="shared" ref="H92:H99" si="4">SUMIF($H$7:$H$50,F92,$F$7:$F$50)</f>
        <v>6745345</v>
      </c>
    </row>
    <row r="93" spans="3:8" s="85" customFormat="1" x14ac:dyDescent="0.25">
      <c r="E93" s="85" t="s">
        <v>104</v>
      </c>
      <c r="F93" s="85" t="s">
        <v>115</v>
      </c>
      <c r="G93" s="105">
        <f t="shared" ref="G93:G99" si="5">SUMIF($H$7:$H$47,F93,$E$7:$E$47)</f>
        <v>0</v>
      </c>
      <c r="H93" s="111">
        <f t="shared" si="4"/>
        <v>0</v>
      </c>
    </row>
    <row r="94" spans="3:8" s="85" customFormat="1" x14ac:dyDescent="0.25">
      <c r="E94" s="85" t="s">
        <v>104</v>
      </c>
      <c r="F94" s="85" t="s">
        <v>116</v>
      </c>
      <c r="G94" s="105">
        <f t="shared" si="5"/>
        <v>0</v>
      </c>
      <c r="H94" s="111">
        <f t="shared" si="4"/>
        <v>0</v>
      </c>
    </row>
    <row r="95" spans="3:8" s="85" customFormat="1" x14ac:dyDescent="0.25">
      <c r="E95" s="85" t="s">
        <v>106</v>
      </c>
      <c r="F95" s="85" t="s">
        <v>117</v>
      </c>
      <c r="G95" s="105">
        <f t="shared" si="5"/>
        <v>0</v>
      </c>
      <c r="H95" s="111">
        <f t="shared" si="4"/>
        <v>0</v>
      </c>
    </row>
    <row r="96" spans="3:8" s="85" customFormat="1" x14ac:dyDescent="0.25">
      <c r="E96" s="85" t="s">
        <v>107</v>
      </c>
      <c r="F96" s="85" t="s">
        <v>118</v>
      </c>
      <c r="G96" s="105">
        <f t="shared" si="5"/>
        <v>0</v>
      </c>
      <c r="H96" s="111">
        <f t="shared" si="4"/>
        <v>0</v>
      </c>
    </row>
    <row r="97" spans="5:8" s="85" customFormat="1" x14ac:dyDescent="0.25">
      <c r="E97" s="85" t="s">
        <v>104</v>
      </c>
      <c r="F97" s="85" t="s">
        <v>119</v>
      </c>
      <c r="G97" s="105">
        <f t="shared" si="5"/>
        <v>0</v>
      </c>
      <c r="H97" s="111">
        <f t="shared" si="4"/>
        <v>0</v>
      </c>
    </row>
    <row r="98" spans="5:8" s="85" customFormat="1" x14ac:dyDescent="0.25">
      <c r="E98" s="85" t="s">
        <v>107</v>
      </c>
      <c r="F98" s="85" t="s">
        <v>120</v>
      </c>
      <c r="G98" s="105">
        <f t="shared" si="5"/>
        <v>0</v>
      </c>
      <c r="H98" s="111">
        <f t="shared" si="4"/>
        <v>0</v>
      </c>
    </row>
    <row r="99" spans="5:8" s="85" customFormat="1" x14ac:dyDescent="0.25">
      <c r="E99" s="85" t="s">
        <v>104</v>
      </c>
      <c r="F99" s="85" t="s">
        <v>121</v>
      </c>
      <c r="G99" s="105">
        <f t="shared" si="5"/>
        <v>0</v>
      </c>
      <c r="H99" s="111">
        <f t="shared" si="4"/>
        <v>0</v>
      </c>
    </row>
    <row r="100" spans="5:8" s="85" customFormat="1" x14ac:dyDescent="0.25">
      <c r="E100" s="91"/>
      <c r="G100" s="105" t="s">
        <v>122</v>
      </c>
      <c r="H100" s="85" t="s">
        <v>122</v>
      </c>
    </row>
    <row r="101" spans="5:8" s="85" customFormat="1" x14ac:dyDescent="0.25">
      <c r="E101" s="91"/>
      <c r="G101" s="105"/>
    </row>
    <row r="102" spans="5:8" s="85" customFormat="1" x14ac:dyDescent="0.25">
      <c r="E102" s="91"/>
      <c r="G102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E263-3ED6-4854-8DD1-33B8750CA76D}">
  <sheetPr>
    <tabColor rgb="FF7030A0"/>
  </sheetPr>
  <dimension ref="A2:S155"/>
  <sheetViews>
    <sheetView showGridLines="0" zoomScaleNormal="100" zoomScaleSheetLayoutView="89" workbookViewId="0">
      <selection activeCell="C13" sqref="C13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27" t="s">
        <v>610</v>
      </c>
      <c r="B3" s="28" t="s">
        <v>3</v>
      </c>
      <c r="D3" s="28" t="s">
        <v>321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37"/>
      <c r="B7" s="2" t="s">
        <v>243</v>
      </c>
      <c r="C7" s="38" t="s">
        <v>537</v>
      </c>
      <c r="D7" s="130" t="s">
        <v>307</v>
      </c>
      <c r="E7" s="39">
        <v>10000</v>
      </c>
      <c r="F7" s="39">
        <v>796213</v>
      </c>
      <c r="G7" s="80">
        <f t="shared" ref="G7:G38" si="0">+F7/$F$112</f>
        <v>8.350225790477471E-2</v>
      </c>
      <c r="H7" s="40"/>
    </row>
    <row r="8" spans="1:8" x14ac:dyDescent="0.25">
      <c r="A8" s="37"/>
      <c r="B8" s="2" t="s">
        <v>268</v>
      </c>
      <c r="C8" s="38" t="s">
        <v>562</v>
      </c>
      <c r="D8" s="130" t="s">
        <v>307</v>
      </c>
      <c r="E8" s="39">
        <v>12700</v>
      </c>
      <c r="F8" s="39">
        <v>1129758.98</v>
      </c>
      <c r="G8" s="80">
        <f t="shared" si="0"/>
        <v>0.11848264938929057</v>
      </c>
      <c r="H8" s="40"/>
    </row>
    <row r="9" spans="1:8" x14ac:dyDescent="0.25">
      <c r="A9" s="37"/>
      <c r="B9" s="2" t="s">
        <v>276</v>
      </c>
      <c r="C9" s="38" t="s">
        <v>569</v>
      </c>
      <c r="D9" s="130" t="s">
        <v>307</v>
      </c>
      <c r="E9" s="39">
        <v>9000</v>
      </c>
      <c r="F9" s="39">
        <v>873901.8</v>
      </c>
      <c r="G9" s="80">
        <f t="shared" si="0"/>
        <v>9.1649814166619797E-2</v>
      </c>
      <c r="H9" s="40"/>
    </row>
    <row r="10" spans="1:8" x14ac:dyDescent="0.25">
      <c r="A10" s="37"/>
      <c r="B10" s="2" t="s">
        <v>285</v>
      </c>
      <c r="C10" s="38" t="s">
        <v>574</v>
      </c>
      <c r="D10" s="130" t="s">
        <v>307</v>
      </c>
      <c r="E10" s="39">
        <v>6000</v>
      </c>
      <c r="F10" s="39">
        <v>541055.4</v>
      </c>
      <c r="G10" s="80">
        <f t="shared" si="0"/>
        <v>5.6742790624582921E-2</v>
      </c>
      <c r="H10" s="40"/>
    </row>
    <row r="11" spans="1:8" x14ac:dyDescent="0.25">
      <c r="A11" s="37"/>
      <c r="B11" s="2" t="s">
        <v>287</v>
      </c>
      <c r="C11" s="38" t="s">
        <v>579</v>
      </c>
      <c r="D11" s="130" t="s">
        <v>307</v>
      </c>
      <c r="E11" s="39">
        <v>3000</v>
      </c>
      <c r="F11" s="39">
        <v>283063.8</v>
      </c>
      <c r="G11" s="80">
        <f t="shared" si="0"/>
        <v>2.9686109660487289E-2</v>
      </c>
      <c r="H11" s="40"/>
    </row>
    <row r="12" spans="1:8" x14ac:dyDescent="0.25">
      <c r="A12" s="37"/>
      <c r="B12" s="2" t="s">
        <v>645</v>
      </c>
      <c r="C12" s="38" t="s">
        <v>656</v>
      </c>
      <c r="D12" s="130" t="s">
        <v>307</v>
      </c>
      <c r="E12" s="39">
        <v>7000</v>
      </c>
      <c r="F12" s="39">
        <v>688590</v>
      </c>
      <c r="G12" s="80">
        <f t="shared" si="0"/>
        <v>7.2215374241124938E-2</v>
      </c>
      <c r="H12" s="40"/>
    </row>
    <row r="13" spans="1:8" x14ac:dyDescent="0.25">
      <c r="A13" s="37"/>
      <c r="B13" s="2" t="s">
        <v>786</v>
      </c>
      <c r="C13" s="38" t="s">
        <v>787</v>
      </c>
      <c r="D13" s="130" t="s">
        <v>307</v>
      </c>
      <c r="E13" s="39">
        <v>3000</v>
      </c>
      <c r="F13" s="39">
        <v>299221.5</v>
      </c>
      <c r="G13" s="80">
        <f t="shared" si="0"/>
        <v>3.1380636668395953E-2</v>
      </c>
      <c r="H13" s="40"/>
    </row>
    <row r="14" spans="1:8" x14ac:dyDescent="0.25">
      <c r="A14" s="37"/>
      <c r="B14" s="2" t="s">
        <v>673</v>
      </c>
      <c r="C14" s="38" t="s">
        <v>696</v>
      </c>
      <c r="D14" s="130" t="s">
        <v>80</v>
      </c>
      <c r="E14" s="39">
        <v>8000</v>
      </c>
      <c r="F14" s="39">
        <v>797392.8</v>
      </c>
      <c r="G14" s="80">
        <f t="shared" si="0"/>
        <v>8.3625988569654655E-2</v>
      </c>
      <c r="H14" s="40"/>
    </row>
    <row r="15" spans="1:8" x14ac:dyDescent="0.25">
      <c r="A15" s="37"/>
      <c r="B15" s="2" t="s">
        <v>675</v>
      </c>
      <c r="C15" s="38" t="s">
        <v>698</v>
      </c>
      <c r="D15" s="130" t="s">
        <v>80</v>
      </c>
      <c r="E15" s="39">
        <v>10000</v>
      </c>
      <c r="F15" s="39">
        <v>979420</v>
      </c>
      <c r="G15" s="80">
        <f t="shared" si="0"/>
        <v>0.10271595846475057</v>
      </c>
      <c r="H15" s="40"/>
    </row>
    <row r="16" spans="1:8" x14ac:dyDescent="0.25">
      <c r="A16" s="37"/>
      <c r="B16" s="2" t="s">
        <v>676</v>
      </c>
      <c r="C16" s="38" t="s">
        <v>699</v>
      </c>
      <c r="D16" s="130" t="s">
        <v>80</v>
      </c>
      <c r="E16" s="39">
        <v>5000</v>
      </c>
      <c r="F16" s="39">
        <v>492661.5</v>
      </c>
      <c r="G16" s="80">
        <f t="shared" si="0"/>
        <v>5.1667515643117057E-2</v>
      </c>
      <c r="H16" s="40"/>
    </row>
    <row r="17" spans="1:8" x14ac:dyDescent="0.25">
      <c r="A17" s="37"/>
      <c r="B17" s="2" t="s">
        <v>13</v>
      </c>
      <c r="C17" s="38" t="s">
        <v>330</v>
      </c>
      <c r="D17" s="38" t="s">
        <v>325</v>
      </c>
      <c r="E17" s="39">
        <v>73</v>
      </c>
      <c r="F17" s="39">
        <v>96447.6</v>
      </c>
      <c r="G17" s="80">
        <f t="shared" si="0"/>
        <v>1.0114871735950744E-2</v>
      </c>
      <c r="H17" s="40"/>
    </row>
    <row r="18" spans="1:8" x14ac:dyDescent="0.25">
      <c r="A18" s="37"/>
      <c r="B18" s="2" t="s">
        <v>14</v>
      </c>
      <c r="C18" s="38" t="s">
        <v>334</v>
      </c>
      <c r="D18" s="38" t="s">
        <v>329</v>
      </c>
      <c r="E18" s="39">
        <v>4</v>
      </c>
      <c r="F18" s="39">
        <v>15376</v>
      </c>
      <c r="G18" s="80">
        <f t="shared" si="0"/>
        <v>1.6125467902983446E-3</v>
      </c>
      <c r="H18" s="40"/>
    </row>
    <row r="19" spans="1:8" x14ac:dyDescent="0.25">
      <c r="A19" s="37"/>
      <c r="B19" s="2" t="s">
        <v>15</v>
      </c>
      <c r="C19" s="38" t="s">
        <v>326</v>
      </c>
      <c r="D19" s="38" t="s">
        <v>331</v>
      </c>
      <c r="E19" s="39">
        <v>33</v>
      </c>
      <c r="F19" s="39">
        <v>38309.699999999997</v>
      </c>
      <c r="G19" s="80">
        <f t="shared" si="0"/>
        <v>4.0177018582396263E-3</v>
      </c>
      <c r="H19" s="40"/>
    </row>
    <row r="20" spans="1:8" x14ac:dyDescent="0.25">
      <c r="A20" s="37"/>
      <c r="B20" s="2" t="s">
        <v>16</v>
      </c>
      <c r="C20" s="38" t="s">
        <v>332</v>
      </c>
      <c r="D20" s="38" t="s">
        <v>328</v>
      </c>
      <c r="E20" s="39">
        <v>20</v>
      </c>
      <c r="F20" s="39">
        <v>81530</v>
      </c>
      <c r="G20" s="80">
        <f t="shared" si="0"/>
        <v>8.5503993114609805E-3</v>
      </c>
      <c r="H20" s="40"/>
    </row>
    <row r="21" spans="1:8" x14ac:dyDescent="0.25">
      <c r="A21" s="37"/>
      <c r="B21" s="2" t="s">
        <v>17</v>
      </c>
      <c r="C21" s="38" t="s">
        <v>333</v>
      </c>
      <c r="D21" s="38" t="s">
        <v>336</v>
      </c>
      <c r="E21" s="39">
        <v>113</v>
      </c>
      <c r="F21" s="39">
        <v>30340.5</v>
      </c>
      <c r="G21" s="80">
        <f t="shared" si="0"/>
        <v>3.1819378180961838E-3</v>
      </c>
      <c r="H21" s="40"/>
    </row>
    <row r="22" spans="1:8" x14ac:dyDescent="0.25">
      <c r="A22" s="37"/>
      <c r="B22" s="2" t="s">
        <v>18</v>
      </c>
      <c r="C22" s="38" t="s">
        <v>345</v>
      </c>
      <c r="D22" s="38" t="s">
        <v>325</v>
      </c>
      <c r="E22" s="39">
        <v>72</v>
      </c>
      <c r="F22" s="39">
        <v>21463.200000000001</v>
      </c>
      <c r="G22" s="80">
        <f t="shared" si="0"/>
        <v>2.2509374524929391E-3</v>
      </c>
      <c r="H22" s="40"/>
    </row>
    <row r="23" spans="1:8" x14ac:dyDescent="0.25">
      <c r="A23" s="37"/>
      <c r="B23" s="2" t="s">
        <v>19</v>
      </c>
      <c r="C23" s="38" t="s">
        <v>343</v>
      </c>
      <c r="D23" s="38" t="s">
        <v>339</v>
      </c>
      <c r="E23" s="39">
        <v>11</v>
      </c>
      <c r="F23" s="39">
        <v>23688.5</v>
      </c>
      <c r="G23" s="80">
        <f t="shared" si="0"/>
        <v>2.4843141676627431E-3</v>
      </c>
      <c r="H23" s="40"/>
    </row>
    <row r="24" spans="1:8" x14ac:dyDescent="0.25">
      <c r="A24" s="37"/>
      <c r="B24" s="2" t="s">
        <v>20</v>
      </c>
      <c r="C24" s="38" t="s">
        <v>349</v>
      </c>
      <c r="D24" s="38" t="s">
        <v>335</v>
      </c>
      <c r="E24" s="39">
        <v>40</v>
      </c>
      <c r="F24" s="39">
        <v>45068</v>
      </c>
      <c r="G24" s="80">
        <f t="shared" si="0"/>
        <v>4.7264736436762357E-3</v>
      </c>
      <c r="H24" s="40"/>
    </row>
    <row r="25" spans="1:8" x14ac:dyDescent="0.25">
      <c r="A25" s="37"/>
      <c r="B25" s="2" t="s">
        <v>21</v>
      </c>
      <c r="C25" s="38" t="s">
        <v>346</v>
      </c>
      <c r="D25" s="38" t="s">
        <v>336</v>
      </c>
      <c r="E25" s="39">
        <v>142</v>
      </c>
      <c r="F25" s="39">
        <v>105726.1</v>
      </c>
      <c r="G25" s="80">
        <f t="shared" si="0"/>
        <v>1.1087947659063594E-2</v>
      </c>
      <c r="H25" s="40"/>
    </row>
    <row r="26" spans="1:8" x14ac:dyDescent="0.25">
      <c r="A26" s="37"/>
      <c r="B26" s="2" t="s">
        <v>22</v>
      </c>
      <c r="C26" s="38" t="s">
        <v>348</v>
      </c>
      <c r="D26" s="38" t="s">
        <v>340</v>
      </c>
      <c r="E26" s="39">
        <v>9</v>
      </c>
      <c r="F26" s="39">
        <v>16192.8</v>
      </c>
      <c r="G26" s="80">
        <f t="shared" si="0"/>
        <v>1.6982080948193961E-3</v>
      </c>
      <c r="H26" s="40"/>
    </row>
    <row r="27" spans="1:8" x14ac:dyDescent="0.25">
      <c r="A27" s="37"/>
      <c r="B27" s="2" t="s">
        <v>24</v>
      </c>
      <c r="C27" s="38" t="s">
        <v>347</v>
      </c>
      <c r="D27" s="38" t="s">
        <v>336</v>
      </c>
      <c r="E27" s="39">
        <v>109</v>
      </c>
      <c r="F27" s="39">
        <v>105119.6</v>
      </c>
      <c r="G27" s="80">
        <f t="shared" si="0"/>
        <v>1.1024341413725668E-2</v>
      </c>
      <c r="H27" s="40"/>
    </row>
    <row r="28" spans="1:8" x14ac:dyDescent="0.25">
      <c r="A28" s="37"/>
      <c r="B28" s="2" t="s">
        <v>25</v>
      </c>
      <c r="C28" s="38" t="s">
        <v>344</v>
      </c>
      <c r="D28" s="38" t="s">
        <v>337</v>
      </c>
      <c r="E28" s="39">
        <v>4</v>
      </c>
      <c r="F28" s="39">
        <v>28708</v>
      </c>
      <c r="G28" s="80">
        <f t="shared" si="0"/>
        <v>3.0107305707521383E-3</v>
      </c>
      <c r="H28" s="40"/>
    </row>
    <row r="29" spans="1:8" x14ac:dyDescent="0.25">
      <c r="A29" s="37"/>
      <c r="B29" s="2" t="s">
        <v>27</v>
      </c>
      <c r="C29" s="38" t="s">
        <v>368</v>
      </c>
      <c r="D29" s="38" t="s">
        <v>354</v>
      </c>
      <c r="E29" s="39">
        <v>250</v>
      </c>
      <c r="F29" s="39">
        <v>52005</v>
      </c>
      <c r="G29" s="80">
        <f t="shared" si="0"/>
        <v>5.453986461333599E-3</v>
      </c>
      <c r="H29" s="40"/>
    </row>
    <row r="30" spans="1:8" x14ac:dyDescent="0.25">
      <c r="A30" s="37"/>
      <c r="B30" s="2" t="s">
        <v>28</v>
      </c>
      <c r="C30" s="38" t="s">
        <v>356</v>
      </c>
      <c r="D30" s="38" t="s">
        <v>340</v>
      </c>
      <c r="E30" s="39">
        <v>16</v>
      </c>
      <c r="F30" s="39">
        <v>20856</v>
      </c>
      <c r="G30" s="80">
        <f t="shared" si="0"/>
        <v>2.1872577951653404E-3</v>
      </c>
      <c r="H30" s="40"/>
    </row>
    <row r="31" spans="1:8" x14ac:dyDescent="0.25">
      <c r="A31" s="37"/>
      <c r="B31" s="2" t="s">
        <v>29</v>
      </c>
      <c r="C31" s="38" t="s">
        <v>352</v>
      </c>
      <c r="D31" s="38" t="s">
        <v>336</v>
      </c>
      <c r="E31" s="39">
        <v>89</v>
      </c>
      <c r="F31" s="39">
        <v>111819.6</v>
      </c>
      <c r="G31" s="80">
        <f t="shared" si="0"/>
        <v>1.1726999029165243E-2</v>
      </c>
      <c r="H31" s="40"/>
    </row>
    <row r="32" spans="1:8" x14ac:dyDescent="0.25">
      <c r="A32" s="37"/>
      <c r="B32" s="2" t="s">
        <v>30</v>
      </c>
      <c r="C32" s="38" t="s">
        <v>353</v>
      </c>
      <c r="D32" s="38" t="s">
        <v>357</v>
      </c>
      <c r="E32" s="39">
        <v>14</v>
      </c>
      <c r="F32" s="39">
        <v>42638.400000000001</v>
      </c>
      <c r="G32" s="80">
        <f t="shared" si="0"/>
        <v>4.4716711149490728E-3</v>
      </c>
      <c r="H32" s="40"/>
    </row>
    <row r="33" spans="1:8" x14ac:dyDescent="0.25">
      <c r="A33" s="37"/>
      <c r="B33" s="2" t="s">
        <v>31</v>
      </c>
      <c r="C33" s="38" t="s">
        <v>358</v>
      </c>
      <c r="D33" s="38" t="s">
        <v>339</v>
      </c>
      <c r="E33" s="39">
        <v>12</v>
      </c>
      <c r="F33" s="39">
        <v>12351.6</v>
      </c>
      <c r="G33" s="80">
        <f t="shared" si="0"/>
        <v>1.2953650452035012E-3</v>
      </c>
      <c r="H33" s="40"/>
    </row>
    <row r="34" spans="1:8" x14ac:dyDescent="0.25">
      <c r="A34" s="37"/>
      <c r="B34" s="2" t="s">
        <v>659</v>
      </c>
      <c r="C34" s="38" t="s">
        <v>679</v>
      </c>
      <c r="D34" s="38" t="s">
        <v>681</v>
      </c>
      <c r="E34" s="39">
        <v>1</v>
      </c>
      <c r="F34" s="39">
        <v>7253</v>
      </c>
      <c r="G34" s="80">
        <f t="shared" si="0"/>
        <v>7.606530872810805E-4</v>
      </c>
      <c r="H34" s="40"/>
    </row>
    <row r="35" spans="1:8" x14ac:dyDescent="0.25">
      <c r="A35" s="37"/>
      <c r="B35" s="2" t="s">
        <v>32</v>
      </c>
      <c r="C35" s="38" t="s">
        <v>367</v>
      </c>
      <c r="D35" s="38" t="s">
        <v>338</v>
      </c>
      <c r="E35" s="39">
        <v>9</v>
      </c>
      <c r="F35" s="39">
        <v>13839.3</v>
      </c>
      <c r="G35" s="80">
        <f t="shared" si="0"/>
        <v>1.4513864981123752E-3</v>
      </c>
      <c r="H35" s="40"/>
    </row>
    <row r="36" spans="1:8" x14ac:dyDescent="0.25">
      <c r="A36" s="37"/>
      <c r="B36" s="2" t="s">
        <v>663</v>
      </c>
      <c r="C36" s="38" t="s">
        <v>685</v>
      </c>
      <c r="D36" s="38" t="s">
        <v>327</v>
      </c>
      <c r="E36" s="39">
        <v>50</v>
      </c>
      <c r="F36" s="39">
        <v>22102.5</v>
      </c>
      <c r="G36" s="80">
        <f t="shared" si="0"/>
        <v>2.3179835739183898E-3</v>
      </c>
      <c r="H36" s="40"/>
    </row>
    <row r="37" spans="1:8" x14ac:dyDescent="0.25">
      <c r="A37" s="37"/>
      <c r="B37" s="2" t="s">
        <v>34</v>
      </c>
      <c r="C37" s="38" t="s">
        <v>361</v>
      </c>
      <c r="D37" s="38" t="s">
        <v>365</v>
      </c>
      <c r="E37" s="39">
        <v>8</v>
      </c>
      <c r="F37" s="39">
        <v>14640.8</v>
      </c>
      <c r="G37" s="80">
        <f t="shared" si="0"/>
        <v>1.5354432262877213E-3</v>
      </c>
      <c r="H37" s="40"/>
    </row>
    <row r="38" spans="1:8" x14ac:dyDescent="0.25">
      <c r="A38" s="37"/>
      <c r="B38" s="2" t="s">
        <v>664</v>
      </c>
      <c r="C38" s="38" t="s">
        <v>687</v>
      </c>
      <c r="D38" s="38" t="s">
        <v>686</v>
      </c>
      <c r="E38" s="39">
        <v>9</v>
      </c>
      <c r="F38" s="39">
        <v>24068.7</v>
      </c>
      <c r="G38" s="80">
        <f t="shared" si="0"/>
        <v>2.5241873654821652E-3</v>
      </c>
      <c r="H38" s="40"/>
    </row>
    <row r="39" spans="1:8" x14ac:dyDescent="0.25">
      <c r="A39" s="37"/>
      <c r="B39" s="2" t="s">
        <v>35</v>
      </c>
      <c r="C39" s="38" t="s">
        <v>350</v>
      </c>
      <c r="D39" s="38" t="s">
        <v>362</v>
      </c>
      <c r="E39" s="39">
        <v>107</v>
      </c>
      <c r="F39" s="39">
        <v>17602.57</v>
      </c>
      <c r="G39" s="80">
        <f t="shared" ref="G39:G70" si="1">+F39/$F$112</f>
        <v>1.8460566957922693E-3</v>
      </c>
      <c r="H39" s="40"/>
    </row>
    <row r="40" spans="1:8" x14ac:dyDescent="0.25">
      <c r="A40" s="37"/>
      <c r="B40" s="2" t="s">
        <v>37</v>
      </c>
      <c r="C40" s="38" t="s">
        <v>351</v>
      </c>
      <c r="D40" s="38" t="s">
        <v>360</v>
      </c>
      <c r="E40" s="39">
        <v>81</v>
      </c>
      <c r="F40" s="39">
        <v>23238.9</v>
      </c>
      <c r="G40" s="80">
        <f t="shared" si="1"/>
        <v>2.4371626954386187E-3</v>
      </c>
      <c r="H40" s="40"/>
    </row>
    <row r="41" spans="1:8" x14ac:dyDescent="0.25">
      <c r="A41" s="37"/>
      <c r="B41" s="2" t="s">
        <v>38</v>
      </c>
      <c r="C41" s="38" t="s">
        <v>364</v>
      </c>
      <c r="D41" s="38" t="s">
        <v>337</v>
      </c>
      <c r="E41" s="39">
        <v>3</v>
      </c>
      <c r="F41" s="39">
        <v>14709</v>
      </c>
      <c r="G41" s="80">
        <f t="shared" si="1"/>
        <v>1.5425956515672705E-3</v>
      </c>
      <c r="H41" s="40"/>
    </row>
    <row r="42" spans="1:8" x14ac:dyDescent="0.25">
      <c r="A42" s="37"/>
      <c r="B42" s="2" t="s">
        <v>39</v>
      </c>
      <c r="C42" s="38" t="s">
        <v>375</v>
      </c>
      <c r="D42" s="38" t="s">
        <v>336</v>
      </c>
      <c r="E42" s="39">
        <v>158</v>
      </c>
      <c r="F42" s="39">
        <v>45654.1</v>
      </c>
      <c r="G42" s="80">
        <f t="shared" si="1"/>
        <v>4.7879404538865543E-3</v>
      </c>
      <c r="H42" s="40"/>
    </row>
    <row r="43" spans="1:8" x14ac:dyDescent="0.25">
      <c r="A43" s="37"/>
      <c r="B43" s="2" t="s">
        <v>41</v>
      </c>
      <c r="C43" s="38" t="s">
        <v>385</v>
      </c>
      <c r="D43" s="38" t="s">
        <v>383</v>
      </c>
      <c r="E43" s="39">
        <v>11</v>
      </c>
      <c r="F43" s="39">
        <v>12962.4</v>
      </c>
      <c r="G43" s="80">
        <f t="shared" si="1"/>
        <v>1.3594222499065597E-3</v>
      </c>
      <c r="H43" s="40"/>
    </row>
    <row r="44" spans="1:8" ht="13.5" customHeight="1" x14ac:dyDescent="0.25">
      <c r="A44" s="37"/>
      <c r="B44" s="2" t="s">
        <v>701</v>
      </c>
      <c r="C44" s="38" t="s">
        <v>723</v>
      </c>
      <c r="D44" s="38" t="s">
        <v>724</v>
      </c>
      <c r="E44" s="39">
        <v>15</v>
      </c>
      <c r="F44" s="39">
        <v>12325.5</v>
      </c>
      <c r="G44" s="80">
        <f t="shared" si="1"/>
        <v>1.2926278267314157E-3</v>
      </c>
      <c r="H44" s="40"/>
    </row>
    <row r="45" spans="1:8" x14ac:dyDescent="0.25">
      <c r="A45" s="37"/>
      <c r="B45" s="2" t="s">
        <v>750</v>
      </c>
      <c r="C45" s="38" t="s">
        <v>764</v>
      </c>
      <c r="D45" s="38" t="s">
        <v>726</v>
      </c>
      <c r="E45" s="39">
        <v>45</v>
      </c>
      <c r="F45" s="39">
        <v>3806.55</v>
      </c>
      <c r="G45" s="80">
        <f t="shared" si="1"/>
        <v>3.9920915612709181E-4</v>
      </c>
      <c r="H45" s="40"/>
    </row>
    <row r="46" spans="1:8" x14ac:dyDescent="0.25">
      <c r="A46" s="37"/>
      <c r="B46" s="2" t="s">
        <v>751</v>
      </c>
      <c r="C46" s="38" t="s">
        <v>765</v>
      </c>
      <c r="D46" s="38" t="s">
        <v>726</v>
      </c>
      <c r="E46" s="39">
        <v>45</v>
      </c>
      <c r="F46" s="39">
        <v>2135.6999999999998</v>
      </c>
      <c r="G46" s="80">
        <f t="shared" si="1"/>
        <v>2.2397998049168667E-4</v>
      </c>
      <c r="H46" s="40"/>
    </row>
    <row r="47" spans="1:8" x14ac:dyDescent="0.25">
      <c r="A47" s="37"/>
      <c r="B47" s="2" t="s">
        <v>629</v>
      </c>
      <c r="C47" s="38" t="s">
        <v>634</v>
      </c>
      <c r="D47" s="38" t="s">
        <v>633</v>
      </c>
      <c r="E47" s="39">
        <v>7</v>
      </c>
      <c r="F47" s="39">
        <v>36040.199999999997</v>
      </c>
      <c r="G47" s="80">
        <f t="shared" si="1"/>
        <v>3.7796897002933399E-3</v>
      </c>
      <c r="H47" s="40"/>
    </row>
    <row r="48" spans="1:8" x14ac:dyDescent="0.25">
      <c r="A48" s="37"/>
      <c r="B48" s="2" t="s">
        <v>42</v>
      </c>
      <c r="C48" s="38" t="s">
        <v>371</v>
      </c>
      <c r="D48" s="38" t="s">
        <v>373</v>
      </c>
      <c r="E48" s="39">
        <v>25</v>
      </c>
      <c r="F48" s="39">
        <v>13200</v>
      </c>
      <c r="G48" s="80">
        <f t="shared" si="1"/>
        <v>1.3843403766869245E-3</v>
      </c>
      <c r="H48" s="40"/>
    </row>
    <row r="49" spans="1:8" x14ac:dyDescent="0.25">
      <c r="A49" s="37"/>
      <c r="B49" s="2" t="s">
        <v>702</v>
      </c>
      <c r="C49" s="38" t="s">
        <v>725</v>
      </c>
      <c r="D49" s="38" t="s">
        <v>726</v>
      </c>
      <c r="E49" s="39">
        <v>45</v>
      </c>
      <c r="F49" s="39">
        <v>15867</v>
      </c>
      <c r="G49" s="80">
        <f t="shared" si="1"/>
        <v>1.6640400573402598E-3</v>
      </c>
      <c r="H49" s="40"/>
    </row>
    <row r="50" spans="1:8" x14ac:dyDescent="0.25">
      <c r="A50" s="37"/>
      <c r="B50" s="2" t="s">
        <v>44</v>
      </c>
      <c r="C50" s="38" t="s">
        <v>766</v>
      </c>
      <c r="D50" s="38" t="s">
        <v>331</v>
      </c>
      <c r="E50" s="39">
        <v>1</v>
      </c>
      <c r="F50" s="39">
        <v>4061.6</v>
      </c>
      <c r="G50" s="80">
        <f t="shared" si="1"/>
        <v>4.2595733893572814E-4</v>
      </c>
      <c r="H50" s="40"/>
    </row>
    <row r="51" spans="1:8" x14ac:dyDescent="0.25">
      <c r="A51" s="37"/>
      <c r="B51" s="2" t="s">
        <v>45</v>
      </c>
      <c r="C51" s="38" t="s">
        <v>384</v>
      </c>
      <c r="D51" s="38" t="s">
        <v>377</v>
      </c>
      <c r="E51" s="39">
        <v>3</v>
      </c>
      <c r="F51" s="39">
        <v>15613.5</v>
      </c>
      <c r="G51" s="80">
        <f t="shared" si="1"/>
        <v>1.6374544296516131E-3</v>
      </c>
      <c r="H51" s="40"/>
    </row>
    <row r="52" spans="1:8" x14ac:dyDescent="0.25">
      <c r="A52" s="37"/>
      <c r="B52" s="2" t="s">
        <v>638</v>
      </c>
      <c r="C52" s="38" t="s">
        <v>374</v>
      </c>
      <c r="D52" s="38" t="s">
        <v>336</v>
      </c>
      <c r="E52" s="39">
        <v>85</v>
      </c>
      <c r="F52" s="39">
        <v>32657</v>
      </c>
      <c r="G52" s="80">
        <f t="shared" si="1"/>
        <v>3.4248790667776429E-3</v>
      </c>
      <c r="H52" s="40"/>
    </row>
    <row r="53" spans="1:8" x14ac:dyDescent="0.25">
      <c r="A53" s="37"/>
      <c r="B53" s="2" t="s">
        <v>46</v>
      </c>
      <c r="C53" s="38" t="s">
        <v>372</v>
      </c>
      <c r="D53" s="38" t="s">
        <v>336</v>
      </c>
      <c r="E53" s="39">
        <v>41</v>
      </c>
      <c r="F53" s="39">
        <v>52750.6</v>
      </c>
      <c r="G53" s="80">
        <f t="shared" si="1"/>
        <v>5.5321807177622171E-3</v>
      </c>
      <c r="H53" s="40"/>
    </row>
    <row r="54" spans="1:8" x14ac:dyDescent="0.25">
      <c r="A54" s="37"/>
      <c r="B54" s="2" t="s">
        <v>47</v>
      </c>
      <c r="C54" s="38" t="s">
        <v>379</v>
      </c>
      <c r="D54" s="38" t="s">
        <v>380</v>
      </c>
      <c r="E54" s="39">
        <v>12</v>
      </c>
      <c r="F54" s="39">
        <v>17058</v>
      </c>
      <c r="G54" s="80">
        <f t="shared" si="1"/>
        <v>1.7889453140549664E-3</v>
      </c>
      <c r="H54" s="40"/>
    </row>
    <row r="55" spans="1:8" x14ac:dyDescent="0.25">
      <c r="A55" s="37"/>
      <c r="B55" s="2" t="s">
        <v>49</v>
      </c>
      <c r="C55" s="38" t="s">
        <v>369</v>
      </c>
      <c r="D55" s="38" t="s">
        <v>370</v>
      </c>
      <c r="E55" s="39">
        <v>83</v>
      </c>
      <c r="F55" s="39">
        <v>34590.25</v>
      </c>
      <c r="G55" s="80">
        <f t="shared" si="1"/>
        <v>3.6276272511132487E-3</v>
      </c>
      <c r="H55" s="40"/>
    </row>
    <row r="56" spans="1:8" x14ac:dyDescent="0.25">
      <c r="A56" s="37"/>
      <c r="B56" s="2" t="s">
        <v>50</v>
      </c>
      <c r="C56" s="38" t="s">
        <v>376</v>
      </c>
      <c r="D56" s="38" t="s">
        <v>386</v>
      </c>
      <c r="E56" s="39">
        <v>104</v>
      </c>
      <c r="F56" s="39">
        <v>42718</v>
      </c>
      <c r="G56" s="80">
        <f t="shared" si="1"/>
        <v>4.4800191069175781E-3</v>
      </c>
      <c r="H56" s="40"/>
    </row>
    <row r="57" spans="1:8" x14ac:dyDescent="0.25">
      <c r="A57" s="37"/>
      <c r="B57" s="2" t="s">
        <v>704</v>
      </c>
      <c r="C57" s="38" t="s">
        <v>728</v>
      </c>
      <c r="D57" s="38" t="s">
        <v>325</v>
      </c>
      <c r="E57" s="39">
        <v>46</v>
      </c>
      <c r="F57" s="39">
        <v>21902.9</v>
      </c>
      <c r="G57" s="80">
        <f t="shared" si="1"/>
        <v>2.2970506694345483E-3</v>
      </c>
      <c r="H57" s="40"/>
    </row>
    <row r="58" spans="1:8" x14ac:dyDescent="0.25">
      <c r="A58" s="37"/>
      <c r="B58" s="2" t="s">
        <v>51</v>
      </c>
      <c r="C58" s="38" t="s">
        <v>395</v>
      </c>
      <c r="D58" s="38" t="s">
        <v>394</v>
      </c>
      <c r="E58" s="39">
        <v>4</v>
      </c>
      <c r="F58" s="39">
        <v>16299.6</v>
      </c>
      <c r="G58" s="80">
        <f t="shared" si="1"/>
        <v>1.7094086669580449E-3</v>
      </c>
      <c r="H58" s="40"/>
    </row>
    <row r="59" spans="1:8" outlineLevel="1" x14ac:dyDescent="0.25">
      <c r="A59" s="37"/>
      <c r="B59" s="2" t="s">
        <v>52</v>
      </c>
      <c r="C59" s="38" t="s">
        <v>388</v>
      </c>
      <c r="D59" s="38" t="s">
        <v>338</v>
      </c>
      <c r="E59" s="39">
        <v>36</v>
      </c>
      <c r="F59" s="39">
        <v>32697</v>
      </c>
      <c r="G59" s="80">
        <f t="shared" si="1"/>
        <v>3.4290740376160885E-3</v>
      </c>
      <c r="H59" s="40"/>
    </row>
    <row r="60" spans="1:8" outlineLevel="1" x14ac:dyDescent="0.25">
      <c r="A60" s="37"/>
      <c r="B60" s="2" t="s">
        <v>53</v>
      </c>
      <c r="C60" s="38" t="s">
        <v>396</v>
      </c>
      <c r="D60" s="38" t="s">
        <v>40</v>
      </c>
      <c r="E60" s="39">
        <v>5</v>
      </c>
      <c r="F60" s="39">
        <v>29405</v>
      </c>
      <c r="G60" s="80">
        <f t="shared" si="1"/>
        <v>3.0838279376120461E-3</v>
      </c>
      <c r="H60" s="40"/>
    </row>
    <row r="61" spans="1:8" outlineLevel="1" x14ac:dyDescent="0.25">
      <c r="A61" s="37"/>
      <c r="B61" s="2" t="s">
        <v>54</v>
      </c>
      <c r="C61" s="38" t="s">
        <v>401</v>
      </c>
      <c r="D61" s="38" t="s">
        <v>340</v>
      </c>
      <c r="E61" s="39">
        <v>10</v>
      </c>
      <c r="F61" s="39">
        <v>22677</v>
      </c>
      <c r="G61" s="80">
        <f t="shared" si="1"/>
        <v>2.3782338425855595E-3</v>
      </c>
      <c r="H61" s="40"/>
    </row>
    <row r="62" spans="1:8" outlineLevel="1" x14ac:dyDescent="0.25">
      <c r="A62" s="37"/>
      <c r="B62" s="2" t="s">
        <v>55</v>
      </c>
      <c r="C62" s="38" t="s">
        <v>400</v>
      </c>
      <c r="D62" s="38" t="s">
        <v>397</v>
      </c>
      <c r="E62" s="39">
        <v>2</v>
      </c>
      <c r="F62" s="39">
        <v>36494</v>
      </c>
      <c r="G62" s="80">
        <f t="shared" si="1"/>
        <v>3.8272816444555012E-3</v>
      </c>
      <c r="H62" s="40"/>
    </row>
    <row r="63" spans="1:8" outlineLevel="1" x14ac:dyDescent="0.25">
      <c r="A63" s="37"/>
      <c r="B63" s="2" t="s">
        <v>639</v>
      </c>
      <c r="C63" s="38" t="s">
        <v>650</v>
      </c>
      <c r="D63" s="38" t="s">
        <v>340</v>
      </c>
      <c r="E63" s="39">
        <v>4</v>
      </c>
      <c r="F63" s="39">
        <v>26668</v>
      </c>
      <c r="G63" s="80">
        <f t="shared" si="1"/>
        <v>2.7967870579914318E-3</v>
      </c>
      <c r="H63" s="40"/>
    </row>
    <row r="64" spans="1:8" outlineLevel="1" x14ac:dyDescent="0.25">
      <c r="A64" s="37"/>
      <c r="B64" s="2" t="s">
        <v>705</v>
      </c>
      <c r="C64" s="38" t="s">
        <v>729</v>
      </c>
      <c r="D64" s="38" t="s">
        <v>730</v>
      </c>
      <c r="E64" s="39">
        <v>62</v>
      </c>
      <c r="F64" s="39">
        <v>16262.6</v>
      </c>
      <c r="G64" s="80">
        <f t="shared" si="1"/>
        <v>1.7055283189324831E-3</v>
      </c>
      <c r="H64" s="40"/>
    </row>
    <row r="65" spans="1:8" outlineLevel="1" x14ac:dyDescent="0.25">
      <c r="A65" s="37"/>
      <c r="B65" s="2" t="s">
        <v>56</v>
      </c>
      <c r="C65" s="38" t="s">
        <v>398</v>
      </c>
      <c r="D65" s="38" t="s">
        <v>327</v>
      </c>
      <c r="E65" s="39">
        <v>48</v>
      </c>
      <c r="F65" s="39">
        <v>87792</v>
      </c>
      <c r="G65" s="80">
        <f t="shared" si="1"/>
        <v>9.2071219962195812E-3</v>
      </c>
      <c r="H65" s="40"/>
    </row>
    <row r="66" spans="1:8" outlineLevel="1" x14ac:dyDescent="0.25">
      <c r="A66" s="37"/>
      <c r="B66" s="2" t="s">
        <v>706</v>
      </c>
      <c r="C66" s="38" t="s">
        <v>731</v>
      </c>
      <c r="D66" s="38" t="s">
        <v>338</v>
      </c>
      <c r="E66" s="39">
        <v>5</v>
      </c>
      <c r="F66" s="39">
        <v>16714.5</v>
      </c>
      <c r="G66" s="80">
        <f t="shared" si="1"/>
        <v>1.752921001979818E-3</v>
      </c>
      <c r="H66" s="40"/>
    </row>
    <row r="67" spans="1:8" outlineLevel="1" x14ac:dyDescent="0.25">
      <c r="A67" s="37"/>
      <c r="B67" s="2" t="s">
        <v>58</v>
      </c>
      <c r="C67" s="38" t="s">
        <v>391</v>
      </c>
      <c r="D67" s="38" t="s">
        <v>399</v>
      </c>
      <c r="E67" s="39">
        <v>3</v>
      </c>
      <c r="F67" s="39">
        <v>24529.5</v>
      </c>
      <c r="G67" s="80">
        <f t="shared" si="1"/>
        <v>2.572513429541054E-3</v>
      </c>
      <c r="H67" s="40"/>
    </row>
    <row r="68" spans="1:8" outlineLevel="1" x14ac:dyDescent="0.25">
      <c r="A68" s="37"/>
      <c r="B68" s="2" t="s">
        <v>661</v>
      </c>
      <c r="C68" s="38" t="s">
        <v>683</v>
      </c>
      <c r="D68" s="38" t="s">
        <v>684</v>
      </c>
      <c r="E68" s="39">
        <v>23</v>
      </c>
      <c r="F68" s="39">
        <v>45015.6</v>
      </c>
      <c r="G68" s="80">
        <f t="shared" si="1"/>
        <v>4.7209782318778717E-3</v>
      </c>
      <c r="H68" s="40"/>
    </row>
    <row r="69" spans="1:8" outlineLevel="1" x14ac:dyDescent="0.25">
      <c r="A69" s="37"/>
      <c r="B69" s="2" t="s">
        <v>59</v>
      </c>
      <c r="C69" s="38" t="s">
        <v>387</v>
      </c>
      <c r="D69" s="38" t="s">
        <v>392</v>
      </c>
      <c r="E69" s="39">
        <v>9</v>
      </c>
      <c r="F69" s="39">
        <v>20330.099999999999</v>
      </c>
      <c r="G69" s="80">
        <f t="shared" si="1"/>
        <v>2.1321044160668816E-3</v>
      </c>
      <c r="H69" s="40"/>
    </row>
    <row r="70" spans="1:8" outlineLevel="1" x14ac:dyDescent="0.25">
      <c r="A70" s="37"/>
      <c r="B70" s="2" t="s">
        <v>60</v>
      </c>
      <c r="C70" s="38" t="s">
        <v>402</v>
      </c>
      <c r="D70" s="38" t="s">
        <v>336</v>
      </c>
      <c r="E70" s="39">
        <v>313</v>
      </c>
      <c r="F70" s="39">
        <v>40940.400000000001</v>
      </c>
      <c r="G70" s="80">
        <f t="shared" si="1"/>
        <v>4.2935946028570728E-3</v>
      </c>
      <c r="H70" s="40"/>
    </row>
    <row r="71" spans="1:8" outlineLevel="1" x14ac:dyDescent="0.25">
      <c r="A71" s="37"/>
      <c r="B71" s="2" t="s">
        <v>61</v>
      </c>
      <c r="C71" s="38" t="s">
        <v>412</v>
      </c>
      <c r="D71" s="38" t="s">
        <v>355</v>
      </c>
      <c r="E71" s="39">
        <v>4</v>
      </c>
      <c r="F71" s="39">
        <v>45928</v>
      </c>
      <c r="G71" s="80">
        <f t="shared" ref="G71:G89" si="2">+F71/$F$112</f>
        <v>4.8166655167028076E-3</v>
      </c>
      <c r="H71" s="40"/>
    </row>
    <row r="72" spans="1:8" outlineLevel="1" x14ac:dyDescent="0.25">
      <c r="A72" s="37"/>
      <c r="B72" s="2" t="s">
        <v>62</v>
      </c>
      <c r="C72" s="38" t="s">
        <v>407</v>
      </c>
      <c r="D72" s="38" t="s">
        <v>337</v>
      </c>
      <c r="E72" s="39">
        <v>6</v>
      </c>
      <c r="F72" s="39">
        <v>20134.2</v>
      </c>
      <c r="G72" s="80">
        <f t="shared" si="2"/>
        <v>2.1115595463855963E-3</v>
      </c>
      <c r="H72" s="40"/>
    </row>
    <row r="73" spans="1:8" outlineLevel="1" x14ac:dyDescent="0.25">
      <c r="A73" s="37"/>
      <c r="B73" s="2" t="s">
        <v>707</v>
      </c>
      <c r="C73" s="38" t="s">
        <v>732</v>
      </c>
      <c r="D73" s="38" t="s">
        <v>733</v>
      </c>
      <c r="E73" s="39">
        <v>37</v>
      </c>
      <c r="F73" s="39">
        <v>16942.3</v>
      </c>
      <c r="G73" s="80">
        <f t="shared" si="2"/>
        <v>1.7768113609047634E-3</v>
      </c>
      <c r="H73" s="40"/>
    </row>
    <row r="74" spans="1:8" x14ac:dyDescent="0.25">
      <c r="B74" s="2" t="s">
        <v>63</v>
      </c>
      <c r="C74" s="38" t="s">
        <v>406</v>
      </c>
      <c r="D74" s="38" t="s">
        <v>336</v>
      </c>
      <c r="E74" s="39">
        <v>47</v>
      </c>
      <c r="F74" s="39">
        <v>39151</v>
      </c>
      <c r="G74" s="80">
        <f t="shared" si="2"/>
        <v>4.1059325823992257E-3</v>
      </c>
      <c r="H74" s="40"/>
    </row>
    <row r="75" spans="1:8" x14ac:dyDescent="0.25">
      <c r="B75" s="2" t="s">
        <v>64</v>
      </c>
      <c r="C75" s="38" t="s">
        <v>403</v>
      </c>
      <c r="D75" s="38" t="s">
        <v>408</v>
      </c>
      <c r="E75" s="39">
        <v>2</v>
      </c>
      <c r="F75" s="39">
        <v>26254</v>
      </c>
      <c r="G75" s="80">
        <f t="shared" si="2"/>
        <v>2.7533691098135236E-3</v>
      </c>
      <c r="H75" s="40"/>
    </row>
    <row r="76" spans="1:8" x14ac:dyDescent="0.25">
      <c r="B76" s="2" t="s">
        <v>65</v>
      </c>
      <c r="C76" s="38" t="s">
        <v>410</v>
      </c>
      <c r="D76" s="38" t="s">
        <v>392</v>
      </c>
      <c r="E76" s="39">
        <v>12</v>
      </c>
      <c r="F76" s="39">
        <v>17806.8</v>
      </c>
      <c r="G76" s="80">
        <f t="shared" si="2"/>
        <v>1.8674751681506609E-3</v>
      </c>
      <c r="H76" s="40"/>
    </row>
    <row r="77" spans="1:8" x14ac:dyDescent="0.25">
      <c r="B77" s="2" t="s">
        <v>752</v>
      </c>
      <c r="C77" s="38" t="s">
        <v>769</v>
      </c>
      <c r="D77" s="38" t="s">
        <v>417</v>
      </c>
      <c r="E77" s="39">
        <v>90</v>
      </c>
      <c r="F77" s="39">
        <v>32697</v>
      </c>
      <c r="G77" s="80">
        <f t="shared" si="2"/>
        <v>3.4290740376160885E-3</v>
      </c>
      <c r="H77" s="40"/>
    </row>
    <row r="78" spans="1:8" x14ac:dyDescent="0.25">
      <c r="A78" s="42" t="s">
        <v>69</v>
      </c>
      <c r="B78" s="2" t="s">
        <v>66</v>
      </c>
      <c r="C78" s="38" t="s">
        <v>404</v>
      </c>
      <c r="D78" s="38" t="s">
        <v>340</v>
      </c>
      <c r="E78" s="39">
        <v>5</v>
      </c>
      <c r="F78" s="39">
        <v>22054</v>
      </c>
      <c r="G78" s="80">
        <f t="shared" si="2"/>
        <v>2.3128971717767751E-3</v>
      </c>
      <c r="H78" s="40"/>
    </row>
    <row r="79" spans="1:8" x14ac:dyDescent="0.25">
      <c r="B79" s="2" t="s">
        <v>753</v>
      </c>
      <c r="C79" s="38" t="s">
        <v>767</v>
      </c>
      <c r="D79" s="38" t="s">
        <v>726</v>
      </c>
      <c r="E79" s="39">
        <v>45</v>
      </c>
      <c r="F79" s="39">
        <v>6293.25</v>
      </c>
      <c r="G79" s="80">
        <f t="shared" si="2"/>
        <v>6.6000000572613538E-4</v>
      </c>
      <c r="H79" s="40"/>
    </row>
    <row r="80" spans="1:8" x14ac:dyDescent="0.25">
      <c r="B80" s="2" t="s">
        <v>754</v>
      </c>
      <c r="C80" s="38" t="s">
        <v>768</v>
      </c>
      <c r="D80" s="38" t="s">
        <v>726</v>
      </c>
      <c r="E80" s="39">
        <v>45</v>
      </c>
      <c r="F80" s="39">
        <v>10357.200000000001</v>
      </c>
      <c r="G80" s="80">
        <f t="shared" si="2"/>
        <v>1.0862037991986222E-3</v>
      </c>
      <c r="H80" s="40"/>
    </row>
    <row r="81" spans="1:8" x14ac:dyDescent="0.25">
      <c r="B81" s="2" t="s">
        <v>67</v>
      </c>
      <c r="C81" s="38" t="s">
        <v>405</v>
      </c>
      <c r="D81" s="38" t="s">
        <v>338</v>
      </c>
      <c r="E81" s="39">
        <v>43</v>
      </c>
      <c r="F81" s="39">
        <v>40727.449999999997</v>
      </c>
      <c r="G81" s="80">
        <f t="shared" si="2"/>
        <v>4.2712616268558998E-3</v>
      </c>
      <c r="H81" s="40"/>
    </row>
    <row r="82" spans="1:8" x14ac:dyDescent="0.25">
      <c r="A82" s="66" t="s">
        <v>73</v>
      </c>
      <c r="B82" s="2" t="s">
        <v>68</v>
      </c>
      <c r="C82" s="38" t="s">
        <v>411</v>
      </c>
      <c r="D82" s="38" t="s">
        <v>366</v>
      </c>
      <c r="E82" s="39">
        <v>115</v>
      </c>
      <c r="F82" s="39">
        <v>44493.5</v>
      </c>
      <c r="G82" s="80">
        <f t="shared" si="2"/>
        <v>4.6662233750090661E-3</v>
      </c>
      <c r="H82" s="40"/>
    </row>
    <row r="83" spans="1:8" x14ac:dyDescent="0.25">
      <c r="B83" s="2" t="s">
        <v>70</v>
      </c>
      <c r="C83" s="38" t="s">
        <v>413</v>
      </c>
      <c r="D83" s="38" t="s">
        <v>418</v>
      </c>
      <c r="E83" s="39">
        <v>108</v>
      </c>
      <c r="F83" s="39">
        <v>31379.4</v>
      </c>
      <c r="G83" s="80">
        <f t="shared" si="2"/>
        <v>3.2908916981977026E-3</v>
      </c>
      <c r="H83" s="40"/>
    </row>
    <row r="84" spans="1:8" x14ac:dyDescent="0.25">
      <c r="B84" s="2" t="s">
        <v>71</v>
      </c>
      <c r="C84" s="38" t="s">
        <v>415</v>
      </c>
      <c r="D84" s="38" t="s">
        <v>421</v>
      </c>
      <c r="E84" s="39">
        <v>102</v>
      </c>
      <c r="F84" s="39">
        <v>25559.16</v>
      </c>
      <c r="G84" s="80">
        <f t="shared" si="2"/>
        <v>2.6804982713788915E-3</v>
      </c>
      <c r="H84" s="40"/>
    </row>
    <row r="85" spans="1:8" x14ac:dyDescent="0.25">
      <c r="B85" s="2" t="s">
        <v>708</v>
      </c>
      <c r="C85" s="38" t="s">
        <v>734</v>
      </c>
      <c r="D85" s="38" t="s">
        <v>735</v>
      </c>
      <c r="E85" s="39">
        <v>248</v>
      </c>
      <c r="F85" s="39">
        <v>36143.519999999997</v>
      </c>
      <c r="G85" s="80">
        <f t="shared" si="2"/>
        <v>3.7905253099690438E-3</v>
      </c>
      <c r="H85" s="40"/>
    </row>
    <row r="86" spans="1:8" x14ac:dyDescent="0.25">
      <c r="B86" s="2" t="s">
        <v>72</v>
      </c>
      <c r="C86" s="38" t="s">
        <v>414</v>
      </c>
      <c r="D86" s="38" t="s">
        <v>365</v>
      </c>
      <c r="E86" s="39">
        <v>18</v>
      </c>
      <c r="F86" s="39">
        <v>10706.4</v>
      </c>
      <c r="G86" s="80">
        <f t="shared" si="2"/>
        <v>1.1228258946182489E-3</v>
      </c>
      <c r="H86" s="40"/>
    </row>
    <row r="87" spans="1:8" x14ac:dyDescent="0.25">
      <c r="B87" s="2" t="s">
        <v>74</v>
      </c>
      <c r="C87" s="38" t="s">
        <v>420</v>
      </c>
      <c r="D87" s="38" t="s">
        <v>416</v>
      </c>
      <c r="E87" s="39">
        <v>5</v>
      </c>
      <c r="F87" s="39">
        <v>6350</v>
      </c>
      <c r="G87" s="80">
        <f t="shared" si="2"/>
        <v>6.6595162060317954E-4</v>
      </c>
      <c r="H87" s="40"/>
    </row>
    <row r="88" spans="1:8" x14ac:dyDescent="0.25">
      <c r="B88" s="2" t="s">
        <v>75</v>
      </c>
      <c r="C88" s="38" t="s">
        <v>419</v>
      </c>
      <c r="D88" s="38" t="s">
        <v>331</v>
      </c>
      <c r="E88" s="39">
        <v>9</v>
      </c>
      <c r="F88" s="39">
        <v>10654.2</v>
      </c>
      <c r="G88" s="80">
        <f t="shared" si="2"/>
        <v>1.117351457674078E-3</v>
      </c>
      <c r="H88" s="40"/>
    </row>
    <row r="89" spans="1:8" x14ac:dyDescent="0.25">
      <c r="B89" s="2" t="s">
        <v>709</v>
      </c>
      <c r="C89" s="38" t="s">
        <v>736</v>
      </c>
      <c r="D89" s="38" t="s">
        <v>336</v>
      </c>
      <c r="E89" s="39">
        <v>23</v>
      </c>
      <c r="F89" s="39">
        <v>22648.1</v>
      </c>
      <c r="G89" s="80">
        <f t="shared" si="2"/>
        <v>2.3752029761547827E-3</v>
      </c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43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67" t="s">
        <v>322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38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45"/>
      <c r="C100" s="45" t="s">
        <v>78</v>
      </c>
      <c r="D100" s="45"/>
      <c r="E100" s="46"/>
      <c r="F100" s="47">
        <f>SUM(F7:F99)</f>
        <v>9111822.2299999967</v>
      </c>
      <c r="G100" s="81">
        <f>+F100/$F$112</f>
        <v>0.95559571349867323</v>
      </c>
      <c r="H100" s="48"/>
    </row>
    <row r="102" spans="1:8" x14ac:dyDescent="0.25">
      <c r="B102" s="49"/>
      <c r="C102" s="49" t="s">
        <v>81</v>
      </c>
      <c r="D102" s="49"/>
      <c r="E102" s="49"/>
      <c r="F102" s="49" t="s">
        <v>10</v>
      </c>
      <c r="G102" s="49" t="s">
        <v>11</v>
      </c>
      <c r="H102" s="49" t="s">
        <v>12</v>
      </c>
    </row>
    <row r="103" spans="1:8" x14ac:dyDescent="0.25">
      <c r="B103" s="50"/>
      <c r="C103" s="45" t="s">
        <v>82</v>
      </c>
      <c r="D103" s="38"/>
      <c r="E103" s="51"/>
      <c r="F103" s="52" t="s">
        <v>83</v>
      </c>
      <c r="G103" s="51">
        <v>0</v>
      </c>
      <c r="H103" s="38"/>
    </row>
    <row r="104" spans="1:8" x14ac:dyDescent="0.25">
      <c r="B104" s="50" t="s">
        <v>84</v>
      </c>
      <c r="C104" s="45" t="s">
        <v>85</v>
      </c>
      <c r="D104" s="45"/>
      <c r="E104" s="46"/>
      <c r="F104" s="39">
        <v>298985.06</v>
      </c>
      <c r="G104" s="81">
        <f>+F104/$F$112</f>
        <v>3.1355840195769903E-2</v>
      </c>
      <c r="H104" s="38"/>
    </row>
    <row r="105" spans="1:8" x14ac:dyDescent="0.25">
      <c r="B105" s="50"/>
      <c r="C105" s="45" t="s">
        <v>86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87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50"/>
      <c r="C107" s="45" t="s">
        <v>88</v>
      </c>
      <c r="D107" s="38"/>
      <c r="E107" s="51"/>
      <c r="F107" s="46" t="s">
        <v>83</v>
      </c>
      <c r="G107" s="51">
        <v>0</v>
      </c>
      <c r="H107" s="38"/>
    </row>
    <row r="108" spans="1:8" x14ac:dyDescent="0.25">
      <c r="B108" s="38" t="s">
        <v>73</v>
      </c>
      <c r="C108" s="38" t="s">
        <v>89</v>
      </c>
      <c r="D108" s="38"/>
      <c r="E108" s="51"/>
      <c r="F108" s="39">
        <v>124419.9</v>
      </c>
      <c r="G108" s="81">
        <f>+F108/$F$112</f>
        <v>1.3048446305556776E-2</v>
      </c>
      <c r="H108" s="38"/>
    </row>
    <row r="109" spans="1:8" x14ac:dyDescent="0.25">
      <c r="B109" s="50"/>
      <c r="C109" s="38"/>
      <c r="D109" s="38"/>
      <c r="E109" s="51"/>
      <c r="F109" s="52"/>
      <c r="G109" s="81"/>
      <c r="H109" s="38"/>
    </row>
    <row r="110" spans="1:8" x14ac:dyDescent="0.25">
      <c r="B110" s="50"/>
      <c r="C110" s="38" t="s">
        <v>90</v>
      </c>
      <c r="D110" s="38"/>
      <c r="E110" s="51"/>
      <c r="F110" s="53">
        <f>SUM(F103:F109)</f>
        <v>423404.95999999996</v>
      </c>
      <c r="G110" s="81">
        <f>+F110/$F$112</f>
        <v>4.4404286501326676E-2</v>
      </c>
      <c r="H110" s="38"/>
    </row>
    <row r="111" spans="1:8" x14ac:dyDescent="0.25">
      <c r="B111" s="50"/>
      <c r="C111" s="38"/>
      <c r="D111" s="38"/>
      <c r="E111" s="51"/>
      <c r="F111" s="53"/>
      <c r="G111" s="82"/>
      <c r="H111" s="38"/>
    </row>
    <row r="112" spans="1:8" x14ac:dyDescent="0.25">
      <c r="B112" s="54"/>
      <c r="C112" s="55" t="s">
        <v>91</v>
      </c>
      <c r="D112" s="56"/>
      <c r="E112" s="57"/>
      <c r="F112" s="57">
        <f>+F110+F100</f>
        <v>9535227.1899999976</v>
      </c>
      <c r="G112" s="83">
        <v>1</v>
      </c>
      <c r="H112" s="38"/>
    </row>
    <row r="113" spans="2:8" x14ac:dyDescent="0.25">
      <c r="F113" s="58">
        <v>0</v>
      </c>
    </row>
    <row r="114" spans="2:8" x14ac:dyDescent="0.25">
      <c r="C114" s="45" t="s">
        <v>92</v>
      </c>
      <c r="D114" s="16">
        <v>20.54657134987001</v>
      </c>
      <c r="F114" s="30"/>
    </row>
    <row r="115" spans="2:8" x14ac:dyDescent="0.25">
      <c r="C115" s="45" t="s">
        <v>93</v>
      </c>
      <c r="D115" s="16">
        <v>8.3100407042157354</v>
      </c>
    </row>
    <row r="116" spans="2:8" s="85" customFormat="1" x14ac:dyDescent="0.25">
      <c r="B116" s="27"/>
      <c r="C116" s="45" t="s">
        <v>94</v>
      </c>
      <c r="D116" s="16">
        <v>7.6664245120771248</v>
      </c>
      <c r="E116" s="30"/>
      <c r="F116" s="27"/>
      <c r="G116" s="27"/>
      <c r="H116" s="27"/>
    </row>
    <row r="117" spans="2:8" s="85" customFormat="1" x14ac:dyDescent="0.25">
      <c r="C117" s="88" t="s">
        <v>95</v>
      </c>
      <c r="D117" s="92">
        <v>14.4664</v>
      </c>
      <c r="E117" s="91"/>
    </row>
    <row r="118" spans="2:8" s="85" customFormat="1" x14ac:dyDescent="0.25">
      <c r="C118" s="88" t="s">
        <v>96</v>
      </c>
      <c r="D118" s="92">
        <v>15.0909</v>
      </c>
      <c r="E118" s="91"/>
    </row>
    <row r="119" spans="2:8" s="85" customFormat="1" x14ac:dyDescent="0.25">
      <c r="C119" s="88" t="s">
        <v>97</v>
      </c>
      <c r="D119" s="91"/>
      <c r="E119" s="91"/>
    </row>
    <row r="120" spans="2:8" s="85" customFormat="1" x14ac:dyDescent="0.25">
      <c r="C120" s="88" t="s">
        <v>98</v>
      </c>
      <c r="D120" s="93">
        <v>0</v>
      </c>
      <c r="E120" s="91"/>
    </row>
    <row r="121" spans="2:8" s="85" customFormat="1" x14ac:dyDescent="0.25">
      <c r="C121" s="88" t="s">
        <v>99</v>
      </c>
      <c r="D121" s="93">
        <v>0</v>
      </c>
      <c r="E121" s="91"/>
      <c r="F121" s="86"/>
      <c r="G121" s="87"/>
    </row>
    <row r="122" spans="2:8" x14ac:dyDescent="0.25">
      <c r="B122" s="87"/>
      <c r="C122" s="88"/>
      <c r="D122" s="85"/>
      <c r="E122" s="91"/>
      <c r="F122" s="85"/>
      <c r="G122" s="85"/>
      <c r="H122" s="85"/>
    </row>
    <row r="123" spans="2:8" hidden="1" x14ac:dyDescent="0.25">
      <c r="F123" s="30"/>
    </row>
    <row r="124" spans="2:8" hidden="1" x14ac:dyDescent="0.25">
      <c r="C124" s="49" t="s">
        <v>100</v>
      </c>
      <c r="D124" s="49"/>
      <c r="E124" s="49"/>
      <c r="F124" s="49"/>
      <c r="G124" s="49"/>
      <c r="H124" s="49"/>
    </row>
    <row r="125" spans="2:8" hidden="1" x14ac:dyDescent="0.25">
      <c r="C125" s="49" t="s">
        <v>101</v>
      </c>
      <c r="D125" s="49"/>
      <c r="E125" s="49"/>
      <c r="F125" s="49" t="s">
        <v>10</v>
      </c>
      <c r="G125" s="49" t="s">
        <v>11</v>
      </c>
      <c r="H125" s="49" t="s">
        <v>12</v>
      </c>
    </row>
    <row r="126" spans="2:8" hidden="1" x14ac:dyDescent="0.25">
      <c r="C126" s="45" t="s">
        <v>102</v>
      </c>
      <c r="D126" s="38"/>
      <c r="E126" s="51"/>
      <c r="F126" s="62">
        <f>SUMIF(Table1345676819[[Industry ]],A96,Table1345676819[Market Value])</f>
        <v>0</v>
      </c>
      <c r="G126" s="84">
        <f>+F126/$F$112</f>
        <v>0</v>
      </c>
      <c r="H126" s="38"/>
    </row>
    <row r="127" spans="2:8" hidden="1" x14ac:dyDescent="0.25">
      <c r="C127" s="38" t="s">
        <v>103</v>
      </c>
      <c r="D127" s="38"/>
      <c r="E127" s="51"/>
      <c r="F127" s="62">
        <f>SUMIF(Table1345676819[[Industry ]],A97,Table1345676819[Market Value])</f>
        <v>2269474.2999999998</v>
      </c>
      <c r="G127" s="84">
        <f>+F127/$F$112</f>
        <v>0.23800946267752227</v>
      </c>
      <c r="H127" s="38"/>
    </row>
    <row r="128" spans="2:8" hidden="1" x14ac:dyDescent="0.25">
      <c r="C128" s="38" t="s">
        <v>104</v>
      </c>
      <c r="D128" s="38"/>
      <c r="E128" s="51"/>
      <c r="F128" s="62">
        <f>SUMIF($E$140:$E$147,C128,H140:H147)</f>
        <v>0</v>
      </c>
      <c r="G128" s="84">
        <f>+F128/$F$112</f>
        <v>0</v>
      </c>
      <c r="H128" s="38"/>
    </row>
    <row r="129" spans="2:8" hidden="1" x14ac:dyDescent="0.25">
      <c r="C129" s="38" t="s">
        <v>105</v>
      </c>
      <c r="D129" s="38"/>
      <c r="E129" s="51"/>
      <c r="F129" s="62">
        <f t="shared" ref="F129:F137" si="3">SUMIF($E$140:$E$147,C129,H141:H148)</f>
        <v>0</v>
      </c>
      <c r="G129" s="84">
        <f t="shared" ref="G129:G137" si="4">+F129/$F$112</f>
        <v>0</v>
      </c>
      <c r="H129" s="38"/>
    </row>
    <row r="130" spans="2:8" hidden="1" x14ac:dyDescent="0.25">
      <c r="C130" s="38" t="s">
        <v>106</v>
      </c>
      <c r="D130" s="38"/>
      <c r="E130" s="51"/>
      <c r="F130" s="62">
        <f t="shared" si="3"/>
        <v>0</v>
      </c>
      <c r="G130" s="84">
        <f t="shared" si="4"/>
        <v>0</v>
      </c>
      <c r="H130" s="38"/>
    </row>
    <row r="131" spans="2:8" hidden="1" x14ac:dyDescent="0.25">
      <c r="C131" s="38" t="s">
        <v>107</v>
      </c>
      <c r="D131" s="38"/>
      <c r="E131" s="51"/>
      <c r="F131" s="62">
        <f t="shared" si="3"/>
        <v>0</v>
      </c>
      <c r="G131" s="84">
        <f t="shared" si="4"/>
        <v>0</v>
      </c>
      <c r="H131" s="38"/>
    </row>
    <row r="132" spans="2:8" hidden="1" x14ac:dyDescent="0.25">
      <c r="C132" s="38" t="s">
        <v>108</v>
      </c>
      <c r="D132" s="38"/>
      <c r="E132" s="51"/>
      <c r="F132" s="62">
        <f t="shared" si="3"/>
        <v>0</v>
      </c>
      <c r="G132" s="84">
        <f t="shared" si="4"/>
        <v>0</v>
      </c>
      <c r="H132" s="38"/>
    </row>
    <row r="133" spans="2:8" hidden="1" x14ac:dyDescent="0.25">
      <c r="C133" s="38" t="s">
        <v>109</v>
      </c>
      <c r="D133" s="38"/>
      <c r="E133" s="51"/>
      <c r="F133" s="62">
        <f t="shared" si="3"/>
        <v>0</v>
      </c>
      <c r="G133" s="84">
        <f t="shared" si="4"/>
        <v>0</v>
      </c>
      <c r="H133" s="38"/>
    </row>
    <row r="134" spans="2:8" hidden="1" x14ac:dyDescent="0.25">
      <c r="C134" s="38" t="s">
        <v>110</v>
      </c>
      <c r="D134" s="38"/>
      <c r="E134" s="51"/>
      <c r="F134" s="62">
        <f t="shared" si="3"/>
        <v>0</v>
      </c>
      <c r="G134" s="84">
        <f t="shared" si="4"/>
        <v>0</v>
      </c>
      <c r="H134" s="38"/>
    </row>
    <row r="135" spans="2:8" hidden="1" x14ac:dyDescent="0.25">
      <c r="C135" s="38" t="s">
        <v>111</v>
      </c>
      <c r="D135" s="38"/>
      <c r="E135" s="51"/>
      <c r="F135" s="62">
        <f>SUMIF($E$140:$E$147,C135,H147:H154)</f>
        <v>0</v>
      </c>
      <c r="G135" s="84">
        <f t="shared" si="4"/>
        <v>0</v>
      </c>
      <c r="H135" s="38"/>
    </row>
    <row r="136" spans="2:8" hidden="1" x14ac:dyDescent="0.25">
      <c r="C136" s="38" t="s">
        <v>112</v>
      </c>
      <c r="D136" s="38"/>
      <c r="E136" s="51"/>
      <c r="F136" s="62">
        <f t="shared" si="3"/>
        <v>0</v>
      </c>
      <c r="G136" s="84">
        <f t="shared" si="4"/>
        <v>0</v>
      </c>
      <c r="H136" s="38"/>
    </row>
    <row r="137" spans="2:8" hidden="1" x14ac:dyDescent="0.25">
      <c r="C137" s="38" t="s">
        <v>113</v>
      </c>
      <c r="D137" s="38"/>
      <c r="E137" s="51"/>
      <c r="F137" s="62">
        <f t="shared" si="3"/>
        <v>0</v>
      </c>
      <c r="G137" s="84">
        <f t="shared" si="4"/>
        <v>0</v>
      </c>
      <c r="H137" s="38"/>
    </row>
    <row r="138" spans="2:8" hidden="1" x14ac:dyDescent="0.25"/>
    <row r="139" spans="2:8" s="85" customFormat="1" hidden="1" x14ac:dyDescent="0.25">
      <c r="B139" s="27"/>
      <c r="C139" s="27"/>
      <c r="D139" s="27"/>
      <c r="E139" s="30"/>
      <c r="F139" s="27"/>
      <c r="G139" s="27"/>
      <c r="H139" s="27"/>
    </row>
    <row r="140" spans="2:8" s="85" customFormat="1" hidden="1" x14ac:dyDescent="0.25">
      <c r="E140" s="85" t="s">
        <v>104</v>
      </c>
      <c r="F140" s="85" t="s">
        <v>114</v>
      </c>
      <c r="G140" s="85">
        <f t="shared" ref="G140:G147" si="5">SUMIF($H$7:$H$57,F140,$E$7:$E$57)</f>
        <v>0</v>
      </c>
      <c r="H140" s="85">
        <f t="shared" ref="H140:H147" si="6">SUMIF($H$7:$H$57,F140,$F$7:$F$57)</f>
        <v>0</v>
      </c>
    </row>
    <row r="141" spans="2:8" s="85" customFormat="1" hidden="1" x14ac:dyDescent="0.25">
      <c r="E141" s="85" t="s">
        <v>104</v>
      </c>
      <c r="F141" s="85" t="s">
        <v>115</v>
      </c>
      <c r="G141" s="85">
        <f t="shared" si="5"/>
        <v>0</v>
      </c>
      <c r="H141" s="85">
        <f t="shared" si="6"/>
        <v>0</v>
      </c>
    </row>
    <row r="142" spans="2:8" s="85" customFormat="1" hidden="1" x14ac:dyDescent="0.25">
      <c r="E142" s="85" t="s">
        <v>104</v>
      </c>
      <c r="F142" s="85" t="s">
        <v>116</v>
      </c>
      <c r="G142" s="85">
        <f t="shared" si="5"/>
        <v>0</v>
      </c>
      <c r="H142" s="85">
        <f t="shared" si="6"/>
        <v>0</v>
      </c>
    </row>
    <row r="143" spans="2:8" s="85" customFormat="1" hidden="1" x14ac:dyDescent="0.25">
      <c r="E143" s="85" t="s">
        <v>106</v>
      </c>
      <c r="F143" s="85" t="s">
        <v>117</v>
      </c>
      <c r="G143" s="85">
        <f t="shared" si="5"/>
        <v>0</v>
      </c>
      <c r="H143" s="85">
        <f t="shared" si="6"/>
        <v>0</v>
      </c>
    </row>
    <row r="144" spans="2:8" s="85" customFormat="1" hidden="1" x14ac:dyDescent="0.25">
      <c r="E144" s="85" t="s">
        <v>107</v>
      </c>
      <c r="F144" s="85" t="s">
        <v>118</v>
      </c>
      <c r="G144" s="85">
        <f t="shared" si="5"/>
        <v>0</v>
      </c>
      <c r="H144" s="85">
        <f t="shared" si="6"/>
        <v>0</v>
      </c>
    </row>
    <row r="145" spans="2:8" s="85" customFormat="1" x14ac:dyDescent="0.25">
      <c r="E145" s="85" t="s">
        <v>104</v>
      </c>
      <c r="F145" s="85" t="s">
        <v>119</v>
      </c>
      <c r="G145" s="85">
        <f t="shared" si="5"/>
        <v>0</v>
      </c>
      <c r="H145" s="85">
        <f t="shared" si="6"/>
        <v>0</v>
      </c>
    </row>
    <row r="146" spans="2:8" s="85" customFormat="1" x14ac:dyDescent="0.25">
      <c r="E146" s="85" t="s">
        <v>107</v>
      </c>
      <c r="F146" s="85" t="s">
        <v>120</v>
      </c>
      <c r="G146" s="85">
        <f t="shared" si="5"/>
        <v>0</v>
      </c>
      <c r="H146" s="85">
        <f t="shared" si="6"/>
        <v>0</v>
      </c>
    </row>
    <row r="147" spans="2:8" s="85" customFormat="1" x14ac:dyDescent="0.25">
      <c r="E147" s="85" t="s">
        <v>104</v>
      </c>
      <c r="F147" s="85" t="s">
        <v>121</v>
      </c>
      <c r="G147" s="85">
        <f t="shared" si="5"/>
        <v>0</v>
      </c>
      <c r="H147" s="85">
        <f t="shared" si="6"/>
        <v>0</v>
      </c>
    </row>
    <row r="148" spans="2:8" s="85" customFormat="1" x14ac:dyDescent="0.25">
      <c r="E148" s="91"/>
      <c r="G148" s="85" t="s">
        <v>122</v>
      </c>
      <c r="H148" s="85" t="s">
        <v>122</v>
      </c>
    </row>
    <row r="149" spans="2:8" s="85" customFormat="1" x14ac:dyDescent="0.25">
      <c r="E149" s="91"/>
    </row>
    <row r="150" spans="2:8" s="85" customFormat="1" x14ac:dyDescent="0.25">
      <c r="E150" s="91"/>
    </row>
    <row r="151" spans="2:8" s="85" customFormat="1" x14ac:dyDescent="0.25">
      <c r="E151" s="91"/>
    </row>
    <row r="152" spans="2:8" s="85" customFormat="1" x14ac:dyDescent="0.25">
      <c r="E152" s="91"/>
    </row>
    <row r="153" spans="2:8" s="85" customFormat="1" x14ac:dyDescent="0.25">
      <c r="E153" s="91"/>
    </row>
    <row r="154" spans="2:8" s="85" customFormat="1" x14ac:dyDescent="0.25">
      <c r="E154" s="91"/>
    </row>
    <row r="155" spans="2:8" x14ac:dyDescent="0.25">
      <c r="B155" s="85"/>
      <c r="C155" s="85"/>
      <c r="D155" s="85"/>
      <c r="E155" s="91"/>
      <c r="F155" s="85"/>
      <c r="G155" s="85"/>
      <c r="H155" s="85"/>
    </row>
  </sheetData>
  <phoneticPr fontId="32" type="noConversion"/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EE06-8C0F-4EE3-AFD5-074DDD463A0F}">
  <sheetPr>
    <tabColor rgb="FF7030A0"/>
  </sheetPr>
  <dimension ref="A2:Q156"/>
  <sheetViews>
    <sheetView showGridLines="0" zoomScaleNormal="100" zoomScaleSheetLayoutView="89" workbookViewId="0">
      <selection activeCell="F114" sqref="F114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7" width="9.140625" style="85"/>
    <col min="18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611</v>
      </c>
      <c r="B3" s="28" t="s">
        <v>3</v>
      </c>
      <c r="D3" s="28" t="s">
        <v>323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330</v>
      </c>
      <c r="D7" s="38" t="s">
        <v>325</v>
      </c>
      <c r="E7" s="39">
        <v>2355</v>
      </c>
      <c r="F7" s="39">
        <v>3111426</v>
      </c>
      <c r="G7" s="80">
        <f t="shared" ref="G7:G38" si="0">+F7/$F$114</f>
        <v>4.195402234492282E-2</v>
      </c>
      <c r="H7" s="40"/>
    </row>
    <row r="8" spans="1:8" x14ac:dyDescent="0.25">
      <c r="A8" s="88"/>
      <c r="B8" s="2" t="s">
        <v>15</v>
      </c>
      <c r="C8" s="38" t="s">
        <v>326</v>
      </c>
      <c r="D8" s="38" t="s">
        <v>331</v>
      </c>
      <c r="E8" s="39">
        <v>1115</v>
      </c>
      <c r="F8" s="39">
        <v>1294403.5</v>
      </c>
      <c r="G8" s="80">
        <f t="shared" si="0"/>
        <v>1.7453551317738653E-2</v>
      </c>
      <c r="H8" s="40"/>
    </row>
    <row r="9" spans="1:8" x14ac:dyDescent="0.25">
      <c r="A9" s="88"/>
      <c r="B9" s="2" t="s">
        <v>16</v>
      </c>
      <c r="C9" s="38" t="s">
        <v>332</v>
      </c>
      <c r="D9" s="38" t="s">
        <v>328</v>
      </c>
      <c r="E9" s="39">
        <v>561</v>
      </c>
      <c r="F9" s="39">
        <v>2286916.5</v>
      </c>
      <c r="G9" s="80">
        <f t="shared" si="0"/>
        <v>3.0836454391643151E-2</v>
      </c>
      <c r="H9" s="40"/>
    </row>
    <row r="10" spans="1:8" x14ac:dyDescent="0.25">
      <c r="A10" s="88"/>
      <c r="B10" s="2" t="s">
        <v>17</v>
      </c>
      <c r="C10" s="38" t="s">
        <v>333</v>
      </c>
      <c r="D10" s="38" t="s">
        <v>336</v>
      </c>
      <c r="E10" s="39">
        <v>3720</v>
      </c>
      <c r="F10" s="39">
        <v>998820</v>
      </c>
      <c r="G10" s="80">
        <f t="shared" si="0"/>
        <v>1.3467945758168702E-2</v>
      </c>
      <c r="H10" s="40"/>
    </row>
    <row r="11" spans="1:8" x14ac:dyDescent="0.25">
      <c r="A11" s="88"/>
      <c r="B11" s="2" t="s">
        <v>18</v>
      </c>
      <c r="C11" s="38" t="s">
        <v>345</v>
      </c>
      <c r="D11" s="38" t="s">
        <v>325</v>
      </c>
      <c r="E11" s="39">
        <v>2935</v>
      </c>
      <c r="F11" s="39">
        <v>874923.5</v>
      </c>
      <c r="G11" s="80">
        <f t="shared" si="0"/>
        <v>1.1797343105411499E-2</v>
      </c>
      <c r="H11" s="40"/>
    </row>
    <row r="12" spans="1:8" x14ac:dyDescent="0.25">
      <c r="A12" s="88"/>
      <c r="B12" s="2" t="s">
        <v>19</v>
      </c>
      <c r="C12" s="38" t="s">
        <v>343</v>
      </c>
      <c r="D12" s="38" t="s">
        <v>339</v>
      </c>
      <c r="E12" s="39">
        <v>295</v>
      </c>
      <c r="F12" s="39">
        <v>635282.5</v>
      </c>
      <c r="G12" s="80">
        <f t="shared" si="0"/>
        <v>8.5660581997895596E-3</v>
      </c>
      <c r="H12" s="40"/>
    </row>
    <row r="13" spans="1:8" x14ac:dyDescent="0.25">
      <c r="A13" s="88"/>
      <c r="B13" s="2" t="s">
        <v>20</v>
      </c>
      <c r="C13" s="38" t="s">
        <v>349</v>
      </c>
      <c r="D13" s="38" t="s">
        <v>335</v>
      </c>
      <c r="E13" s="39">
        <v>575</v>
      </c>
      <c r="F13" s="39">
        <v>647852.5</v>
      </c>
      <c r="G13" s="80">
        <f t="shared" si="0"/>
        <v>8.7355502786227637E-3</v>
      </c>
      <c r="H13" s="40"/>
    </row>
    <row r="14" spans="1:8" x14ac:dyDescent="0.25">
      <c r="A14" s="88"/>
      <c r="B14" s="2" t="s">
        <v>21</v>
      </c>
      <c r="C14" s="38" t="s">
        <v>346</v>
      </c>
      <c r="D14" s="38" t="s">
        <v>336</v>
      </c>
      <c r="E14" s="39">
        <v>4250</v>
      </c>
      <c r="F14" s="39">
        <v>3164337.5</v>
      </c>
      <c r="G14" s="80">
        <f t="shared" si="0"/>
        <v>4.2667473429185594E-2</v>
      </c>
      <c r="H14" s="40"/>
    </row>
    <row r="15" spans="1:8" x14ac:dyDescent="0.25">
      <c r="A15" s="88"/>
      <c r="B15" s="2" t="s">
        <v>22</v>
      </c>
      <c r="C15" s="38" t="s">
        <v>348</v>
      </c>
      <c r="D15" s="38" t="s">
        <v>340</v>
      </c>
      <c r="E15" s="39">
        <v>490</v>
      </c>
      <c r="F15" s="39">
        <v>881608</v>
      </c>
      <c r="G15" s="80">
        <f t="shared" si="0"/>
        <v>1.188747594558338E-2</v>
      </c>
      <c r="H15" s="40"/>
    </row>
    <row r="16" spans="1:8" x14ac:dyDescent="0.25">
      <c r="A16" s="88"/>
      <c r="B16" s="2" t="s">
        <v>24</v>
      </c>
      <c r="C16" s="38" t="s">
        <v>347</v>
      </c>
      <c r="D16" s="38" t="s">
        <v>336</v>
      </c>
      <c r="E16" s="39">
        <v>3059</v>
      </c>
      <c r="F16" s="39">
        <v>2950099.6</v>
      </c>
      <c r="G16" s="80">
        <f t="shared" si="0"/>
        <v>3.9778720283930223E-2</v>
      </c>
      <c r="H16" s="40"/>
    </row>
    <row r="17" spans="1:8" x14ac:dyDescent="0.25">
      <c r="A17" s="88"/>
      <c r="B17" s="2" t="s">
        <v>25</v>
      </c>
      <c r="C17" s="38" t="s">
        <v>344</v>
      </c>
      <c r="D17" s="38" t="s">
        <v>337</v>
      </c>
      <c r="E17" s="39">
        <v>137</v>
      </c>
      <c r="F17" s="39">
        <v>983249</v>
      </c>
      <c r="G17" s="80">
        <f t="shared" si="0"/>
        <v>1.3257988625351533E-2</v>
      </c>
      <c r="H17" s="40"/>
    </row>
    <row r="18" spans="1:8" x14ac:dyDescent="0.25">
      <c r="A18" s="88"/>
      <c r="B18" s="2" t="s">
        <v>26</v>
      </c>
      <c r="C18" s="38" t="s">
        <v>342</v>
      </c>
      <c r="D18" s="38" t="s">
        <v>355</v>
      </c>
      <c r="E18" s="39">
        <v>725</v>
      </c>
      <c r="F18" s="39">
        <v>324691.25</v>
      </c>
      <c r="G18" s="80">
        <f t="shared" si="0"/>
        <v>4.3780902896938326E-3</v>
      </c>
      <c r="H18" s="40"/>
    </row>
    <row r="19" spans="1:8" x14ac:dyDescent="0.25">
      <c r="A19" s="88"/>
      <c r="B19" s="2" t="s">
        <v>27</v>
      </c>
      <c r="C19" s="38" t="s">
        <v>368</v>
      </c>
      <c r="D19" s="38" t="s">
        <v>354</v>
      </c>
      <c r="E19" s="39">
        <v>4785</v>
      </c>
      <c r="F19" s="39">
        <v>995375.7</v>
      </c>
      <c r="G19" s="80">
        <f t="shared" si="0"/>
        <v>1.3421503310505598E-2</v>
      </c>
      <c r="H19" s="40"/>
    </row>
    <row r="20" spans="1:8" x14ac:dyDescent="0.25">
      <c r="A20" s="88"/>
      <c r="B20" s="2" t="s">
        <v>28</v>
      </c>
      <c r="C20" s="38" t="s">
        <v>356</v>
      </c>
      <c r="D20" s="38" t="s">
        <v>340</v>
      </c>
      <c r="E20" s="39">
        <v>425</v>
      </c>
      <c r="F20" s="39">
        <v>553987.5</v>
      </c>
      <c r="G20" s="80">
        <f t="shared" si="0"/>
        <v>7.4698880686244603E-3</v>
      </c>
      <c r="H20" s="40"/>
    </row>
    <row r="21" spans="1:8" x14ac:dyDescent="0.25">
      <c r="A21" s="88"/>
      <c r="B21" s="2" t="s">
        <v>29</v>
      </c>
      <c r="C21" s="38" t="s">
        <v>352</v>
      </c>
      <c r="D21" s="38" t="s">
        <v>336</v>
      </c>
      <c r="E21" s="39">
        <v>2856</v>
      </c>
      <c r="F21" s="39">
        <v>3588278.4</v>
      </c>
      <c r="G21" s="80">
        <f t="shared" si="0"/>
        <v>4.8383831777906304E-2</v>
      </c>
      <c r="H21" s="40"/>
    </row>
    <row r="22" spans="1:8" x14ac:dyDescent="0.25">
      <c r="A22" s="88"/>
      <c r="B22" s="2" t="s">
        <v>316</v>
      </c>
      <c r="C22" s="38" t="s">
        <v>607</v>
      </c>
      <c r="D22" s="38" t="s">
        <v>393</v>
      </c>
      <c r="E22" s="39">
        <v>800</v>
      </c>
      <c r="F22" s="39">
        <v>369992</v>
      </c>
      <c r="G22" s="80">
        <f t="shared" si="0"/>
        <v>4.9889191115079336E-3</v>
      </c>
      <c r="H22" s="40"/>
    </row>
    <row r="23" spans="1:8" x14ac:dyDescent="0.25">
      <c r="A23" s="88"/>
      <c r="B23" s="2" t="s">
        <v>30</v>
      </c>
      <c r="C23" s="38" t="s">
        <v>353</v>
      </c>
      <c r="D23" s="38" t="s">
        <v>357</v>
      </c>
      <c r="E23" s="39">
        <v>435</v>
      </c>
      <c r="F23" s="39">
        <v>1324836</v>
      </c>
      <c r="G23" s="80">
        <f t="shared" si="0"/>
        <v>1.7863898787037896E-2</v>
      </c>
      <c r="H23" s="40"/>
    </row>
    <row r="24" spans="1:8" x14ac:dyDescent="0.25">
      <c r="A24" s="88"/>
      <c r="B24" s="2" t="s">
        <v>659</v>
      </c>
      <c r="C24" s="38" t="s">
        <v>679</v>
      </c>
      <c r="D24" s="38" t="s">
        <v>681</v>
      </c>
      <c r="E24" s="39">
        <v>27</v>
      </c>
      <c r="F24" s="39">
        <v>195831</v>
      </c>
      <c r="G24" s="80">
        <f t="shared" si="0"/>
        <v>2.6405571431969074E-3</v>
      </c>
      <c r="H24" s="40"/>
    </row>
    <row r="25" spans="1:8" x14ac:dyDescent="0.25">
      <c r="A25" s="88"/>
      <c r="B25" s="2" t="s">
        <v>32</v>
      </c>
      <c r="C25" s="38" t="s">
        <v>367</v>
      </c>
      <c r="D25" s="38" t="s">
        <v>338</v>
      </c>
      <c r="E25" s="39">
        <v>220</v>
      </c>
      <c r="F25" s="39">
        <v>338294</v>
      </c>
      <c r="G25" s="80">
        <f t="shared" si="0"/>
        <v>4.561507821543344E-3</v>
      </c>
      <c r="H25" s="40"/>
    </row>
    <row r="26" spans="1:8" x14ac:dyDescent="0.25">
      <c r="A26" s="88"/>
      <c r="B26" s="2" t="s">
        <v>663</v>
      </c>
      <c r="C26" s="38" t="s">
        <v>685</v>
      </c>
      <c r="D26" s="38" t="s">
        <v>327</v>
      </c>
      <c r="E26" s="39">
        <v>1485</v>
      </c>
      <c r="F26" s="39">
        <v>656444.25</v>
      </c>
      <c r="G26" s="80">
        <f t="shared" si="0"/>
        <v>8.8514002045030488E-3</v>
      </c>
      <c r="H26" s="40"/>
    </row>
    <row r="27" spans="1:8" x14ac:dyDescent="0.25">
      <c r="A27" s="88"/>
      <c r="B27" s="2" t="s">
        <v>34</v>
      </c>
      <c r="C27" s="38" t="s">
        <v>361</v>
      </c>
      <c r="D27" s="38" t="s">
        <v>365</v>
      </c>
      <c r="E27" s="39">
        <v>240</v>
      </c>
      <c r="F27" s="39">
        <v>439224</v>
      </c>
      <c r="G27" s="80">
        <f t="shared" si="0"/>
        <v>5.9224334791913354E-3</v>
      </c>
      <c r="H27" s="40"/>
    </row>
    <row r="28" spans="1:8" x14ac:dyDescent="0.25">
      <c r="A28" s="88"/>
      <c r="B28" s="2" t="s">
        <v>664</v>
      </c>
      <c r="C28" s="38" t="s">
        <v>687</v>
      </c>
      <c r="D28" s="38" t="s">
        <v>686</v>
      </c>
      <c r="E28" s="39">
        <v>240</v>
      </c>
      <c r="F28" s="39">
        <v>641832</v>
      </c>
      <c r="G28" s="80">
        <f t="shared" si="0"/>
        <v>8.6543707193057155E-3</v>
      </c>
      <c r="H28" s="40"/>
    </row>
    <row r="29" spans="1:8" x14ac:dyDescent="0.25">
      <c r="A29" s="88"/>
      <c r="B29" s="2" t="s">
        <v>660</v>
      </c>
      <c r="C29" s="38" t="s">
        <v>680</v>
      </c>
      <c r="D29" s="38" t="s">
        <v>682</v>
      </c>
      <c r="E29" s="39">
        <v>125</v>
      </c>
      <c r="F29" s="39">
        <v>245625</v>
      </c>
      <c r="G29" s="80">
        <f t="shared" si="0"/>
        <v>3.3119723041691068E-3</v>
      </c>
      <c r="H29" s="40"/>
    </row>
    <row r="30" spans="1:8" x14ac:dyDescent="0.25">
      <c r="A30" s="88"/>
      <c r="B30" s="2" t="s">
        <v>37</v>
      </c>
      <c r="C30" s="38" t="s">
        <v>351</v>
      </c>
      <c r="D30" s="38" t="s">
        <v>360</v>
      </c>
      <c r="E30" s="39">
        <v>2140</v>
      </c>
      <c r="F30" s="39">
        <v>613966</v>
      </c>
      <c r="G30" s="80">
        <f t="shared" si="0"/>
        <v>8.27862956825034E-3</v>
      </c>
      <c r="H30" s="40"/>
    </row>
    <row r="31" spans="1:8" x14ac:dyDescent="0.25">
      <c r="A31" s="88"/>
      <c r="B31" s="2" t="s">
        <v>38</v>
      </c>
      <c r="C31" s="38" t="s">
        <v>364</v>
      </c>
      <c r="D31" s="38" t="s">
        <v>337</v>
      </c>
      <c r="E31" s="39">
        <v>55</v>
      </c>
      <c r="F31" s="39">
        <v>269665</v>
      </c>
      <c r="G31" s="80">
        <f t="shared" si="0"/>
        <v>3.6361242194555203E-3</v>
      </c>
      <c r="H31" s="40"/>
    </row>
    <row r="32" spans="1:8" x14ac:dyDescent="0.25">
      <c r="A32" s="88"/>
      <c r="B32" s="2" t="s">
        <v>39</v>
      </c>
      <c r="C32" s="38" t="s">
        <v>375</v>
      </c>
      <c r="D32" s="38" t="s">
        <v>336</v>
      </c>
      <c r="E32" s="39">
        <v>4635</v>
      </c>
      <c r="F32" s="39">
        <v>1339283.25</v>
      </c>
      <c r="G32" s="80">
        <f t="shared" si="0"/>
        <v>1.8058703435878228E-2</v>
      </c>
      <c r="H32" s="40"/>
    </row>
    <row r="33" spans="1:8" x14ac:dyDescent="0.25">
      <c r="A33" s="88"/>
      <c r="B33" s="2" t="s">
        <v>41</v>
      </c>
      <c r="C33" s="38" t="s">
        <v>385</v>
      </c>
      <c r="D33" s="38" t="s">
        <v>383</v>
      </c>
      <c r="E33" s="39">
        <v>415</v>
      </c>
      <c r="F33" s="39">
        <v>489036</v>
      </c>
      <c r="G33" s="80">
        <f t="shared" si="0"/>
        <v>6.5940913495842989E-3</v>
      </c>
      <c r="H33" s="40"/>
    </row>
    <row r="34" spans="1:8" x14ac:dyDescent="0.25">
      <c r="A34" s="88"/>
      <c r="B34" s="2" t="s">
        <v>701</v>
      </c>
      <c r="C34" s="38" t="s">
        <v>723</v>
      </c>
      <c r="D34" s="38" t="s">
        <v>724</v>
      </c>
      <c r="E34" s="39">
        <v>470</v>
      </c>
      <c r="F34" s="39">
        <v>386199</v>
      </c>
      <c r="G34" s="80">
        <f t="shared" si="0"/>
        <v>5.2074519771920808E-3</v>
      </c>
      <c r="H34" s="40"/>
    </row>
    <row r="35" spans="1:8" x14ac:dyDescent="0.25">
      <c r="A35" s="88"/>
      <c r="B35" s="2" t="s">
        <v>750</v>
      </c>
      <c r="C35" s="38" t="s">
        <v>764</v>
      </c>
      <c r="D35" s="38" t="s">
        <v>726</v>
      </c>
      <c r="E35" s="39">
        <v>1400</v>
      </c>
      <c r="F35" s="39">
        <v>118426</v>
      </c>
      <c r="G35" s="80">
        <f t="shared" si="0"/>
        <v>1.5968392146301503E-3</v>
      </c>
      <c r="H35" s="40"/>
    </row>
    <row r="36" spans="1:8" x14ac:dyDescent="0.25">
      <c r="A36" s="88"/>
      <c r="B36" s="2" t="s">
        <v>751</v>
      </c>
      <c r="C36" s="38" t="s">
        <v>765</v>
      </c>
      <c r="D36" s="38" t="s">
        <v>726</v>
      </c>
      <c r="E36" s="39">
        <v>1400</v>
      </c>
      <c r="F36" s="39">
        <v>66444</v>
      </c>
      <c r="G36" s="80">
        <f t="shared" si="0"/>
        <v>8.9592137517847178E-4</v>
      </c>
      <c r="H36" s="40"/>
    </row>
    <row r="37" spans="1:8" x14ac:dyDescent="0.25">
      <c r="A37" s="88"/>
      <c r="B37" s="2" t="s">
        <v>629</v>
      </c>
      <c r="C37" s="38" t="s">
        <v>634</v>
      </c>
      <c r="D37" s="38" t="s">
        <v>633</v>
      </c>
      <c r="E37" s="39">
        <v>229</v>
      </c>
      <c r="F37" s="39">
        <v>1179029.3999999999</v>
      </c>
      <c r="G37" s="80">
        <f t="shared" si="0"/>
        <v>1.5897863485398959E-2</v>
      </c>
      <c r="H37" s="40"/>
    </row>
    <row r="38" spans="1:8" x14ac:dyDescent="0.25">
      <c r="A38" s="88"/>
      <c r="B38" s="2" t="s">
        <v>42</v>
      </c>
      <c r="C38" s="38" t="s">
        <v>371</v>
      </c>
      <c r="D38" s="38" t="s">
        <v>373</v>
      </c>
      <c r="E38" s="39">
        <v>1049</v>
      </c>
      <c r="F38" s="39">
        <v>553872</v>
      </c>
      <c r="G38" s="80">
        <f t="shared" si="0"/>
        <v>7.4683306831745608E-3</v>
      </c>
      <c r="H38" s="40"/>
    </row>
    <row r="39" spans="1:8" x14ac:dyDescent="0.25">
      <c r="A39" s="88"/>
      <c r="B39" s="2" t="s">
        <v>702</v>
      </c>
      <c r="C39" s="38" t="s">
        <v>725</v>
      </c>
      <c r="D39" s="38" t="s">
        <v>726</v>
      </c>
      <c r="E39" s="39">
        <v>1400</v>
      </c>
      <c r="F39" s="39">
        <v>493640</v>
      </c>
      <c r="G39" s="80">
        <f t="shared" ref="G39:G70" si="1">+F39/$F$114</f>
        <v>6.6561710258729277E-3</v>
      </c>
      <c r="H39" s="40"/>
    </row>
    <row r="40" spans="1:8" x14ac:dyDescent="0.25">
      <c r="A40" s="88"/>
      <c r="B40" s="2" t="s">
        <v>43</v>
      </c>
      <c r="C40" s="38" t="s">
        <v>382</v>
      </c>
      <c r="D40" s="38" t="s">
        <v>378</v>
      </c>
      <c r="E40" s="39">
        <v>1500</v>
      </c>
      <c r="F40" s="39">
        <v>398100</v>
      </c>
      <c r="G40" s="80">
        <f t="shared" si="1"/>
        <v>5.3679233558869069E-3</v>
      </c>
      <c r="H40" s="40"/>
    </row>
    <row r="41" spans="1:8" x14ac:dyDescent="0.25">
      <c r="A41" s="88"/>
      <c r="B41" s="2" t="s">
        <v>44</v>
      </c>
      <c r="C41" s="38" t="s">
        <v>766</v>
      </c>
      <c r="D41" s="38" t="s">
        <v>331</v>
      </c>
      <c r="E41" s="39">
        <v>82</v>
      </c>
      <c r="F41" s="39">
        <v>333051.2</v>
      </c>
      <c r="G41" s="80">
        <f t="shared" si="1"/>
        <v>4.4908146575889513E-3</v>
      </c>
      <c r="H41" s="40"/>
    </row>
    <row r="42" spans="1:8" x14ac:dyDescent="0.25">
      <c r="A42" s="88"/>
      <c r="B42" s="2" t="s">
        <v>45</v>
      </c>
      <c r="C42" s="38" t="s">
        <v>384</v>
      </c>
      <c r="D42" s="38" t="s">
        <v>377</v>
      </c>
      <c r="E42" s="39">
        <v>72</v>
      </c>
      <c r="F42" s="39">
        <v>374724</v>
      </c>
      <c r="G42" s="80">
        <f t="shared" si="1"/>
        <v>5.0527247214553258E-3</v>
      </c>
      <c r="H42" s="40"/>
    </row>
    <row r="43" spans="1:8" x14ac:dyDescent="0.25">
      <c r="A43" s="88"/>
      <c r="B43" s="2" t="s">
        <v>638</v>
      </c>
      <c r="C43" s="38" t="s">
        <v>374</v>
      </c>
      <c r="D43" s="38" t="s">
        <v>336</v>
      </c>
      <c r="E43" s="39">
        <v>2700</v>
      </c>
      <c r="F43" s="39">
        <v>1037340</v>
      </c>
      <c r="G43" s="80">
        <f t="shared" si="1"/>
        <v>1.3987343918602672E-2</v>
      </c>
      <c r="H43" s="40"/>
    </row>
    <row r="44" spans="1:8" ht="13.5" customHeight="1" x14ac:dyDescent="0.25">
      <c r="A44" s="88"/>
      <c r="B44" s="2" t="s">
        <v>46</v>
      </c>
      <c r="C44" s="38" t="s">
        <v>372</v>
      </c>
      <c r="D44" s="38" t="s">
        <v>336</v>
      </c>
      <c r="E44" s="39">
        <v>1280</v>
      </c>
      <c r="F44" s="39">
        <v>1646848</v>
      </c>
      <c r="G44" s="80">
        <f t="shared" si="1"/>
        <v>2.220586245364391E-2</v>
      </c>
      <c r="H44" s="40"/>
    </row>
    <row r="45" spans="1:8" x14ac:dyDescent="0.25">
      <c r="A45" s="88"/>
      <c r="B45" s="2" t="s">
        <v>47</v>
      </c>
      <c r="C45" s="38" t="s">
        <v>379</v>
      </c>
      <c r="D45" s="38" t="s">
        <v>380</v>
      </c>
      <c r="E45" s="39">
        <v>345</v>
      </c>
      <c r="F45" s="39">
        <v>490417.5</v>
      </c>
      <c r="G45" s="80">
        <f t="shared" si="1"/>
        <v>6.6127192976279002E-3</v>
      </c>
      <c r="H45" s="40"/>
    </row>
    <row r="46" spans="1:8" x14ac:dyDescent="0.25">
      <c r="A46" s="88"/>
      <c r="B46" s="2" t="s">
        <v>48</v>
      </c>
      <c r="C46" s="38" t="s">
        <v>381</v>
      </c>
      <c r="D46" s="38" t="s">
        <v>366</v>
      </c>
      <c r="E46" s="39">
        <v>1175</v>
      </c>
      <c r="F46" s="39">
        <v>494381.25</v>
      </c>
      <c r="G46" s="80">
        <f t="shared" si="1"/>
        <v>6.6661659346585371E-3</v>
      </c>
      <c r="H46" s="40"/>
    </row>
    <row r="47" spans="1:8" x14ac:dyDescent="0.25">
      <c r="A47" s="88"/>
      <c r="B47" s="2" t="s">
        <v>49</v>
      </c>
      <c r="C47" s="38" t="s">
        <v>369</v>
      </c>
      <c r="D47" s="38" t="s">
        <v>370</v>
      </c>
      <c r="E47" s="39">
        <v>2345</v>
      </c>
      <c r="F47" s="39">
        <v>977278.75</v>
      </c>
      <c r="G47" s="80">
        <f t="shared" si="1"/>
        <v>1.3177486629834116E-2</v>
      </c>
      <c r="H47" s="40"/>
    </row>
    <row r="48" spans="1:8" x14ac:dyDescent="0.25">
      <c r="A48" s="88"/>
      <c r="B48" s="2" t="s">
        <v>703</v>
      </c>
      <c r="C48" s="38" t="s">
        <v>727</v>
      </c>
      <c r="D48" s="38" t="s">
        <v>331</v>
      </c>
      <c r="E48" s="39">
        <v>93</v>
      </c>
      <c r="F48" s="39">
        <v>483069.9</v>
      </c>
      <c r="G48" s="80">
        <f t="shared" si="1"/>
        <v>6.5136453120722242E-3</v>
      </c>
      <c r="H48" s="40"/>
    </row>
    <row r="49" spans="1:8" x14ac:dyDescent="0.25">
      <c r="A49" s="88"/>
      <c r="B49" s="2" t="s">
        <v>50</v>
      </c>
      <c r="C49" s="38" t="s">
        <v>376</v>
      </c>
      <c r="D49" s="38" t="s">
        <v>386</v>
      </c>
      <c r="E49" s="39">
        <v>3150</v>
      </c>
      <c r="F49" s="39">
        <v>1293862.5</v>
      </c>
      <c r="G49" s="80">
        <f t="shared" si="1"/>
        <v>1.7446256551259039E-2</v>
      </c>
      <c r="H49" s="40"/>
    </row>
    <row r="50" spans="1:8" x14ac:dyDescent="0.25">
      <c r="A50" s="88"/>
      <c r="B50" s="2" t="s">
        <v>704</v>
      </c>
      <c r="C50" s="38" t="s">
        <v>728</v>
      </c>
      <c r="D50" s="38" t="s">
        <v>325</v>
      </c>
      <c r="E50" s="39">
        <v>600</v>
      </c>
      <c r="F50" s="39">
        <v>285690</v>
      </c>
      <c r="G50" s="80">
        <f t="shared" si="1"/>
        <v>3.8522030232186143E-3</v>
      </c>
      <c r="H50" s="40"/>
    </row>
    <row r="51" spans="1:8" x14ac:dyDescent="0.25">
      <c r="A51" s="88"/>
      <c r="B51" s="2" t="s">
        <v>51</v>
      </c>
      <c r="C51" s="38" t="s">
        <v>395</v>
      </c>
      <c r="D51" s="38" t="s">
        <v>394</v>
      </c>
      <c r="E51" s="39">
        <v>225</v>
      </c>
      <c r="F51" s="39">
        <v>916852.5</v>
      </c>
      <c r="G51" s="80">
        <f t="shared" si="1"/>
        <v>1.2362707733366743E-2</v>
      </c>
      <c r="H51" s="40"/>
    </row>
    <row r="52" spans="1:8" x14ac:dyDescent="0.25">
      <c r="A52" s="88"/>
      <c r="B52" s="2" t="s">
        <v>52</v>
      </c>
      <c r="C52" s="38" t="s">
        <v>388</v>
      </c>
      <c r="D52" s="38" t="s">
        <v>338</v>
      </c>
      <c r="E52" s="39">
        <v>1144</v>
      </c>
      <c r="F52" s="39">
        <v>1039038</v>
      </c>
      <c r="G52" s="80">
        <f t="shared" si="1"/>
        <v>1.40102395072947E-2</v>
      </c>
      <c r="H52" s="40"/>
    </row>
    <row r="53" spans="1:8" x14ac:dyDescent="0.25">
      <c r="A53" s="88"/>
      <c r="B53" s="2" t="s">
        <v>53</v>
      </c>
      <c r="C53" s="38" t="s">
        <v>396</v>
      </c>
      <c r="D53" s="38" t="s">
        <v>40</v>
      </c>
      <c r="E53" s="39">
        <v>128</v>
      </c>
      <c r="F53" s="39">
        <v>752768</v>
      </c>
      <c r="G53" s="80">
        <f t="shared" si="1"/>
        <v>1.0150215847184816E-2</v>
      </c>
      <c r="H53" s="40"/>
    </row>
    <row r="54" spans="1:8" x14ac:dyDescent="0.25">
      <c r="A54" s="88"/>
      <c r="B54" s="2" t="s">
        <v>54</v>
      </c>
      <c r="C54" s="38" t="s">
        <v>401</v>
      </c>
      <c r="D54" s="38" t="s">
        <v>340</v>
      </c>
      <c r="E54" s="39">
        <v>175</v>
      </c>
      <c r="F54" s="39">
        <v>396847.5</v>
      </c>
      <c r="G54" s="80">
        <f t="shared" si="1"/>
        <v>5.3510348253587772E-3</v>
      </c>
      <c r="H54" s="40"/>
    </row>
    <row r="55" spans="1:8" x14ac:dyDescent="0.25">
      <c r="A55" s="88"/>
      <c r="B55" s="2" t="s">
        <v>55</v>
      </c>
      <c r="C55" s="38" t="s">
        <v>400</v>
      </c>
      <c r="D55" s="38" t="s">
        <v>397</v>
      </c>
      <c r="E55" s="39">
        <v>51</v>
      </c>
      <c r="F55" s="39">
        <v>930597</v>
      </c>
      <c r="G55" s="80">
        <f t="shared" si="1"/>
        <v>1.2548036601904768E-2</v>
      </c>
      <c r="H55" s="40"/>
    </row>
    <row r="56" spans="1:8" x14ac:dyDescent="0.25">
      <c r="A56" s="88"/>
      <c r="B56" s="2" t="s">
        <v>639</v>
      </c>
      <c r="C56" s="38" t="s">
        <v>650</v>
      </c>
      <c r="D56" s="38" t="s">
        <v>340</v>
      </c>
      <c r="E56" s="39">
        <v>93</v>
      </c>
      <c r="F56" s="39">
        <v>620031</v>
      </c>
      <c r="G56" s="80">
        <f t="shared" si="1"/>
        <v>8.3604091591909444E-3</v>
      </c>
      <c r="H56" s="40"/>
    </row>
    <row r="57" spans="1:8" x14ac:dyDescent="0.25">
      <c r="A57" s="88"/>
      <c r="B57" s="2" t="s">
        <v>705</v>
      </c>
      <c r="C57" s="38" t="s">
        <v>729</v>
      </c>
      <c r="D57" s="38" t="s">
        <v>730</v>
      </c>
      <c r="E57" s="39">
        <v>2505</v>
      </c>
      <c r="F57" s="39">
        <v>657061.5</v>
      </c>
      <c r="G57" s="80">
        <f t="shared" si="1"/>
        <v>8.8597231150567314E-3</v>
      </c>
      <c r="H57" s="40"/>
    </row>
    <row r="58" spans="1:8" x14ac:dyDescent="0.25">
      <c r="A58" s="88"/>
      <c r="B58" s="2" t="s">
        <v>56</v>
      </c>
      <c r="C58" s="38" t="s">
        <v>398</v>
      </c>
      <c r="D58" s="38" t="s">
        <v>327</v>
      </c>
      <c r="E58" s="39">
        <v>1255</v>
      </c>
      <c r="F58" s="39">
        <v>2295395</v>
      </c>
      <c r="G58" s="80">
        <f t="shared" si="1"/>
        <v>3.0950777270751132E-2</v>
      </c>
      <c r="H58" s="40"/>
    </row>
    <row r="59" spans="1:8" outlineLevel="1" x14ac:dyDescent="0.25">
      <c r="A59" s="88"/>
      <c r="B59" s="2" t="s">
        <v>706</v>
      </c>
      <c r="C59" s="38" t="s">
        <v>731</v>
      </c>
      <c r="D59" s="38" t="s">
        <v>338</v>
      </c>
      <c r="E59" s="39">
        <v>153</v>
      </c>
      <c r="F59" s="39">
        <v>511463.7</v>
      </c>
      <c r="G59" s="80">
        <f t="shared" si="1"/>
        <v>6.8965032426986537E-3</v>
      </c>
      <c r="H59" s="40"/>
    </row>
    <row r="60" spans="1:8" outlineLevel="1" x14ac:dyDescent="0.25">
      <c r="A60" s="88"/>
      <c r="B60" s="2" t="s">
        <v>58</v>
      </c>
      <c r="C60" s="38" t="s">
        <v>391</v>
      </c>
      <c r="D60" s="38" t="s">
        <v>399</v>
      </c>
      <c r="E60" s="39">
        <v>85</v>
      </c>
      <c r="F60" s="39">
        <v>695002.5</v>
      </c>
      <c r="G60" s="80">
        <f t="shared" si="1"/>
        <v>9.3713141224561411E-3</v>
      </c>
      <c r="H60" s="40"/>
    </row>
    <row r="61" spans="1:8" outlineLevel="1" x14ac:dyDescent="0.25">
      <c r="A61" s="88"/>
      <c r="B61" s="2" t="s">
        <v>661</v>
      </c>
      <c r="C61" s="38" t="s">
        <v>683</v>
      </c>
      <c r="D61" s="38" t="s">
        <v>684</v>
      </c>
      <c r="E61" s="39">
        <v>692</v>
      </c>
      <c r="F61" s="39">
        <v>1354382.4</v>
      </c>
      <c r="G61" s="80">
        <f t="shared" si="1"/>
        <v>1.8262298210907215E-2</v>
      </c>
      <c r="H61" s="40"/>
    </row>
    <row r="62" spans="1:8" outlineLevel="1" x14ac:dyDescent="0.25">
      <c r="A62" s="88"/>
      <c r="B62" s="2" t="s">
        <v>59</v>
      </c>
      <c r="C62" s="38" t="s">
        <v>387</v>
      </c>
      <c r="D62" s="38" t="s">
        <v>392</v>
      </c>
      <c r="E62" s="39">
        <v>375</v>
      </c>
      <c r="F62" s="39">
        <v>847087.5</v>
      </c>
      <c r="G62" s="80">
        <f t="shared" si="1"/>
        <v>1.1422006470057398E-2</v>
      </c>
      <c r="H62" s="40"/>
    </row>
    <row r="63" spans="1:8" outlineLevel="1" x14ac:dyDescent="0.25">
      <c r="A63" s="88"/>
      <c r="B63" s="2" t="s">
        <v>60</v>
      </c>
      <c r="C63" s="38" t="s">
        <v>402</v>
      </c>
      <c r="D63" s="38" t="s">
        <v>336</v>
      </c>
      <c r="E63" s="39">
        <v>8000</v>
      </c>
      <c r="F63" s="39">
        <v>1046400</v>
      </c>
      <c r="G63" s="80">
        <f t="shared" si="1"/>
        <v>1.4109507660386987E-2</v>
      </c>
      <c r="H63" s="40"/>
    </row>
    <row r="64" spans="1:8" outlineLevel="1" x14ac:dyDescent="0.25">
      <c r="A64" s="88"/>
      <c r="B64" s="2" t="s">
        <v>61</v>
      </c>
      <c r="C64" s="38" t="s">
        <v>412</v>
      </c>
      <c r="D64" s="38" t="s">
        <v>355</v>
      </c>
      <c r="E64" s="39">
        <v>112</v>
      </c>
      <c r="F64" s="39">
        <v>1285984</v>
      </c>
      <c r="G64" s="80">
        <f t="shared" si="1"/>
        <v>1.7340023986176508E-2</v>
      </c>
      <c r="H64" s="40"/>
    </row>
    <row r="65" spans="1:8" outlineLevel="1" x14ac:dyDescent="0.25">
      <c r="A65" s="88"/>
      <c r="B65" s="2" t="s">
        <v>62</v>
      </c>
      <c r="C65" s="38" t="s">
        <v>407</v>
      </c>
      <c r="D65" s="38" t="s">
        <v>337</v>
      </c>
      <c r="E65" s="39">
        <v>267</v>
      </c>
      <c r="F65" s="39">
        <v>895971.9</v>
      </c>
      <c r="G65" s="80">
        <f t="shared" si="1"/>
        <v>1.2081156714967014E-2</v>
      </c>
      <c r="H65" s="40"/>
    </row>
    <row r="66" spans="1:8" outlineLevel="1" x14ac:dyDescent="0.25">
      <c r="A66" s="88"/>
      <c r="B66" s="2" t="s">
        <v>707</v>
      </c>
      <c r="C66" s="38" t="s">
        <v>732</v>
      </c>
      <c r="D66" s="38" t="s">
        <v>733</v>
      </c>
      <c r="E66" s="39">
        <v>1045</v>
      </c>
      <c r="F66" s="39">
        <v>478505.5</v>
      </c>
      <c r="G66" s="80">
        <f t="shared" si="1"/>
        <v>6.4520995965092745E-3</v>
      </c>
      <c r="H66" s="40"/>
    </row>
    <row r="67" spans="1:8" outlineLevel="1" x14ac:dyDescent="0.25">
      <c r="A67" s="88"/>
      <c r="B67" s="2" t="s">
        <v>63</v>
      </c>
      <c r="C67" s="38" t="s">
        <v>406</v>
      </c>
      <c r="D67" s="38" t="s">
        <v>336</v>
      </c>
      <c r="E67" s="39">
        <v>1355</v>
      </c>
      <c r="F67" s="39">
        <v>1128715</v>
      </c>
      <c r="G67" s="80">
        <f t="shared" si="1"/>
        <v>1.5219431325395353E-2</v>
      </c>
      <c r="H67" s="40"/>
    </row>
    <row r="68" spans="1:8" outlineLevel="1" x14ac:dyDescent="0.25">
      <c r="A68" s="88"/>
      <c r="B68" s="2" t="s">
        <v>64</v>
      </c>
      <c r="C68" s="38" t="s">
        <v>403</v>
      </c>
      <c r="D68" s="38" t="s">
        <v>408</v>
      </c>
      <c r="E68" s="39">
        <v>48</v>
      </c>
      <c r="F68" s="39">
        <v>630096</v>
      </c>
      <c r="G68" s="80">
        <f t="shared" si="1"/>
        <v>8.496124176967889E-3</v>
      </c>
      <c r="H68" s="40"/>
    </row>
    <row r="69" spans="1:8" outlineLevel="1" x14ac:dyDescent="0.25">
      <c r="A69" s="88"/>
      <c r="B69" s="2" t="s">
        <v>65</v>
      </c>
      <c r="C69" s="38" t="s">
        <v>410</v>
      </c>
      <c r="D69" s="38" t="s">
        <v>392</v>
      </c>
      <c r="E69" s="39">
        <v>348</v>
      </c>
      <c r="F69" s="39">
        <v>516397.2</v>
      </c>
      <c r="G69" s="80">
        <f t="shared" si="1"/>
        <v>6.9630258497729268E-3</v>
      </c>
      <c r="H69" s="40"/>
    </row>
    <row r="70" spans="1:8" outlineLevel="1" x14ac:dyDescent="0.25">
      <c r="A70" s="88"/>
      <c r="B70" s="2" t="s">
        <v>752</v>
      </c>
      <c r="C70" s="38" t="s">
        <v>769</v>
      </c>
      <c r="D70" s="38" t="s">
        <v>417</v>
      </c>
      <c r="E70" s="39">
        <v>3560</v>
      </c>
      <c r="F70" s="39">
        <v>1293348</v>
      </c>
      <c r="G70" s="80">
        <f t="shared" si="1"/>
        <v>1.7439319106982213E-2</v>
      </c>
      <c r="H70" s="40"/>
    </row>
    <row r="71" spans="1:8" outlineLevel="1" x14ac:dyDescent="0.25">
      <c r="A71" s="88"/>
      <c r="B71" s="2" t="s">
        <v>66</v>
      </c>
      <c r="C71" s="38" t="s">
        <v>404</v>
      </c>
      <c r="D71" s="38" t="s">
        <v>340</v>
      </c>
      <c r="E71" s="39">
        <v>141</v>
      </c>
      <c r="F71" s="39">
        <v>621922.80000000005</v>
      </c>
      <c r="G71" s="80">
        <f t="shared" ref="G71:G82" si="2">+F71/$F$114</f>
        <v>8.3859179193131912E-3</v>
      </c>
      <c r="H71" s="40"/>
    </row>
    <row r="72" spans="1:8" outlineLevel="1" x14ac:dyDescent="0.25">
      <c r="A72" s="88"/>
      <c r="B72" s="2" t="s">
        <v>753</v>
      </c>
      <c r="C72" s="38" t="s">
        <v>767</v>
      </c>
      <c r="D72" s="38" t="s">
        <v>726</v>
      </c>
      <c r="E72" s="39">
        <v>1400</v>
      </c>
      <c r="F72" s="39">
        <v>195790</v>
      </c>
      <c r="G72" s="80">
        <f t="shared" si="2"/>
        <v>2.640004305071835E-3</v>
      </c>
      <c r="H72" s="40"/>
    </row>
    <row r="73" spans="1:8" outlineLevel="1" x14ac:dyDescent="0.25">
      <c r="A73" s="88"/>
      <c r="B73" s="2" t="s">
        <v>754</v>
      </c>
      <c r="C73" s="38" t="s">
        <v>768</v>
      </c>
      <c r="D73" s="38" t="s">
        <v>726</v>
      </c>
      <c r="E73" s="39">
        <v>1400</v>
      </c>
      <c r="F73" s="39">
        <v>322224</v>
      </c>
      <c r="G73" s="80">
        <f t="shared" si="2"/>
        <v>4.3448222442283415E-3</v>
      </c>
      <c r="H73" s="40"/>
    </row>
    <row r="74" spans="1:8" x14ac:dyDescent="0.25">
      <c r="B74" s="2" t="s">
        <v>67</v>
      </c>
      <c r="C74" s="38" t="s">
        <v>405</v>
      </c>
      <c r="D74" s="38" t="s">
        <v>338</v>
      </c>
      <c r="E74" s="39">
        <v>1330</v>
      </c>
      <c r="F74" s="39">
        <v>1259709.5</v>
      </c>
      <c r="G74" s="80">
        <f t="shared" si="2"/>
        <v>1.6985742393073645E-2</v>
      </c>
      <c r="H74" s="40"/>
    </row>
    <row r="75" spans="1:8" x14ac:dyDescent="0.25">
      <c r="B75" s="2" t="s">
        <v>68</v>
      </c>
      <c r="C75" s="38" t="s">
        <v>411</v>
      </c>
      <c r="D75" s="38" t="s">
        <v>366</v>
      </c>
      <c r="E75" s="39">
        <v>3425</v>
      </c>
      <c r="F75" s="39">
        <v>1325132.5</v>
      </c>
      <c r="G75" s="80">
        <f t="shared" si="2"/>
        <v>1.7867896750552139E-2</v>
      </c>
      <c r="H75" s="40"/>
    </row>
    <row r="76" spans="1:8" x14ac:dyDescent="0.25">
      <c r="B76" s="2" t="s">
        <v>70</v>
      </c>
      <c r="C76" s="38" t="s">
        <v>413</v>
      </c>
      <c r="D76" s="38" t="s">
        <v>418</v>
      </c>
      <c r="E76" s="39">
        <v>2795</v>
      </c>
      <c r="F76" s="39">
        <v>812087.25</v>
      </c>
      <c r="G76" s="80">
        <f t="shared" si="2"/>
        <v>1.095006811427523E-2</v>
      </c>
      <c r="H76" s="40"/>
    </row>
    <row r="77" spans="1:8" x14ac:dyDescent="0.25">
      <c r="B77" s="2" t="s">
        <v>71</v>
      </c>
      <c r="C77" s="38" t="s">
        <v>415</v>
      </c>
      <c r="D77" s="38" t="s">
        <v>421</v>
      </c>
      <c r="E77" s="39">
        <v>3400</v>
      </c>
      <c r="F77" s="39">
        <v>851972</v>
      </c>
      <c r="G77" s="80">
        <f t="shared" si="2"/>
        <v>1.1487868368152925E-2</v>
      </c>
      <c r="H77" s="40"/>
    </row>
    <row r="78" spans="1:8" x14ac:dyDescent="0.25">
      <c r="A78" s="97" t="s">
        <v>69</v>
      </c>
      <c r="B78" s="2" t="s">
        <v>662</v>
      </c>
      <c r="C78" s="38" t="s">
        <v>678</v>
      </c>
      <c r="D78" s="38" t="s">
        <v>521</v>
      </c>
      <c r="E78" s="39">
        <v>100</v>
      </c>
      <c r="F78" s="39">
        <v>179220</v>
      </c>
      <c r="G78" s="80">
        <f t="shared" si="2"/>
        <v>2.4165767994022893E-3</v>
      </c>
      <c r="H78" s="40"/>
    </row>
    <row r="79" spans="1:8" x14ac:dyDescent="0.25">
      <c r="B79" s="2" t="s">
        <v>708</v>
      </c>
      <c r="C79" s="38" t="s">
        <v>734</v>
      </c>
      <c r="D79" s="38" t="s">
        <v>735</v>
      </c>
      <c r="E79" s="39">
        <v>7395</v>
      </c>
      <c r="F79" s="39">
        <v>1077747.3</v>
      </c>
      <c r="G79" s="80">
        <f t="shared" si="2"/>
        <v>1.4532190161803699E-2</v>
      </c>
      <c r="H79" s="40"/>
    </row>
    <row r="80" spans="1:8" x14ac:dyDescent="0.25">
      <c r="B80" s="2" t="s">
        <v>72</v>
      </c>
      <c r="C80" s="38" t="s">
        <v>414</v>
      </c>
      <c r="D80" s="38" t="s">
        <v>365</v>
      </c>
      <c r="E80" s="39">
        <v>524</v>
      </c>
      <c r="F80" s="39">
        <v>311675.2</v>
      </c>
      <c r="G80" s="80">
        <f t="shared" si="2"/>
        <v>4.2025837365755412E-3</v>
      </c>
      <c r="H80" s="40"/>
    </row>
    <row r="81" spans="1:8" x14ac:dyDescent="0.25">
      <c r="B81" s="2" t="s">
        <v>75</v>
      </c>
      <c r="C81" s="38" t="s">
        <v>419</v>
      </c>
      <c r="D81" s="38" t="s">
        <v>331</v>
      </c>
      <c r="E81" s="39">
        <v>251</v>
      </c>
      <c r="F81" s="39">
        <v>297133.8</v>
      </c>
      <c r="G81" s="80">
        <f t="shared" si="2"/>
        <v>4.0065095826260456E-3</v>
      </c>
      <c r="H81" s="40"/>
    </row>
    <row r="82" spans="1:8" x14ac:dyDescent="0.25">
      <c r="A82" s="89" t="s">
        <v>73</v>
      </c>
      <c r="B82" s="2" t="s">
        <v>709</v>
      </c>
      <c r="C82" s="38" t="s">
        <v>736</v>
      </c>
      <c r="D82" s="38" t="s">
        <v>336</v>
      </c>
      <c r="E82" s="39">
        <v>650</v>
      </c>
      <c r="F82" s="39">
        <v>640055</v>
      </c>
      <c r="G82" s="80">
        <f t="shared" si="2"/>
        <v>8.6304099059336704E-3</v>
      </c>
      <c r="H82" s="40"/>
    </row>
    <row r="83" spans="1:8" hidden="1" x14ac:dyDescent="0.25">
      <c r="B83" s="2"/>
      <c r="C83" s="38"/>
      <c r="D83" s="38"/>
      <c r="E83" s="39"/>
      <c r="F83" s="39"/>
      <c r="G83" s="80"/>
      <c r="H83" s="40"/>
    </row>
    <row r="84" spans="1:8" hidden="1" x14ac:dyDescent="0.25">
      <c r="B84" s="2"/>
      <c r="C84" s="38"/>
      <c r="D84" s="38"/>
      <c r="E84" s="39"/>
      <c r="F84" s="39"/>
      <c r="G84" s="80"/>
      <c r="H84" s="40"/>
    </row>
    <row r="85" spans="1:8" hidden="1" x14ac:dyDescent="0.25">
      <c r="B85" s="2"/>
      <c r="C85" s="38"/>
      <c r="D85" s="38"/>
      <c r="E85" s="39"/>
      <c r="F85" s="39"/>
      <c r="G85" s="80"/>
      <c r="H85" s="40"/>
    </row>
    <row r="86" spans="1:8" hidden="1" x14ac:dyDescent="0.25">
      <c r="B86" s="2"/>
      <c r="C86" s="38"/>
      <c r="D86" s="38"/>
      <c r="E86" s="39"/>
      <c r="F86" s="39"/>
      <c r="G86" s="80"/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322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hidden="1" x14ac:dyDescent="0.25">
      <c r="B99" s="65"/>
      <c r="C99" s="45"/>
      <c r="D99" s="45"/>
      <c r="E99" s="132"/>
      <c r="F99" s="129"/>
      <c r="G99" s="80"/>
      <c r="H99" s="40"/>
    </row>
    <row r="100" spans="1:8" hidden="1" x14ac:dyDescent="0.25">
      <c r="B100" s="133"/>
      <c r="C100" s="134"/>
      <c r="D100" s="134"/>
      <c r="E100" s="135"/>
      <c r="F100" s="136"/>
      <c r="G100" s="80"/>
      <c r="H100" s="137"/>
    </row>
    <row r="101" spans="1:8" x14ac:dyDescent="0.25">
      <c r="B101" s="65"/>
      <c r="C101" s="38"/>
      <c r="D101" s="38"/>
      <c r="E101" s="39"/>
      <c r="F101" s="39"/>
      <c r="G101" s="80"/>
      <c r="H101" s="138"/>
    </row>
    <row r="102" spans="1:8" x14ac:dyDescent="0.25">
      <c r="B102" s="45"/>
      <c r="C102" s="45" t="s">
        <v>78</v>
      </c>
      <c r="D102" s="45"/>
      <c r="E102" s="46"/>
      <c r="F102" s="47">
        <f>SUM(F7:F100)</f>
        <v>67014266.999999993</v>
      </c>
      <c r="G102" s="101">
        <f>+F102/$F$114</f>
        <v>0.90361077369239173</v>
      </c>
      <c r="H102" s="48"/>
    </row>
    <row r="104" spans="1:8" x14ac:dyDescent="0.25">
      <c r="B104" s="49"/>
      <c r="C104" s="49" t="s">
        <v>81</v>
      </c>
      <c r="D104" s="49"/>
      <c r="E104" s="49"/>
      <c r="F104" s="49" t="s">
        <v>10</v>
      </c>
      <c r="G104" s="49" t="s">
        <v>11</v>
      </c>
      <c r="H104" s="49" t="s">
        <v>12</v>
      </c>
    </row>
    <row r="105" spans="1:8" x14ac:dyDescent="0.25">
      <c r="B105" s="50"/>
      <c r="C105" s="45" t="s">
        <v>82</v>
      </c>
      <c r="D105" s="38"/>
      <c r="E105" s="51"/>
      <c r="F105" s="52" t="s">
        <v>83</v>
      </c>
      <c r="G105" s="51">
        <v>0</v>
      </c>
      <c r="H105" s="38"/>
    </row>
    <row r="106" spans="1:8" x14ac:dyDescent="0.25">
      <c r="B106" s="50" t="s">
        <v>84</v>
      </c>
      <c r="C106" s="45" t="s">
        <v>85</v>
      </c>
      <c r="D106" s="45"/>
      <c r="E106" s="46"/>
      <c r="F106" s="39">
        <v>7064648.3499999996</v>
      </c>
      <c r="G106" s="81">
        <f>+F106/$F$114</f>
        <v>9.5258706051476752E-2</v>
      </c>
      <c r="H106" s="38"/>
    </row>
    <row r="107" spans="1:8" x14ac:dyDescent="0.25">
      <c r="B107" s="50"/>
      <c r="C107" s="45" t="s">
        <v>86</v>
      </c>
      <c r="D107" s="38"/>
      <c r="E107" s="51"/>
      <c r="F107" s="46" t="s">
        <v>83</v>
      </c>
      <c r="G107" s="51">
        <v>0</v>
      </c>
      <c r="H107" s="38"/>
    </row>
    <row r="108" spans="1:8" x14ac:dyDescent="0.25">
      <c r="B108" s="50"/>
      <c r="C108" s="45" t="s">
        <v>87</v>
      </c>
      <c r="D108" s="38"/>
      <c r="E108" s="51"/>
      <c r="F108" s="46" t="s">
        <v>83</v>
      </c>
      <c r="G108" s="51">
        <v>0</v>
      </c>
      <c r="H108" s="38"/>
    </row>
    <row r="109" spans="1:8" x14ac:dyDescent="0.25">
      <c r="B109" s="50"/>
      <c r="C109" s="45" t="s">
        <v>88</v>
      </c>
      <c r="D109" s="38"/>
      <c r="E109" s="51"/>
      <c r="F109" s="46" t="s">
        <v>83</v>
      </c>
      <c r="G109" s="51">
        <v>0</v>
      </c>
      <c r="H109" s="38"/>
    </row>
    <row r="110" spans="1:8" x14ac:dyDescent="0.25">
      <c r="B110" s="38" t="s">
        <v>73</v>
      </c>
      <c r="C110" s="38" t="s">
        <v>89</v>
      </c>
      <c r="D110" s="38"/>
      <c r="E110" s="51"/>
      <c r="F110" s="39">
        <v>83842.5</v>
      </c>
      <c r="G110" s="81">
        <f>+F110/$F$114</f>
        <v>1.1305202561314946E-3</v>
      </c>
      <c r="H110" s="38"/>
    </row>
    <row r="111" spans="1:8" x14ac:dyDescent="0.25">
      <c r="B111" s="50"/>
      <c r="C111" s="38"/>
      <c r="D111" s="38"/>
      <c r="E111" s="51"/>
      <c r="F111" s="52"/>
      <c r="G111" s="81"/>
      <c r="H111" s="38"/>
    </row>
    <row r="112" spans="1:8" x14ac:dyDescent="0.25">
      <c r="B112" s="50"/>
      <c r="C112" s="38" t="s">
        <v>90</v>
      </c>
      <c r="D112" s="38"/>
      <c r="E112" s="51"/>
      <c r="F112" s="53">
        <f>SUM(F105:F111)</f>
        <v>7148490.8499999996</v>
      </c>
      <c r="G112" s="81">
        <f>+F112/$F$114</f>
        <v>9.6389226307608253E-2</v>
      </c>
      <c r="H112" s="38"/>
    </row>
    <row r="113" spans="2:8" x14ac:dyDescent="0.25">
      <c r="B113" s="50"/>
      <c r="C113" s="38"/>
      <c r="D113" s="38"/>
      <c r="E113" s="51"/>
      <c r="F113" s="53"/>
      <c r="G113" s="82"/>
      <c r="H113" s="38"/>
    </row>
    <row r="114" spans="2:8" x14ac:dyDescent="0.25">
      <c r="B114" s="54"/>
      <c r="C114" s="55" t="s">
        <v>91</v>
      </c>
      <c r="D114" s="56"/>
      <c r="E114" s="57"/>
      <c r="F114" s="57">
        <f>+F112+F102</f>
        <v>74162757.849999994</v>
      </c>
      <c r="G114" s="83">
        <v>1</v>
      </c>
      <c r="H114" s="38"/>
    </row>
    <row r="115" spans="2:8" x14ac:dyDescent="0.25">
      <c r="F115" s="99">
        <v>0</v>
      </c>
    </row>
    <row r="116" spans="2:8" s="85" customFormat="1" x14ac:dyDescent="0.25">
      <c r="C116" s="88" t="s">
        <v>92</v>
      </c>
      <c r="D116" s="90"/>
      <c r="E116" s="91"/>
      <c r="F116" s="91"/>
    </row>
    <row r="117" spans="2:8" s="85" customFormat="1" x14ac:dyDescent="0.25">
      <c r="C117" s="88" t="s">
        <v>93</v>
      </c>
      <c r="D117" s="90"/>
      <c r="E117" s="91"/>
    </row>
    <row r="118" spans="2:8" s="85" customFormat="1" x14ac:dyDescent="0.25">
      <c r="C118" s="88" t="s">
        <v>94</v>
      </c>
      <c r="D118" s="90"/>
      <c r="E118" s="91"/>
    </row>
    <row r="119" spans="2:8" s="85" customFormat="1" x14ac:dyDescent="0.25">
      <c r="C119" s="88" t="s">
        <v>95</v>
      </c>
      <c r="D119" s="92">
        <v>9.4722000000000008</v>
      </c>
      <c r="E119" s="91"/>
    </row>
    <row r="120" spans="2:8" s="85" customFormat="1" x14ac:dyDescent="0.25">
      <c r="C120" s="88" t="s">
        <v>96</v>
      </c>
      <c r="D120" s="92">
        <v>10.1373</v>
      </c>
      <c r="E120" s="91"/>
    </row>
    <row r="121" spans="2:8" s="85" customFormat="1" x14ac:dyDescent="0.25">
      <c r="C121" s="88" t="s">
        <v>97</v>
      </c>
      <c r="D121" s="91"/>
      <c r="E121" s="91"/>
    </row>
    <row r="122" spans="2:8" s="85" customFormat="1" x14ac:dyDescent="0.25">
      <c r="C122" s="88" t="s">
        <v>98</v>
      </c>
      <c r="D122" s="93">
        <v>0</v>
      </c>
      <c r="E122" s="91"/>
    </row>
    <row r="123" spans="2:8" s="85" customFormat="1" x14ac:dyDescent="0.25">
      <c r="C123" s="88" t="s">
        <v>99</v>
      </c>
      <c r="D123" s="93">
        <v>0</v>
      </c>
      <c r="E123" s="91"/>
      <c r="F123" s="86"/>
      <c r="G123" s="87"/>
    </row>
    <row r="124" spans="2:8" s="85" customFormat="1" x14ac:dyDescent="0.25">
      <c r="B124" s="87"/>
      <c r="C124" s="88"/>
      <c r="E124" s="91"/>
    </row>
    <row r="125" spans="2:8" s="85" customFormat="1" x14ac:dyDescent="0.25">
      <c r="E125" s="91"/>
      <c r="F125" s="91"/>
    </row>
    <row r="126" spans="2:8" s="85" customFormat="1" x14ac:dyDescent="0.25">
      <c r="C126" s="94" t="s">
        <v>100</v>
      </c>
      <c r="D126" s="94"/>
      <c r="E126" s="94"/>
      <c r="F126" s="94"/>
      <c r="G126" s="94"/>
      <c r="H126" s="94"/>
    </row>
    <row r="127" spans="2:8" s="85" customFormat="1" x14ac:dyDescent="0.25">
      <c r="C127" s="94" t="s">
        <v>101</v>
      </c>
      <c r="D127" s="94"/>
      <c r="E127" s="94"/>
      <c r="F127" s="94" t="s">
        <v>10</v>
      </c>
      <c r="G127" s="94" t="s">
        <v>11</v>
      </c>
      <c r="H127" s="94" t="s">
        <v>12</v>
      </c>
    </row>
    <row r="128" spans="2:8" s="85" customFormat="1" x14ac:dyDescent="0.25">
      <c r="C128" s="88" t="s">
        <v>102</v>
      </c>
      <c r="E128" s="91"/>
      <c r="F128" s="95">
        <f>SUMIF(Table134567681620[[Industry ]],A96,Table134567681620[Market Value])</f>
        <v>0</v>
      </c>
      <c r="G128" s="96">
        <f>+F128/$F$114</f>
        <v>0</v>
      </c>
    </row>
    <row r="129" spans="3:8" s="85" customFormat="1" x14ac:dyDescent="0.25">
      <c r="C129" s="85" t="s">
        <v>103</v>
      </c>
      <c r="E129" s="91"/>
      <c r="F129" s="95">
        <f>SUMIF(Table134567681620[[Industry ]],A97,Table134567681620[Market Value])</f>
        <v>0</v>
      </c>
      <c r="G129" s="96">
        <f>+F129/$F$114</f>
        <v>0</v>
      </c>
    </row>
    <row r="130" spans="3:8" s="85" customFormat="1" x14ac:dyDescent="0.25">
      <c r="C130" s="85" t="s">
        <v>104</v>
      </c>
      <c r="E130" s="91"/>
      <c r="F130" s="95">
        <f>SUMIF($E$142:$E$149,C130,H142:H149)</f>
        <v>0</v>
      </c>
      <c r="G130" s="96">
        <f>+F130/$F$114</f>
        <v>0</v>
      </c>
    </row>
    <row r="131" spans="3:8" s="85" customFormat="1" x14ac:dyDescent="0.25">
      <c r="C131" s="85" t="s">
        <v>105</v>
      </c>
      <c r="E131" s="91"/>
      <c r="F131" s="95">
        <f t="shared" ref="F131:F139" si="3">SUMIF($E$142:$E$149,C131,H143:H150)</f>
        <v>0</v>
      </c>
      <c r="G131" s="96">
        <f t="shared" ref="G131:G139" si="4">+F131/$F$114</f>
        <v>0</v>
      </c>
    </row>
    <row r="132" spans="3:8" s="85" customFormat="1" x14ac:dyDescent="0.25">
      <c r="C132" s="85" t="s">
        <v>106</v>
      </c>
      <c r="E132" s="91"/>
      <c r="F132" s="95">
        <f t="shared" si="3"/>
        <v>0</v>
      </c>
      <c r="G132" s="96">
        <f t="shared" si="4"/>
        <v>0</v>
      </c>
    </row>
    <row r="133" spans="3:8" s="85" customFormat="1" x14ac:dyDescent="0.25">
      <c r="C133" s="85" t="s">
        <v>107</v>
      </c>
      <c r="E133" s="91"/>
      <c r="F133" s="95">
        <f t="shared" si="3"/>
        <v>0</v>
      </c>
      <c r="G133" s="96">
        <f t="shared" si="4"/>
        <v>0</v>
      </c>
    </row>
    <row r="134" spans="3:8" s="85" customFormat="1" x14ac:dyDescent="0.25">
      <c r="C134" s="85" t="s">
        <v>108</v>
      </c>
      <c r="E134" s="91"/>
      <c r="F134" s="95">
        <f t="shared" si="3"/>
        <v>0</v>
      </c>
      <c r="G134" s="96">
        <f t="shared" si="4"/>
        <v>0</v>
      </c>
    </row>
    <row r="135" spans="3:8" s="85" customFormat="1" x14ac:dyDescent="0.25">
      <c r="C135" s="85" t="s">
        <v>109</v>
      </c>
      <c r="E135" s="91"/>
      <c r="F135" s="95">
        <f t="shared" si="3"/>
        <v>0</v>
      </c>
      <c r="G135" s="96">
        <f t="shared" si="4"/>
        <v>0</v>
      </c>
    </row>
    <row r="136" spans="3:8" s="85" customFormat="1" x14ac:dyDescent="0.25">
      <c r="C136" s="85" t="s">
        <v>110</v>
      </c>
      <c r="E136" s="91"/>
      <c r="F136" s="95">
        <f t="shared" si="3"/>
        <v>0</v>
      </c>
      <c r="G136" s="96">
        <f t="shared" si="4"/>
        <v>0</v>
      </c>
    </row>
    <row r="137" spans="3:8" s="85" customFormat="1" x14ac:dyDescent="0.25">
      <c r="C137" s="85" t="s">
        <v>111</v>
      </c>
      <c r="E137" s="91"/>
      <c r="F137" s="95">
        <f>SUMIF($E$142:$E$149,C137,H149:H156)</f>
        <v>0</v>
      </c>
      <c r="G137" s="96">
        <f t="shared" si="4"/>
        <v>0</v>
      </c>
    </row>
    <row r="138" spans="3:8" s="85" customFormat="1" x14ac:dyDescent="0.25">
      <c r="C138" s="85" t="s">
        <v>112</v>
      </c>
      <c r="E138" s="91"/>
      <c r="F138" s="95">
        <f t="shared" si="3"/>
        <v>0</v>
      </c>
      <c r="G138" s="96">
        <f t="shared" si="4"/>
        <v>0</v>
      </c>
    </row>
    <row r="139" spans="3:8" s="85" customFormat="1" x14ac:dyDescent="0.25">
      <c r="C139" s="85" t="s">
        <v>113</v>
      </c>
      <c r="E139" s="91"/>
      <c r="F139" s="95">
        <f t="shared" si="3"/>
        <v>0</v>
      </c>
      <c r="G139" s="96">
        <f t="shared" si="4"/>
        <v>0</v>
      </c>
    </row>
    <row r="140" spans="3:8" s="85" customFormat="1" x14ac:dyDescent="0.25">
      <c r="E140" s="91"/>
    </row>
    <row r="141" spans="3:8" s="85" customFormat="1" x14ac:dyDescent="0.25">
      <c r="E141" s="91"/>
    </row>
    <row r="142" spans="3:8" s="85" customFormat="1" x14ac:dyDescent="0.25">
      <c r="E142" s="85" t="s">
        <v>104</v>
      </c>
      <c r="F142" s="85" t="s">
        <v>114</v>
      </c>
      <c r="G142" s="85">
        <f t="shared" ref="G142:G149" si="5">SUMIF($H$7:$H$57,F142,$E$7:$E$57)</f>
        <v>0</v>
      </c>
      <c r="H142" s="85">
        <f t="shared" ref="H142:H149" si="6">SUMIF($H$7:$H$57,F142,$F$7:$F$57)</f>
        <v>0</v>
      </c>
    </row>
    <row r="143" spans="3:8" s="85" customFormat="1" x14ac:dyDescent="0.25">
      <c r="E143" s="85" t="s">
        <v>104</v>
      </c>
      <c r="F143" s="85" t="s">
        <v>115</v>
      </c>
      <c r="G143" s="85">
        <f t="shared" si="5"/>
        <v>0</v>
      </c>
      <c r="H143" s="85">
        <f t="shared" si="6"/>
        <v>0</v>
      </c>
    </row>
    <row r="144" spans="3:8" s="85" customFormat="1" x14ac:dyDescent="0.25">
      <c r="E144" s="85" t="s">
        <v>104</v>
      </c>
      <c r="F144" s="85" t="s">
        <v>116</v>
      </c>
      <c r="G144" s="85">
        <f t="shared" si="5"/>
        <v>0</v>
      </c>
      <c r="H144" s="85">
        <f t="shared" si="6"/>
        <v>0</v>
      </c>
    </row>
    <row r="145" spans="5:8" s="85" customFormat="1" x14ac:dyDescent="0.25">
      <c r="E145" s="85" t="s">
        <v>106</v>
      </c>
      <c r="F145" s="85" t="s">
        <v>117</v>
      </c>
      <c r="G145" s="85">
        <f t="shared" si="5"/>
        <v>0</v>
      </c>
      <c r="H145" s="85">
        <f t="shared" si="6"/>
        <v>0</v>
      </c>
    </row>
    <row r="146" spans="5:8" s="85" customFormat="1" x14ac:dyDescent="0.25">
      <c r="E146" s="85" t="s">
        <v>107</v>
      </c>
      <c r="F146" s="85" t="s">
        <v>118</v>
      </c>
      <c r="G146" s="85">
        <f t="shared" si="5"/>
        <v>0</v>
      </c>
      <c r="H146" s="85">
        <f t="shared" si="6"/>
        <v>0</v>
      </c>
    </row>
    <row r="147" spans="5:8" s="85" customFormat="1" x14ac:dyDescent="0.25">
      <c r="E147" s="85" t="s">
        <v>104</v>
      </c>
      <c r="F147" s="85" t="s">
        <v>119</v>
      </c>
      <c r="G147" s="85">
        <f t="shared" si="5"/>
        <v>0</v>
      </c>
      <c r="H147" s="85">
        <f t="shared" si="6"/>
        <v>0</v>
      </c>
    </row>
    <row r="148" spans="5:8" s="85" customFormat="1" x14ac:dyDescent="0.25">
      <c r="E148" s="85" t="s">
        <v>107</v>
      </c>
      <c r="F148" s="85" t="s">
        <v>120</v>
      </c>
      <c r="G148" s="85">
        <f t="shared" si="5"/>
        <v>0</v>
      </c>
      <c r="H148" s="85">
        <f t="shared" si="6"/>
        <v>0</v>
      </c>
    </row>
    <row r="149" spans="5:8" s="85" customFormat="1" x14ac:dyDescent="0.25">
      <c r="E149" s="85" t="s">
        <v>104</v>
      </c>
      <c r="F149" s="85" t="s">
        <v>121</v>
      </c>
      <c r="G149" s="85">
        <f t="shared" si="5"/>
        <v>0</v>
      </c>
      <c r="H149" s="85">
        <f t="shared" si="6"/>
        <v>0</v>
      </c>
    </row>
    <row r="150" spans="5:8" s="85" customFormat="1" x14ac:dyDescent="0.25">
      <c r="E150" s="91"/>
      <c r="G150" s="85" t="s">
        <v>122</v>
      </c>
      <c r="H150" s="85" t="s">
        <v>122</v>
      </c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99F2-DDA4-4147-810A-7829F1516450}">
  <sheetPr>
    <tabColor rgb="FF7030A0"/>
  </sheetPr>
  <dimension ref="A2:O149"/>
  <sheetViews>
    <sheetView showGridLines="0" zoomScale="85" zoomScaleNormal="85" zoomScaleSheetLayoutView="89" workbookViewId="0">
      <selection activeCell="F112" sqref="F112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612</v>
      </c>
      <c r="B3" s="28" t="s">
        <v>3</v>
      </c>
      <c r="D3" s="28" t="s">
        <v>324</v>
      </c>
    </row>
    <row r="4" spans="1:8" x14ac:dyDescent="0.25">
      <c r="B4" s="28" t="s">
        <v>5</v>
      </c>
      <c r="D4" s="28" t="s">
        <v>793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330</v>
      </c>
      <c r="D7" s="38" t="s">
        <v>325</v>
      </c>
      <c r="E7" s="39">
        <v>660</v>
      </c>
      <c r="F7" s="39">
        <v>871992</v>
      </c>
      <c r="G7" s="80">
        <f t="shared" ref="G7:G38" si="0">+F7/$F$112</f>
        <v>2.2792401018644402E-2</v>
      </c>
      <c r="H7" s="40"/>
    </row>
    <row r="8" spans="1:8" x14ac:dyDescent="0.25">
      <c r="A8" s="88"/>
      <c r="B8" s="2" t="s">
        <v>15</v>
      </c>
      <c r="C8" s="38" t="s">
        <v>326</v>
      </c>
      <c r="D8" s="38" t="s">
        <v>331</v>
      </c>
      <c r="E8" s="39">
        <v>285</v>
      </c>
      <c r="F8" s="39">
        <v>330856.5</v>
      </c>
      <c r="G8" s="80">
        <f t="shared" si="0"/>
        <v>8.648031206278408E-3</v>
      </c>
      <c r="H8" s="40"/>
    </row>
    <row r="9" spans="1:8" x14ac:dyDescent="0.25">
      <c r="A9" s="88"/>
      <c r="B9" s="2" t="s">
        <v>16</v>
      </c>
      <c r="C9" s="38" t="s">
        <v>332</v>
      </c>
      <c r="D9" s="38" t="s">
        <v>328</v>
      </c>
      <c r="E9" s="39">
        <v>180</v>
      </c>
      <c r="F9" s="39">
        <v>733770</v>
      </c>
      <c r="G9" s="80">
        <f t="shared" si="0"/>
        <v>1.9179510930663012E-2</v>
      </c>
      <c r="H9" s="40"/>
    </row>
    <row r="10" spans="1:8" x14ac:dyDescent="0.25">
      <c r="A10" s="88"/>
      <c r="B10" s="2" t="s">
        <v>17</v>
      </c>
      <c r="C10" s="38" t="s">
        <v>333</v>
      </c>
      <c r="D10" s="38" t="s">
        <v>336</v>
      </c>
      <c r="E10" s="39">
        <v>1234</v>
      </c>
      <c r="F10" s="39">
        <v>331329</v>
      </c>
      <c r="G10" s="80">
        <f t="shared" si="0"/>
        <v>8.6603815598152636E-3</v>
      </c>
      <c r="H10" s="40"/>
    </row>
    <row r="11" spans="1:8" x14ac:dyDescent="0.25">
      <c r="A11" s="88"/>
      <c r="B11" s="2" t="s">
        <v>18</v>
      </c>
      <c r="C11" s="38" t="s">
        <v>345</v>
      </c>
      <c r="D11" s="38" t="s">
        <v>325</v>
      </c>
      <c r="E11" s="39">
        <v>680</v>
      </c>
      <c r="F11" s="39">
        <v>202708</v>
      </c>
      <c r="G11" s="80">
        <f t="shared" si="0"/>
        <v>5.298445428039901E-3</v>
      </c>
      <c r="H11" s="40"/>
    </row>
    <row r="12" spans="1:8" x14ac:dyDescent="0.25">
      <c r="A12" s="88"/>
      <c r="B12" s="2" t="s">
        <v>19</v>
      </c>
      <c r="C12" s="38" t="s">
        <v>343</v>
      </c>
      <c r="D12" s="38" t="s">
        <v>339</v>
      </c>
      <c r="E12" s="39">
        <v>82</v>
      </c>
      <c r="F12" s="39">
        <v>176587</v>
      </c>
      <c r="G12" s="80">
        <f t="shared" si="0"/>
        <v>4.6156865185453064E-3</v>
      </c>
      <c r="H12" s="40"/>
    </row>
    <row r="13" spans="1:8" x14ac:dyDescent="0.25">
      <c r="A13" s="88"/>
      <c r="B13" s="2" t="s">
        <v>20</v>
      </c>
      <c r="C13" s="38" t="s">
        <v>349</v>
      </c>
      <c r="D13" s="38" t="s">
        <v>335</v>
      </c>
      <c r="E13" s="39">
        <v>180</v>
      </c>
      <c r="F13" s="39">
        <v>202806</v>
      </c>
      <c r="G13" s="80">
        <f t="shared" si="0"/>
        <v>5.3010069828475451E-3</v>
      </c>
      <c r="H13" s="40"/>
    </row>
    <row r="14" spans="1:8" x14ac:dyDescent="0.25">
      <c r="A14" s="88"/>
      <c r="B14" s="2" t="s">
        <v>21</v>
      </c>
      <c r="C14" s="38" t="s">
        <v>346</v>
      </c>
      <c r="D14" s="38" t="s">
        <v>336</v>
      </c>
      <c r="E14" s="39">
        <v>1185</v>
      </c>
      <c r="F14" s="39">
        <v>882291.75</v>
      </c>
      <c r="G14" s="80">
        <f t="shared" si="0"/>
        <v>2.3061619122012073E-2</v>
      </c>
      <c r="H14" s="40"/>
    </row>
    <row r="15" spans="1:8" x14ac:dyDescent="0.25">
      <c r="A15" s="88"/>
      <c r="B15" s="2" t="s">
        <v>22</v>
      </c>
      <c r="C15" s="38" t="s">
        <v>348</v>
      </c>
      <c r="D15" s="38" t="s">
        <v>340</v>
      </c>
      <c r="E15" s="39">
        <v>162</v>
      </c>
      <c r="F15" s="39">
        <v>291470.40000000002</v>
      </c>
      <c r="G15" s="80">
        <f t="shared" si="0"/>
        <v>7.618544942917701E-3</v>
      </c>
      <c r="H15" s="40"/>
    </row>
    <row r="16" spans="1:8" x14ac:dyDescent="0.25">
      <c r="A16" s="88"/>
      <c r="B16" s="2" t="s">
        <v>24</v>
      </c>
      <c r="C16" s="38" t="s">
        <v>347</v>
      </c>
      <c r="D16" s="38" t="s">
        <v>336</v>
      </c>
      <c r="E16" s="39">
        <v>867</v>
      </c>
      <c r="F16" s="39">
        <v>836134.8</v>
      </c>
      <c r="G16" s="80">
        <f t="shared" si="0"/>
        <v>2.1855154252841808E-2</v>
      </c>
      <c r="H16" s="40"/>
    </row>
    <row r="17" spans="1:8" x14ac:dyDescent="0.25">
      <c r="A17" s="88"/>
      <c r="B17" s="2" t="s">
        <v>25</v>
      </c>
      <c r="C17" s="38" t="s">
        <v>344</v>
      </c>
      <c r="D17" s="38" t="s">
        <v>337</v>
      </c>
      <c r="E17" s="39">
        <v>43</v>
      </c>
      <c r="F17" s="39">
        <v>308611</v>
      </c>
      <c r="G17" s="80">
        <f t="shared" si="0"/>
        <v>8.0665713341003895E-3</v>
      </c>
      <c r="H17" s="40"/>
    </row>
    <row r="18" spans="1:8" x14ac:dyDescent="0.25">
      <c r="A18" s="88"/>
      <c r="B18" s="2" t="s">
        <v>26</v>
      </c>
      <c r="C18" s="38" t="s">
        <v>342</v>
      </c>
      <c r="D18" s="38" t="s">
        <v>355</v>
      </c>
      <c r="E18" s="39">
        <v>100</v>
      </c>
      <c r="F18" s="39">
        <v>44785</v>
      </c>
      <c r="G18" s="80">
        <f t="shared" si="0"/>
        <v>1.1706044087789677E-3</v>
      </c>
      <c r="H18" s="40"/>
    </row>
    <row r="19" spans="1:8" x14ac:dyDescent="0.25">
      <c r="A19" s="88"/>
      <c r="B19" s="2" t="s">
        <v>27</v>
      </c>
      <c r="C19" s="38" t="s">
        <v>368</v>
      </c>
      <c r="D19" s="38" t="s">
        <v>354</v>
      </c>
      <c r="E19" s="39">
        <v>1445</v>
      </c>
      <c r="F19" s="39">
        <v>300588.90000000002</v>
      </c>
      <c r="G19" s="80">
        <f t="shared" si="0"/>
        <v>7.8568871624432341E-3</v>
      </c>
      <c r="H19" s="40"/>
    </row>
    <row r="20" spans="1:8" x14ac:dyDescent="0.25">
      <c r="A20" s="88"/>
      <c r="B20" s="2" t="s">
        <v>28</v>
      </c>
      <c r="C20" s="38" t="s">
        <v>356</v>
      </c>
      <c r="D20" s="38" t="s">
        <v>340</v>
      </c>
      <c r="E20" s="39">
        <v>45</v>
      </c>
      <c r="F20" s="39">
        <v>58657.5</v>
      </c>
      <c r="G20" s="80">
        <f t="shared" si="0"/>
        <v>1.5332081747896013E-3</v>
      </c>
      <c r="H20" s="40"/>
    </row>
    <row r="21" spans="1:8" x14ac:dyDescent="0.25">
      <c r="A21" s="88"/>
      <c r="B21" s="2" t="s">
        <v>29</v>
      </c>
      <c r="C21" s="38" t="s">
        <v>352</v>
      </c>
      <c r="D21" s="38" t="s">
        <v>336</v>
      </c>
      <c r="E21" s="39">
        <v>795</v>
      </c>
      <c r="F21" s="39">
        <v>998838</v>
      </c>
      <c r="G21" s="80">
        <f t="shared" si="0"/>
        <v>2.6107941642424169E-2</v>
      </c>
      <c r="H21" s="40"/>
    </row>
    <row r="22" spans="1:8" x14ac:dyDescent="0.25">
      <c r="A22" s="88"/>
      <c r="B22" s="2" t="s">
        <v>30</v>
      </c>
      <c r="C22" s="38" t="s">
        <v>353</v>
      </c>
      <c r="D22" s="38" t="s">
        <v>357</v>
      </c>
      <c r="E22" s="39">
        <v>123</v>
      </c>
      <c r="F22" s="39">
        <v>374608.8</v>
      </c>
      <c r="G22" s="80">
        <f t="shared" si="0"/>
        <v>9.7916425778139665E-3</v>
      </c>
      <c r="H22" s="40"/>
    </row>
    <row r="23" spans="1:8" x14ac:dyDescent="0.25">
      <c r="A23" s="88"/>
      <c r="B23" s="2" t="s">
        <v>659</v>
      </c>
      <c r="C23" s="38" t="s">
        <v>679</v>
      </c>
      <c r="D23" s="38" t="s">
        <v>681</v>
      </c>
      <c r="E23" s="39">
        <v>8</v>
      </c>
      <c r="F23" s="39">
        <v>58024</v>
      </c>
      <c r="G23" s="80">
        <f t="shared" si="0"/>
        <v>1.5166495526401879E-3</v>
      </c>
      <c r="H23" s="40"/>
    </row>
    <row r="24" spans="1:8" x14ac:dyDescent="0.25">
      <c r="A24" s="88"/>
      <c r="B24" s="2" t="s">
        <v>32</v>
      </c>
      <c r="C24" s="38" t="s">
        <v>367</v>
      </c>
      <c r="D24" s="38" t="s">
        <v>338</v>
      </c>
      <c r="E24" s="39">
        <v>65</v>
      </c>
      <c r="F24" s="39">
        <v>99950.5</v>
      </c>
      <c r="G24" s="80">
        <f t="shared" si="0"/>
        <v>2.6125375898104768E-3</v>
      </c>
      <c r="H24" s="40"/>
    </row>
    <row r="25" spans="1:8" x14ac:dyDescent="0.25">
      <c r="A25" s="88"/>
      <c r="B25" s="2" t="s">
        <v>663</v>
      </c>
      <c r="C25" s="38" t="s">
        <v>685</v>
      </c>
      <c r="D25" s="38" t="s">
        <v>327</v>
      </c>
      <c r="E25" s="39">
        <v>400</v>
      </c>
      <c r="F25" s="39">
        <v>176820</v>
      </c>
      <c r="G25" s="80">
        <f t="shared" si="0"/>
        <v>4.6217767457920524E-3</v>
      </c>
      <c r="H25" s="40"/>
    </row>
    <row r="26" spans="1:8" x14ac:dyDescent="0.25">
      <c r="A26" s="88"/>
      <c r="B26" s="2" t="s">
        <v>34</v>
      </c>
      <c r="C26" s="38" t="s">
        <v>361</v>
      </c>
      <c r="D26" s="38" t="s">
        <v>365</v>
      </c>
      <c r="E26" s="39">
        <v>15</v>
      </c>
      <c r="F26" s="39">
        <v>27451.5</v>
      </c>
      <c r="G26" s="80">
        <f t="shared" si="0"/>
        <v>7.1753593675551695E-4</v>
      </c>
      <c r="H26" s="40"/>
    </row>
    <row r="27" spans="1:8" x14ac:dyDescent="0.25">
      <c r="A27" s="88"/>
      <c r="B27" s="2" t="s">
        <v>664</v>
      </c>
      <c r="C27" s="38" t="s">
        <v>687</v>
      </c>
      <c r="D27" s="38" t="s">
        <v>686</v>
      </c>
      <c r="E27" s="39">
        <v>45</v>
      </c>
      <c r="F27" s="39">
        <v>120343.5</v>
      </c>
      <c r="G27" s="80">
        <f t="shared" si="0"/>
        <v>3.145576234629713E-3</v>
      </c>
      <c r="H27" s="40"/>
    </row>
    <row r="28" spans="1:8" x14ac:dyDescent="0.25">
      <c r="A28" s="88"/>
      <c r="B28" s="2" t="s">
        <v>37</v>
      </c>
      <c r="C28" s="38" t="s">
        <v>351</v>
      </c>
      <c r="D28" s="38" t="s">
        <v>360</v>
      </c>
      <c r="E28" s="39">
        <v>550</v>
      </c>
      <c r="F28" s="39">
        <v>157795</v>
      </c>
      <c r="G28" s="80">
        <f t="shared" si="0"/>
        <v>4.1244953150223777E-3</v>
      </c>
      <c r="H28" s="40"/>
    </row>
    <row r="29" spans="1:8" x14ac:dyDescent="0.25">
      <c r="A29" s="88"/>
      <c r="B29" s="2" t="s">
        <v>38</v>
      </c>
      <c r="C29" s="38" t="s">
        <v>364</v>
      </c>
      <c r="D29" s="38" t="s">
        <v>337</v>
      </c>
      <c r="E29" s="39">
        <v>16</v>
      </c>
      <c r="F29" s="39">
        <v>78448</v>
      </c>
      <c r="G29" s="80">
        <f t="shared" si="0"/>
        <v>2.0504984852046993E-3</v>
      </c>
      <c r="H29" s="40"/>
    </row>
    <row r="30" spans="1:8" x14ac:dyDescent="0.25">
      <c r="A30" s="88"/>
      <c r="B30" s="2" t="s">
        <v>39</v>
      </c>
      <c r="C30" s="38" t="s">
        <v>375</v>
      </c>
      <c r="D30" s="38" t="s">
        <v>336</v>
      </c>
      <c r="E30" s="39">
        <v>1235</v>
      </c>
      <c r="F30" s="39">
        <v>356853.25</v>
      </c>
      <c r="G30" s="80">
        <f t="shared" si="0"/>
        <v>9.3275424302133106E-3</v>
      </c>
      <c r="H30" s="40"/>
    </row>
    <row r="31" spans="1:8" x14ac:dyDescent="0.25">
      <c r="A31" s="88"/>
      <c r="B31" s="2" t="s">
        <v>41</v>
      </c>
      <c r="C31" s="38" t="s">
        <v>385</v>
      </c>
      <c r="D31" s="38" t="s">
        <v>383</v>
      </c>
      <c r="E31" s="39">
        <v>97</v>
      </c>
      <c r="F31" s="39">
        <v>114304.8</v>
      </c>
      <c r="G31" s="80">
        <f t="shared" si="0"/>
        <v>2.9877347956815481E-3</v>
      </c>
      <c r="H31" s="40"/>
    </row>
    <row r="32" spans="1:8" x14ac:dyDescent="0.25">
      <c r="A32" s="88"/>
      <c r="B32" s="2" t="s">
        <v>701</v>
      </c>
      <c r="C32" s="38" t="s">
        <v>723</v>
      </c>
      <c r="D32" s="38" t="s">
        <v>724</v>
      </c>
      <c r="E32" s="39">
        <v>155</v>
      </c>
      <c r="F32" s="39">
        <v>127363.5</v>
      </c>
      <c r="G32" s="80">
        <f t="shared" si="0"/>
        <v>3.3290672014629906E-3</v>
      </c>
      <c r="H32" s="40"/>
    </row>
    <row r="33" spans="1:8" x14ac:dyDescent="0.25">
      <c r="A33" s="88"/>
      <c r="B33" s="2" t="s">
        <v>750</v>
      </c>
      <c r="C33" s="38" t="s">
        <v>764</v>
      </c>
      <c r="D33" s="38" t="s">
        <v>726</v>
      </c>
      <c r="E33" s="39">
        <v>306</v>
      </c>
      <c r="F33" s="39">
        <v>25884.54</v>
      </c>
      <c r="G33" s="80">
        <f t="shared" si="0"/>
        <v>6.7657824368015044E-4</v>
      </c>
      <c r="H33" s="40"/>
    </row>
    <row r="34" spans="1:8" x14ac:dyDescent="0.25">
      <c r="A34" s="88"/>
      <c r="B34" s="2" t="s">
        <v>751</v>
      </c>
      <c r="C34" s="38" t="s">
        <v>765</v>
      </c>
      <c r="D34" s="38" t="s">
        <v>726</v>
      </c>
      <c r="E34" s="39">
        <v>306</v>
      </c>
      <c r="F34" s="39">
        <v>14522.76</v>
      </c>
      <c r="G34" s="80">
        <f t="shared" si="0"/>
        <v>3.7960046630878283E-4</v>
      </c>
      <c r="H34" s="40"/>
    </row>
    <row r="35" spans="1:8" x14ac:dyDescent="0.25">
      <c r="A35" s="88"/>
      <c r="B35" s="2" t="s">
        <v>629</v>
      </c>
      <c r="C35" s="38" t="s">
        <v>634</v>
      </c>
      <c r="D35" s="38" t="s">
        <v>633</v>
      </c>
      <c r="E35" s="39">
        <v>60</v>
      </c>
      <c r="F35" s="39">
        <v>308916</v>
      </c>
      <c r="G35" s="80">
        <f t="shared" si="0"/>
        <v>8.0745435199813236E-3</v>
      </c>
      <c r="H35" s="40"/>
    </row>
    <row r="36" spans="1:8" x14ac:dyDescent="0.25">
      <c r="A36" s="88"/>
      <c r="B36" s="2" t="s">
        <v>42</v>
      </c>
      <c r="C36" s="38" t="s">
        <v>371</v>
      </c>
      <c r="D36" s="38" t="s">
        <v>373</v>
      </c>
      <c r="E36" s="39">
        <v>255</v>
      </c>
      <c r="F36" s="39">
        <v>134640</v>
      </c>
      <c r="G36" s="80">
        <f t="shared" si="0"/>
        <v>3.5192626459305616E-3</v>
      </c>
      <c r="H36" s="40"/>
    </row>
    <row r="37" spans="1:8" x14ac:dyDescent="0.25">
      <c r="A37" s="88"/>
      <c r="B37" s="2" t="s">
        <v>702</v>
      </c>
      <c r="C37" s="38" t="s">
        <v>725</v>
      </c>
      <c r="D37" s="38" t="s">
        <v>726</v>
      </c>
      <c r="E37" s="39">
        <v>306</v>
      </c>
      <c r="F37" s="39">
        <v>107895.6</v>
      </c>
      <c r="G37" s="80">
        <f t="shared" si="0"/>
        <v>2.8202091112616273E-3</v>
      </c>
      <c r="H37" s="40"/>
    </row>
    <row r="38" spans="1:8" x14ac:dyDescent="0.25">
      <c r="A38" s="88"/>
      <c r="B38" s="2" t="s">
        <v>43</v>
      </c>
      <c r="C38" s="38" t="s">
        <v>382</v>
      </c>
      <c r="D38" s="38" t="s">
        <v>378</v>
      </c>
      <c r="E38" s="39">
        <v>530</v>
      </c>
      <c r="F38" s="39">
        <v>140662</v>
      </c>
      <c r="G38" s="80">
        <f t="shared" si="0"/>
        <v>3.676667575028852E-3</v>
      </c>
      <c r="H38" s="40"/>
    </row>
    <row r="39" spans="1:8" x14ac:dyDescent="0.25">
      <c r="A39" s="88"/>
      <c r="B39" s="2" t="s">
        <v>44</v>
      </c>
      <c r="C39" s="38" t="s">
        <v>766</v>
      </c>
      <c r="D39" s="38" t="s">
        <v>331</v>
      </c>
      <c r="E39" s="39">
        <v>15</v>
      </c>
      <c r="F39" s="39">
        <v>60924</v>
      </c>
      <c r="G39" s="80">
        <f t="shared" ref="G39:G70" si="1">+F39/$F$112</f>
        <v>1.5924506642949609E-3</v>
      </c>
      <c r="H39" s="40"/>
    </row>
    <row r="40" spans="1:8" x14ac:dyDescent="0.25">
      <c r="A40" s="88"/>
      <c r="B40" s="2" t="s">
        <v>45</v>
      </c>
      <c r="C40" s="38" t="s">
        <v>384</v>
      </c>
      <c r="D40" s="38" t="s">
        <v>377</v>
      </c>
      <c r="E40" s="39">
        <v>23</v>
      </c>
      <c r="F40" s="39">
        <v>119703.5</v>
      </c>
      <c r="G40" s="80">
        <f t="shared" si="1"/>
        <v>3.1288477134369351E-3</v>
      </c>
      <c r="H40" s="40"/>
    </row>
    <row r="41" spans="1:8" x14ac:dyDescent="0.25">
      <c r="A41" s="88"/>
      <c r="B41" s="2" t="s">
        <v>638</v>
      </c>
      <c r="C41" s="38" t="s">
        <v>374</v>
      </c>
      <c r="D41" s="38" t="s">
        <v>336</v>
      </c>
      <c r="E41" s="39">
        <v>715</v>
      </c>
      <c r="F41" s="39">
        <v>274703</v>
      </c>
      <c r="G41" s="80">
        <f t="shared" si="1"/>
        <v>7.1802733706555488E-3</v>
      </c>
      <c r="H41" s="40"/>
    </row>
    <row r="42" spans="1:8" x14ac:dyDescent="0.25">
      <c r="A42" s="88"/>
      <c r="B42" s="2" t="s">
        <v>46</v>
      </c>
      <c r="C42" s="38" t="s">
        <v>372</v>
      </c>
      <c r="D42" s="38" t="s">
        <v>336</v>
      </c>
      <c r="E42" s="39">
        <v>405</v>
      </c>
      <c r="F42" s="39">
        <v>521073</v>
      </c>
      <c r="G42" s="80">
        <f t="shared" si="1"/>
        <v>1.3619969880443965E-2</v>
      </c>
      <c r="H42" s="40"/>
    </row>
    <row r="43" spans="1:8" x14ac:dyDescent="0.25">
      <c r="A43" s="88"/>
      <c r="B43" s="2" t="s">
        <v>47</v>
      </c>
      <c r="C43" s="38" t="s">
        <v>379</v>
      </c>
      <c r="D43" s="38" t="s">
        <v>380</v>
      </c>
      <c r="E43" s="39">
        <v>101</v>
      </c>
      <c r="F43" s="39">
        <v>143571.5</v>
      </c>
      <c r="G43" s="80">
        <f t="shared" si="1"/>
        <v>3.7527170006700803E-3</v>
      </c>
      <c r="H43" s="40"/>
    </row>
    <row r="44" spans="1:8" ht="13.5" customHeight="1" x14ac:dyDescent="0.25">
      <c r="A44" s="88"/>
      <c r="B44" s="2" t="s">
        <v>49</v>
      </c>
      <c r="C44" s="38" t="s">
        <v>369</v>
      </c>
      <c r="D44" s="38" t="s">
        <v>370</v>
      </c>
      <c r="E44" s="39">
        <v>885</v>
      </c>
      <c r="F44" s="39">
        <v>368823.75</v>
      </c>
      <c r="G44" s="80">
        <f t="shared" si="1"/>
        <v>9.6404311223041595E-3</v>
      </c>
      <c r="H44" s="40"/>
    </row>
    <row r="45" spans="1:8" x14ac:dyDescent="0.25">
      <c r="A45" s="88"/>
      <c r="B45" s="2" t="s">
        <v>703</v>
      </c>
      <c r="C45" s="38" t="s">
        <v>727</v>
      </c>
      <c r="D45" s="38" t="s">
        <v>331</v>
      </c>
      <c r="E45" s="39">
        <v>25</v>
      </c>
      <c r="F45" s="39">
        <v>129857.5</v>
      </c>
      <c r="G45" s="80">
        <f t="shared" si="1"/>
        <v>3.3942561574860954E-3</v>
      </c>
      <c r="H45" s="40"/>
    </row>
    <row r="46" spans="1:8" x14ac:dyDescent="0.25">
      <c r="A46" s="88"/>
      <c r="B46" s="2" t="s">
        <v>50</v>
      </c>
      <c r="C46" s="38" t="s">
        <v>376</v>
      </c>
      <c r="D46" s="38" t="s">
        <v>386</v>
      </c>
      <c r="E46" s="39">
        <v>963</v>
      </c>
      <c r="F46" s="39">
        <v>395552.25</v>
      </c>
      <c r="G46" s="80">
        <f t="shared" si="1"/>
        <v>1.033906905777471E-2</v>
      </c>
      <c r="H46" s="40"/>
    </row>
    <row r="47" spans="1:8" x14ac:dyDescent="0.25">
      <c r="A47" s="88"/>
      <c r="B47" s="2" t="s">
        <v>704</v>
      </c>
      <c r="C47" s="38" t="s">
        <v>728</v>
      </c>
      <c r="D47" s="38" t="s">
        <v>325</v>
      </c>
      <c r="E47" s="39">
        <v>225</v>
      </c>
      <c r="F47" s="39">
        <v>107133.75</v>
      </c>
      <c r="G47" s="80">
        <f t="shared" si="1"/>
        <v>2.8002956364636313E-3</v>
      </c>
      <c r="H47" s="40"/>
    </row>
    <row r="48" spans="1:8" x14ac:dyDescent="0.25">
      <c r="A48" s="88"/>
      <c r="B48" s="2" t="s">
        <v>51</v>
      </c>
      <c r="C48" s="38" t="s">
        <v>395</v>
      </c>
      <c r="D48" s="38" t="s">
        <v>394</v>
      </c>
      <c r="E48" s="39">
        <v>41</v>
      </c>
      <c r="F48" s="39">
        <v>167070.9</v>
      </c>
      <c r="G48" s="80">
        <f t="shared" si="1"/>
        <v>4.3669517052287599E-3</v>
      </c>
      <c r="H48" s="40"/>
    </row>
    <row r="49" spans="1:8" x14ac:dyDescent="0.25">
      <c r="A49" s="88"/>
      <c r="B49" s="2" t="s">
        <v>52</v>
      </c>
      <c r="C49" s="38" t="s">
        <v>388</v>
      </c>
      <c r="D49" s="38" t="s">
        <v>338</v>
      </c>
      <c r="E49" s="39">
        <v>340</v>
      </c>
      <c r="F49" s="39">
        <v>308805</v>
      </c>
      <c r="G49" s="80">
        <f t="shared" si="1"/>
        <v>8.0716421670869506E-3</v>
      </c>
      <c r="H49" s="40"/>
    </row>
    <row r="50" spans="1:8" x14ac:dyDescent="0.25">
      <c r="A50" s="88"/>
      <c r="B50" s="2" t="s">
        <v>53</v>
      </c>
      <c r="C50" s="38" t="s">
        <v>396</v>
      </c>
      <c r="D50" s="38" t="s">
        <v>40</v>
      </c>
      <c r="E50" s="39">
        <v>34</v>
      </c>
      <c r="F50" s="39">
        <v>199954</v>
      </c>
      <c r="G50" s="80">
        <f t="shared" si="1"/>
        <v>5.2264605102822301E-3</v>
      </c>
      <c r="H50" s="40"/>
    </row>
    <row r="51" spans="1:8" x14ac:dyDescent="0.25">
      <c r="A51" s="88"/>
      <c r="B51" s="2" t="s">
        <v>54</v>
      </c>
      <c r="C51" s="38" t="s">
        <v>401</v>
      </c>
      <c r="D51" s="38" t="s">
        <v>340</v>
      </c>
      <c r="E51" s="39">
        <v>55</v>
      </c>
      <c r="F51" s="39">
        <v>124723.5</v>
      </c>
      <c r="G51" s="80">
        <f t="shared" si="1"/>
        <v>3.2600620515427837E-3</v>
      </c>
      <c r="H51" s="40"/>
    </row>
    <row r="52" spans="1:8" x14ac:dyDescent="0.25">
      <c r="A52" s="88"/>
      <c r="B52" s="2" t="s">
        <v>55</v>
      </c>
      <c r="C52" s="38" t="s">
        <v>400</v>
      </c>
      <c r="D52" s="38" t="s">
        <v>397</v>
      </c>
      <c r="E52" s="39">
        <v>17</v>
      </c>
      <c r="F52" s="39">
        <v>310199</v>
      </c>
      <c r="G52" s="80">
        <f t="shared" si="1"/>
        <v>8.1080789773099685E-3</v>
      </c>
      <c r="H52" s="40"/>
    </row>
    <row r="53" spans="1:8" x14ac:dyDescent="0.25">
      <c r="A53" s="88"/>
      <c r="B53" s="2" t="s">
        <v>639</v>
      </c>
      <c r="C53" s="38" t="s">
        <v>650</v>
      </c>
      <c r="D53" s="38" t="s">
        <v>340</v>
      </c>
      <c r="E53" s="39">
        <v>17</v>
      </c>
      <c r="F53" s="39">
        <v>113339</v>
      </c>
      <c r="G53" s="80">
        <f t="shared" si="1"/>
        <v>2.9624904116690724E-3</v>
      </c>
      <c r="H53" s="40"/>
    </row>
    <row r="54" spans="1:8" x14ac:dyDescent="0.25">
      <c r="A54" s="88"/>
      <c r="B54" s="2" t="s">
        <v>705</v>
      </c>
      <c r="C54" s="38" t="s">
        <v>729</v>
      </c>
      <c r="D54" s="38" t="s">
        <v>730</v>
      </c>
      <c r="E54" s="39">
        <v>635</v>
      </c>
      <c r="F54" s="39">
        <v>166560.5</v>
      </c>
      <c r="G54" s="80">
        <f t="shared" si="1"/>
        <v>4.35361070957752E-3</v>
      </c>
      <c r="H54" s="40"/>
    </row>
    <row r="55" spans="1:8" x14ac:dyDescent="0.25">
      <c r="A55" s="88"/>
      <c r="B55" s="2" t="s">
        <v>56</v>
      </c>
      <c r="C55" s="38" t="s">
        <v>398</v>
      </c>
      <c r="D55" s="38" t="s">
        <v>327</v>
      </c>
      <c r="E55" s="39">
        <v>350</v>
      </c>
      <c r="F55" s="39">
        <v>640150</v>
      </c>
      <c r="G55" s="80">
        <f t="shared" si="1"/>
        <v>1.6732441939932032E-2</v>
      </c>
      <c r="H55" s="40"/>
    </row>
    <row r="56" spans="1:8" x14ac:dyDescent="0.25">
      <c r="A56" s="88"/>
      <c r="B56" s="2" t="s">
        <v>706</v>
      </c>
      <c r="C56" s="38" t="s">
        <v>731</v>
      </c>
      <c r="D56" s="38" t="s">
        <v>338</v>
      </c>
      <c r="E56" s="39">
        <v>40</v>
      </c>
      <c r="F56" s="39">
        <v>133716</v>
      </c>
      <c r="G56" s="80">
        <f t="shared" si="1"/>
        <v>3.4951108434584889E-3</v>
      </c>
      <c r="H56" s="40"/>
    </row>
    <row r="57" spans="1:8" x14ac:dyDescent="0.25">
      <c r="A57" s="88"/>
      <c r="B57" s="2" t="s">
        <v>58</v>
      </c>
      <c r="C57" s="38" t="s">
        <v>391</v>
      </c>
      <c r="D57" s="38" t="s">
        <v>399</v>
      </c>
      <c r="E57" s="39">
        <v>22</v>
      </c>
      <c r="F57" s="39">
        <v>179883</v>
      </c>
      <c r="G57" s="80">
        <f t="shared" si="1"/>
        <v>4.7018384026881101E-3</v>
      </c>
      <c r="H57" s="40"/>
    </row>
    <row r="58" spans="1:8" x14ac:dyDescent="0.25">
      <c r="A58" s="88"/>
      <c r="B58" s="2" t="s">
        <v>661</v>
      </c>
      <c r="C58" s="38" t="s">
        <v>683</v>
      </c>
      <c r="D58" s="38" t="s">
        <v>684</v>
      </c>
      <c r="E58" s="39">
        <v>215</v>
      </c>
      <c r="F58" s="39">
        <v>420798</v>
      </c>
      <c r="G58" s="80">
        <f t="shared" si="1"/>
        <v>1.0998950407622462E-2</v>
      </c>
      <c r="H58" s="40"/>
    </row>
    <row r="59" spans="1:8" outlineLevel="1" x14ac:dyDescent="0.25">
      <c r="A59" s="88"/>
      <c r="B59" s="2" t="s">
        <v>59</v>
      </c>
      <c r="C59" s="38" t="s">
        <v>387</v>
      </c>
      <c r="D59" s="38" t="s">
        <v>392</v>
      </c>
      <c r="E59" s="39">
        <v>77</v>
      </c>
      <c r="F59" s="39">
        <v>173935.3</v>
      </c>
      <c r="G59" s="80">
        <f t="shared" si="1"/>
        <v>4.546375550347044E-3</v>
      </c>
      <c r="H59" s="40"/>
    </row>
    <row r="60" spans="1:8" outlineLevel="1" x14ac:dyDescent="0.25">
      <c r="A60" s="88"/>
      <c r="B60" s="2" t="s">
        <v>60</v>
      </c>
      <c r="C60" s="38" t="s">
        <v>402</v>
      </c>
      <c r="D60" s="38" t="s">
        <v>336</v>
      </c>
      <c r="E60" s="39">
        <v>2475</v>
      </c>
      <c r="F60" s="39">
        <v>323730</v>
      </c>
      <c r="G60" s="80">
        <f t="shared" si="1"/>
        <v>8.461756508965395E-3</v>
      </c>
      <c r="H60" s="40"/>
    </row>
    <row r="61" spans="1:8" outlineLevel="1" x14ac:dyDescent="0.25">
      <c r="A61" s="88"/>
      <c r="B61" s="2" t="s">
        <v>61</v>
      </c>
      <c r="C61" s="38" t="s">
        <v>412</v>
      </c>
      <c r="D61" s="38" t="s">
        <v>355</v>
      </c>
      <c r="E61" s="39">
        <v>35</v>
      </c>
      <c r="F61" s="39">
        <v>401870</v>
      </c>
      <c r="G61" s="80">
        <f t="shared" si="1"/>
        <v>1.0504204393346069E-2</v>
      </c>
      <c r="H61" s="40"/>
    </row>
    <row r="62" spans="1:8" outlineLevel="1" x14ac:dyDescent="0.25">
      <c r="A62" s="88"/>
      <c r="B62" s="2" t="s">
        <v>62</v>
      </c>
      <c r="C62" s="38" t="s">
        <v>407</v>
      </c>
      <c r="D62" s="38" t="s">
        <v>337</v>
      </c>
      <c r="E62" s="39">
        <v>57</v>
      </c>
      <c r="F62" s="39">
        <v>191274.9</v>
      </c>
      <c r="G62" s="80">
        <f t="shared" si="1"/>
        <v>4.9996034660881135E-3</v>
      </c>
      <c r="H62" s="40"/>
    </row>
    <row r="63" spans="1:8" outlineLevel="1" x14ac:dyDescent="0.25">
      <c r="A63" s="88"/>
      <c r="B63" s="2" t="s">
        <v>707</v>
      </c>
      <c r="C63" s="38" t="s">
        <v>732</v>
      </c>
      <c r="D63" s="38" t="s">
        <v>733</v>
      </c>
      <c r="E63" s="39">
        <v>370</v>
      </c>
      <c r="F63" s="39">
        <v>169423</v>
      </c>
      <c r="G63" s="80">
        <f t="shared" si="1"/>
        <v>4.4284316344436539E-3</v>
      </c>
      <c r="H63" s="40"/>
    </row>
    <row r="64" spans="1:8" outlineLevel="1" x14ac:dyDescent="0.25">
      <c r="A64" s="88"/>
      <c r="B64" s="2" t="s">
        <v>63</v>
      </c>
      <c r="C64" s="38" t="s">
        <v>406</v>
      </c>
      <c r="D64" s="38" t="s">
        <v>336</v>
      </c>
      <c r="E64" s="39">
        <v>360</v>
      </c>
      <c r="F64" s="39">
        <v>299880</v>
      </c>
      <c r="G64" s="80">
        <f t="shared" si="1"/>
        <v>7.8383577113907959E-3</v>
      </c>
      <c r="H64" s="40"/>
    </row>
    <row r="65" spans="1:8" outlineLevel="1" x14ac:dyDescent="0.25">
      <c r="A65" s="88"/>
      <c r="B65" s="2" t="s">
        <v>64</v>
      </c>
      <c r="C65" s="38" t="s">
        <v>403</v>
      </c>
      <c r="D65" s="38" t="s">
        <v>408</v>
      </c>
      <c r="E65" s="39">
        <v>15</v>
      </c>
      <c r="F65" s="39">
        <v>196905</v>
      </c>
      <c r="G65" s="80">
        <f t="shared" si="1"/>
        <v>5.1467647897872641E-3</v>
      </c>
      <c r="H65" s="40"/>
    </row>
    <row r="66" spans="1:8" outlineLevel="1" x14ac:dyDescent="0.25">
      <c r="A66" s="88"/>
      <c r="B66" s="2" t="s">
        <v>65</v>
      </c>
      <c r="C66" s="38" t="s">
        <v>410</v>
      </c>
      <c r="D66" s="38" t="s">
        <v>392</v>
      </c>
      <c r="E66" s="39">
        <v>58</v>
      </c>
      <c r="F66" s="39">
        <v>86066.2</v>
      </c>
      <c r="G66" s="80">
        <f t="shared" si="1"/>
        <v>2.249625391690351E-3</v>
      </c>
      <c r="H66" s="40"/>
    </row>
    <row r="67" spans="1:8" outlineLevel="1" x14ac:dyDescent="0.25">
      <c r="A67" s="88"/>
      <c r="B67" s="2" t="s">
        <v>752</v>
      </c>
      <c r="C67" s="38" t="s">
        <v>769</v>
      </c>
      <c r="D67" s="38" t="s">
        <v>417</v>
      </c>
      <c r="E67" s="39">
        <v>1120</v>
      </c>
      <c r="F67" s="39">
        <v>406896</v>
      </c>
      <c r="G67" s="80">
        <f t="shared" si="1"/>
        <v>1.0635575561338101E-2</v>
      </c>
      <c r="H67" s="40"/>
    </row>
    <row r="68" spans="1:8" outlineLevel="1" x14ac:dyDescent="0.25">
      <c r="A68" s="88"/>
      <c r="B68" s="2" t="s">
        <v>66</v>
      </c>
      <c r="C68" s="38" t="s">
        <v>404</v>
      </c>
      <c r="D68" s="38" t="s">
        <v>340</v>
      </c>
      <c r="E68" s="39">
        <v>40</v>
      </c>
      <c r="F68" s="39">
        <v>176432</v>
      </c>
      <c r="G68" s="80">
        <f t="shared" si="1"/>
        <v>4.6116350798189303E-3</v>
      </c>
      <c r="H68" s="40"/>
    </row>
    <row r="69" spans="1:8" outlineLevel="1" x14ac:dyDescent="0.25">
      <c r="A69" s="88"/>
      <c r="B69" s="2" t="s">
        <v>753</v>
      </c>
      <c r="C69" s="38" t="s">
        <v>767</v>
      </c>
      <c r="D69" s="38" t="s">
        <v>726</v>
      </c>
      <c r="E69" s="39">
        <v>306</v>
      </c>
      <c r="F69" s="39">
        <v>42794.1</v>
      </c>
      <c r="G69" s="80">
        <f t="shared" si="1"/>
        <v>1.1185656387122478E-3</v>
      </c>
      <c r="H69" s="40"/>
    </row>
    <row r="70" spans="1:8" outlineLevel="1" x14ac:dyDescent="0.25">
      <c r="A70" s="88"/>
      <c r="B70" s="2" t="s">
        <v>754</v>
      </c>
      <c r="C70" s="38" t="s">
        <v>768</v>
      </c>
      <c r="D70" s="38" t="s">
        <v>726</v>
      </c>
      <c r="E70" s="39">
        <v>306</v>
      </c>
      <c r="F70" s="39">
        <v>70428.960000000006</v>
      </c>
      <c r="G70" s="80">
        <f t="shared" si="1"/>
        <v>1.8408942967894958E-3</v>
      </c>
      <c r="H70" s="40"/>
    </row>
    <row r="71" spans="1:8" outlineLevel="1" x14ac:dyDescent="0.25">
      <c r="A71" s="88"/>
      <c r="B71" s="2" t="s">
        <v>67</v>
      </c>
      <c r="C71" s="38" t="s">
        <v>405</v>
      </c>
      <c r="D71" s="38" t="s">
        <v>338</v>
      </c>
      <c r="E71" s="39">
        <v>375</v>
      </c>
      <c r="F71" s="39">
        <v>355181.25</v>
      </c>
      <c r="G71" s="80">
        <f t="shared" ref="G71:G94" si="2">+F71/$F$112</f>
        <v>9.2838391685971799E-3</v>
      </c>
      <c r="H71" s="40"/>
    </row>
    <row r="72" spans="1:8" outlineLevel="1" x14ac:dyDescent="0.25">
      <c r="A72" s="88"/>
      <c r="B72" s="2" t="s">
        <v>68</v>
      </c>
      <c r="C72" s="38" t="s">
        <v>411</v>
      </c>
      <c r="D72" s="38" t="s">
        <v>366</v>
      </c>
      <c r="E72" s="39">
        <v>1010</v>
      </c>
      <c r="F72" s="39">
        <v>390769</v>
      </c>
      <c r="G72" s="80">
        <f t="shared" si="2"/>
        <v>1.0214042965594472E-2</v>
      </c>
      <c r="H72" s="40"/>
    </row>
    <row r="73" spans="1:8" outlineLevel="1" x14ac:dyDescent="0.25">
      <c r="A73" s="88"/>
      <c r="B73" s="2" t="s">
        <v>70</v>
      </c>
      <c r="C73" s="38" t="s">
        <v>413</v>
      </c>
      <c r="D73" s="38" t="s">
        <v>418</v>
      </c>
      <c r="E73" s="39">
        <v>860</v>
      </c>
      <c r="F73" s="39">
        <v>249873</v>
      </c>
      <c r="G73" s="80">
        <f t="shared" si="2"/>
        <v>6.5312590250045099E-3</v>
      </c>
      <c r="H73" s="40"/>
    </row>
    <row r="74" spans="1:8" x14ac:dyDescent="0.25">
      <c r="B74" s="2" t="s">
        <v>71</v>
      </c>
      <c r="C74" s="38" t="s">
        <v>415</v>
      </c>
      <c r="D74" s="38" t="s">
        <v>421</v>
      </c>
      <c r="E74" s="39">
        <v>875</v>
      </c>
      <c r="F74" s="39">
        <v>219257.5</v>
      </c>
      <c r="G74" s="80">
        <f t="shared" si="2"/>
        <v>5.7310214616021994E-3</v>
      </c>
      <c r="H74" s="40"/>
    </row>
    <row r="75" spans="1:8" x14ac:dyDescent="0.25">
      <c r="B75" s="2" t="s">
        <v>708</v>
      </c>
      <c r="C75" s="38" t="s">
        <v>734</v>
      </c>
      <c r="D75" s="38" t="s">
        <v>735</v>
      </c>
      <c r="E75" s="39">
        <v>2535</v>
      </c>
      <c r="F75" s="39">
        <v>369450.9</v>
      </c>
      <c r="G75" s="80">
        <f t="shared" si="2"/>
        <v>9.6568237661573634E-3</v>
      </c>
      <c r="H75" s="40"/>
    </row>
    <row r="76" spans="1:8" x14ac:dyDescent="0.25">
      <c r="B76" s="2" t="s">
        <v>72</v>
      </c>
      <c r="C76" s="38" t="s">
        <v>414</v>
      </c>
      <c r="D76" s="38" t="s">
        <v>365</v>
      </c>
      <c r="E76" s="39">
        <v>50</v>
      </c>
      <c r="F76" s="39">
        <v>29740</v>
      </c>
      <c r="G76" s="80">
        <f t="shared" si="2"/>
        <v>7.7735346917687839E-4</v>
      </c>
      <c r="H76" s="40"/>
    </row>
    <row r="77" spans="1:8" x14ac:dyDescent="0.25">
      <c r="B77" s="2" t="s">
        <v>75</v>
      </c>
      <c r="C77" s="38" t="s">
        <v>419</v>
      </c>
      <c r="D77" s="38" t="s">
        <v>331</v>
      </c>
      <c r="E77" s="39">
        <v>102</v>
      </c>
      <c r="F77" s="39">
        <v>120747.6</v>
      </c>
      <c r="G77" s="80">
        <f t="shared" si="2"/>
        <v>3.15613872746409E-3</v>
      </c>
      <c r="H77" s="40"/>
    </row>
    <row r="78" spans="1:8" x14ac:dyDescent="0.25">
      <c r="A78" s="97" t="s">
        <v>69</v>
      </c>
      <c r="B78" s="2" t="s">
        <v>709</v>
      </c>
      <c r="C78" s="38" t="s">
        <v>736</v>
      </c>
      <c r="D78" s="38" t="s">
        <v>336</v>
      </c>
      <c r="E78" s="39">
        <v>220</v>
      </c>
      <c r="F78" s="39">
        <v>216634</v>
      </c>
      <c r="G78" s="80">
        <f t="shared" si="2"/>
        <v>5.6624475938689932E-3</v>
      </c>
      <c r="H78" s="40"/>
    </row>
    <row r="79" spans="1:8" hidden="1" x14ac:dyDescent="0.25">
      <c r="B79" s="2"/>
      <c r="C79" s="38"/>
      <c r="D79" s="38"/>
      <c r="E79" s="39"/>
      <c r="F79" s="39"/>
      <c r="G79" s="80">
        <f t="shared" si="2"/>
        <v>0</v>
      </c>
      <c r="H79" s="40"/>
    </row>
    <row r="80" spans="1:8" hidden="1" x14ac:dyDescent="0.25">
      <c r="B80" s="2"/>
      <c r="C80" s="38"/>
      <c r="D80" s="38"/>
      <c r="E80" s="39"/>
      <c r="F80" s="39"/>
      <c r="G80" s="80">
        <f t="shared" si="2"/>
        <v>0</v>
      </c>
      <c r="H80" s="40"/>
    </row>
    <row r="81" spans="1:8" hidden="1" x14ac:dyDescent="0.25">
      <c r="B81" s="2"/>
      <c r="C81" s="38"/>
      <c r="D81" s="38"/>
      <c r="E81" s="39"/>
      <c r="F81" s="39"/>
      <c r="G81" s="80">
        <f t="shared" si="2"/>
        <v>0</v>
      </c>
      <c r="H81" s="40"/>
    </row>
    <row r="82" spans="1:8" hidden="1" x14ac:dyDescent="0.25">
      <c r="A82" s="89" t="s">
        <v>73</v>
      </c>
      <c r="B82" s="2"/>
      <c r="C82" s="38"/>
      <c r="D82" s="38"/>
      <c r="E82" s="39"/>
      <c r="F82" s="39"/>
      <c r="G82" s="80">
        <f t="shared" si="2"/>
        <v>0</v>
      </c>
      <c r="H82" s="40"/>
    </row>
    <row r="83" spans="1:8" hidden="1" x14ac:dyDescent="0.25">
      <c r="B83" s="2"/>
      <c r="C83" s="38"/>
      <c r="D83" s="38"/>
      <c r="E83" s="39"/>
      <c r="F83" s="39"/>
      <c r="G83" s="80">
        <f t="shared" si="2"/>
        <v>0</v>
      </c>
      <c r="H83" s="40"/>
    </row>
    <row r="84" spans="1:8" hidden="1" x14ac:dyDescent="0.25">
      <c r="B84" s="2"/>
      <c r="C84" s="38"/>
      <c r="D84" s="38"/>
      <c r="E84" s="39"/>
      <c r="F84" s="39"/>
      <c r="G84" s="80">
        <f t="shared" si="2"/>
        <v>0</v>
      </c>
      <c r="H84" s="40"/>
    </row>
    <row r="85" spans="1:8" hidden="1" x14ac:dyDescent="0.25">
      <c r="B85" s="2"/>
      <c r="C85" s="38"/>
      <c r="D85" s="38"/>
      <c r="E85" s="39"/>
      <c r="F85" s="39"/>
      <c r="G85" s="80">
        <f t="shared" si="2"/>
        <v>0</v>
      </c>
      <c r="H85" s="40"/>
    </row>
    <row r="86" spans="1:8" hidden="1" x14ac:dyDescent="0.25">
      <c r="B86" s="2"/>
      <c r="C86" s="38"/>
      <c r="D86" s="38"/>
      <c r="E86" s="39"/>
      <c r="F86" s="39"/>
      <c r="G86" s="80">
        <f t="shared" si="2"/>
        <v>0</v>
      </c>
      <c r="H86" s="40"/>
    </row>
    <row r="87" spans="1:8" hidden="1" x14ac:dyDescent="0.25">
      <c r="B87" s="2"/>
      <c r="C87" s="38"/>
      <c r="D87" s="38"/>
      <c r="E87" s="39"/>
      <c r="F87" s="39"/>
      <c r="G87" s="80">
        <f t="shared" si="2"/>
        <v>0</v>
      </c>
      <c r="H87" s="40"/>
    </row>
    <row r="88" spans="1:8" hidden="1" x14ac:dyDescent="0.25">
      <c r="B88" s="2"/>
      <c r="C88" s="38"/>
      <c r="D88" s="38"/>
      <c r="E88" s="39"/>
      <c r="F88" s="39"/>
      <c r="G88" s="80">
        <f t="shared" si="2"/>
        <v>0</v>
      </c>
      <c r="H88" s="40"/>
    </row>
    <row r="89" spans="1:8" hidden="1" x14ac:dyDescent="0.25">
      <c r="B89" s="2"/>
      <c r="C89" s="38"/>
      <c r="D89" s="38"/>
      <c r="E89" s="39"/>
      <c r="F89" s="39"/>
      <c r="G89" s="80">
        <f t="shared" si="2"/>
        <v>0</v>
      </c>
      <c r="H89" s="40"/>
    </row>
    <row r="90" spans="1:8" hidden="1" x14ac:dyDescent="0.25">
      <c r="B90" s="2"/>
      <c r="C90" s="38"/>
      <c r="D90" s="38"/>
      <c r="E90" s="39"/>
      <c r="F90" s="39"/>
      <c r="G90" s="80">
        <f t="shared" si="2"/>
        <v>0</v>
      </c>
      <c r="H90" s="40"/>
    </row>
    <row r="91" spans="1:8" hidden="1" x14ac:dyDescent="0.25">
      <c r="B91" s="2"/>
      <c r="C91" s="38"/>
      <c r="D91" s="38"/>
      <c r="E91" s="39"/>
      <c r="F91" s="39"/>
      <c r="G91" s="80">
        <f t="shared" si="2"/>
        <v>0</v>
      </c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>
        <f t="shared" si="2"/>
        <v>0</v>
      </c>
      <c r="H92" s="40"/>
    </row>
    <row r="93" spans="1:8" hidden="1" x14ac:dyDescent="0.25">
      <c r="B93" s="2"/>
      <c r="C93" s="38"/>
      <c r="D93" s="38"/>
      <c r="E93" s="39"/>
      <c r="F93" s="39"/>
      <c r="G93" s="80">
        <f t="shared" si="2"/>
        <v>0</v>
      </c>
      <c r="H93" s="40"/>
    </row>
    <row r="94" spans="1:8" hidden="1" x14ac:dyDescent="0.25">
      <c r="B94" s="2"/>
      <c r="C94" s="38"/>
      <c r="D94" s="38"/>
      <c r="E94" s="39"/>
      <c r="F94" s="39"/>
      <c r="G94" s="80">
        <f t="shared" si="2"/>
        <v>0</v>
      </c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322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45"/>
      <c r="C100" s="45" t="s">
        <v>78</v>
      </c>
      <c r="D100" s="45"/>
      <c r="E100" s="46"/>
      <c r="F100" s="100">
        <f>SUM(F7:F98)</f>
        <v>18373739.460000001</v>
      </c>
      <c r="G100" s="101">
        <f>+F100/$F$112</f>
        <v>0.48025857804247157</v>
      </c>
      <c r="H100" s="48"/>
    </row>
    <row r="102" spans="1:8" x14ac:dyDescent="0.25">
      <c r="B102" s="49"/>
      <c r="C102" s="49" t="s">
        <v>81</v>
      </c>
      <c r="D102" s="49"/>
      <c r="E102" s="49"/>
      <c r="F102" s="49" t="s">
        <v>10</v>
      </c>
      <c r="G102" s="49" t="s">
        <v>11</v>
      </c>
      <c r="H102" s="49" t="s">
        <v>12</v>
      </c>
    </row>
    <row r="103" spans="1:8" x14ac:dyDescent="0.25">
      <c r="B103" s="50"/>
      <c r="C103" s="45" t="s">
        <v>82</v>
      </c>
      <c r="D103" s="38"/>
      <c r="E103" s="51"/>
      <c r="F103" s="52" t="s">
        <v>83</v>
      </c>
      <c r="G103" s="51">
        <v>0</v>
      </c>
      <c r="H103" s="38"/>
    </row>
    <row r="104" spans="1:8" x14ac:dyDescent="0.25">
      <c r="B104" s="50" t="s">
        <v>84</v>
      </c>
      <c r="C104" s="45" t="s">
        <v>85</v>
      </c>
      <c r="D104" s="45"/>
      <c r="E104" s="46"/>
      <c r="F104" s="39">
        <v>19862008.149999999</v>
      </c>
      <c r="G104" s="81">
        <f>+F104/$F$112</f>
        <v>0.51915941291936551</v>
      </c>
      <c r="H104" s="38"/>
    </row>
    <row r="105" spans="1:8" x14ac:dyDescent="0.25">
      <c r="B105" s="50"/>
      <c r="C105" s="45" t="s">
        <v>86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87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50"/>
      <c r="C107" s="45" t="s">
        <v>88</v>
      </c>
      <c r="D107" s="38"/>
      <c r="E107" s="51"/>
      <c r="F107" s="46" t="s">
        <v>83</v>
      </c>
      <c r="G107" s="51">
        <v>0</v>
      </c>
      <c r="H107" s="38"/>
    </row>
    <row r="108" spans="1:8" x14ac:dyDescent="0.25">
      <c r="B108" s="38" t="s">
        <v>73</v>
      </c>
      <c r="C108" s="38" t="s">
        <v>89</v>
      </c>
      <c r="D108" s="38"/>
      <c r="E108" s="51"/>
      <c r="F108" s="39">
        <v>22266.51</v>
      </c>
      <c r="G108" s="81">
        <f>+F108/$F$112</f>
        <v>5.8200903816279929E-4</v>
      </c>
      <c r="H108" s="38"/>
    </row>
    <row r="109" spans="1:8" x14ac:dyDescent="0.25">
      <c r="B109" s="50"/>
      <c r="C109" s="38"/>
      <c r="D109" s="38"/>
      <c r="E109" s="51"/>
      <c r="F109" s="52"/>
      <c r="G109" s="81"/>
      <c r="H109" s="38"/>
    </row>
    <row r="110" spans="1:8" x14ac:dyDescent="0.25">
      <c r="B110" s="50"/>
      <c r="C110" s="38" t="s">
        <v>90</v>
      </c>
      <c r="D110" s="38"/>
      <c r="E110" s="51"/>
      <c r="F110" s="53">
        <f>SUM(F103:F109)</f>
        <v>19884274.66</v>
      </c>
      <c r="G110" s="81">
        <f>+F110/$F$112</f>
        <v>0.51974142195752837</v>
      </c>
      <c r="H110" s="38"/>
    </row>
    <row r="111" spans="1:8" x14ac:dyDescent="0.25">
      <c r="B111" s="50"/>
      <c r="C111" s="38"/>
      <c r="D111" s="38"/>
      <c r="E111" s="51"/>
      <c r="F111" s="53"/>
      <c r="G111" s="82"/>
      <c r="H111" s="38"/>
    </row>
    <row r="112" spans="1:8" x14ac:dyDescent="0.25">
      <c r="B112" s="54"/>
      <c r="C112" s="55" t="s">
        <v>91</v>
      </c>
      <c r="D112" s="56"/>
      <c r="E112" s="57"/>
      <c r="F112" s="57">
        <f>+F110+F100</f>
        <v>38258014.120000005</v>
      </c>
      <c r="G112" s="83">
        <v>1</v>
      </c>
      <c r="H112" s="38"/>
    </row>
    <row r="113" spans="2:8" x14ac:dyDescent="0.25">
      <c r="F113" s="86">
        <v>0</v>
      </c>
    </row>
    <row r="114" spans="2:8" s="85" customFormat="1" x14ac:dyDescent="0.25">
      <c r="C114" s="88" t="s">
        <v>92</v>
      </c>
      <c r="D114" s="90"/>
      <c r="E114" s="91"/>
      <c r="F114" s="91"/>
    </row>
    <row r="115" spans="2:8" s="85" customFormat="1" x14ac:dyDescent="0.25">
      <c r="C115" s="88" t="s">
        <v>93</v>
      </c>
      <c r="D115" s="90"/>
      <c r="E115" s="91"/>
    </row>
    <row r="116" spans="2:8" s="85" customFormat="1" x14ac:dyDescent="0.25">
      <c r="C116" s="88" t="s">
        <v>94</v>
      </c>
      <c r="D116" s="90"/>
      <c r="E116" s="91"/>
    </row>
    <row r="117" spans="2:8" s="85" customFormat="1" x14ac:dyDescent="0.25">
      <c r="C117" s="88" t="s">
        <v>95</v>
      </c>
      <c r="D117" s="92">
        <v>9.8148</v>
      </c>
      <c r="E117" s="91"/>
    </row>
    <row r="118" spans="2:8" s="85" customFormat="1" x14ac:dyDescent="0.25">
      <c r="C118" s="88" t="s">
        <v>96</v>
      </c>
      <c r="D118" s="92">
        <v>10.107100000000001</v>
      </c>
      <c r="E118" s="91"/>
    </row>
    <row r="119" spans="2:8" s="85" customFormat="1" x14ac:dyDescent="0.25">
      <c r="C119" s="88" t="s">
        <v>97</v>
      </c>
      <c r="D119" s="91"/>
      <c r="E119" s="91"/>
    </row>
    <row r="120" spans="2:8" s="85" customFormat="1" x14ac:dyDescent="0.25">
      <c r="C120" s="88" t="s">
        <v>98</v>
      </c>
      <c r="D120" s="93">
        <v>0</v>
      </c>
      <c r="E120" s="91"/>
    </row>
    <row r="121" spans="2:8" s="85" customFormat="1" x14ac:dyDescent="0.25">
      <c r="C121" s="88" t="s">
        <v>99</v>
      </c>
      <c r="D121" s="93">
        <v>0</v>
      </c>
      <c r="E121" s="91"/>
      <c r="F121" s="86"/>
      <c r="G121" s="87"/>
    </row>
    <row r="122" spans="2:8" s="85" customFormat="1" x14ac:dyDescent="0.25">
      <c r="B122" s="87"/>
      <c r="C122" s="88"/>
      <c r="E122" s="91"/>
    </row>
    <row r="123" spans="2:8" s="85" customFormat="1" x14ac:dyDescent="0.25">
      <c r="E123" s="91"/>
      <c r="F123" s="91"/>
    </row>
    <row r="124" spans="2:8" s="85" customFormat="1" x14ac:dyDescent="0.25">
      <c r="C124" s="94" t="s">
        <v>100</v>
      </c>
      <c r="D124" s="94"/>
      <c r="E124" s="94"/>
      <c r="F124" s="94"/>
      <c r="G124" s="94"/>
      <c r="H124" s="94"/>
    </row>
    <row r="125" spans="2:8" s="85" customFormat="1" x14ac:dyDescent="0.25">
      <c r="C125" s="94" t="s">
        <v>101</v>
      </c>
      <c r="D125" s="94"/>
      <c r="E125" s="94"/>
      <c r="F125" s="94" t="s">
        <v>10</v>
      </c>
      <c r="G125" s="94" t="s">
        <v>11</v>
      </c>
      <c r="H125" s="94" t="s">
        <v>12</v>
      </c>
    </row>
    <row r="126" spans="2:8" s="85" customFormat="1" x14ac:dyDescent="0.25">
      <c r="C126" s="88" t="s">
        <v>102</v>
      </c>
      <c r="E126" s="91"/>
      <c r="F126" s="95">
        <f>SUMIF(Table13456768161721[[Industry ]],A96,Table13456768161721[Market Value])</f>
        <v>0</v>
      </c>
      <c r="G126" s="96">
        <f>+F126/$F$112</f>
        <v>0</v>
      </c>
    </row>
    <row r="127" spans="2:8" s="85" customFormat="1" x14ac:dyDescent="0.25">
      <c r="C127" s="85" t="s">
        <v>103</v>
      </c>
      <c r="E127" s="91"/>
      <c r="F127" s="95">
        <f>SUMIF(Table13456768161721[[Industry ]],A97,Table13456768161721[Market Value])</f>
        <v>0</v>
      </c>
      <c r="G127" s="96">
        <f>+F127/$F$112</f>
        <v>0</v>
      </c>
    </row>
    <row r="128" spans="2:8" s="85" customFormat="1" x14ac:dyDescent="0.25">
      <c r="C128" s="85" t="s">
        <v>104</v>
      </c>
      <c r="E128" s="91"/>
      <c r="F128" s="95">
        <f>SUMIF($E$140:$E$147,C128,H140:H147)</f>
        <v>0</v>
      </c>
      <c r="G128" s="96">
        <f>+F128/$F$112</f>
        <v>0</v>
      </c>
    </row>
    <row r="129" spans="3:8" s="85" customFormat="1" x14ac:dyDescent="0.25">
      <c r="C129" s="85" t="s">
        <v>105</v>
      </c>
      <c r="E129" s="91"/>
      <c r="F129" s="95">
        <f t="shared" ref="F129:F137" si="3">SUMIF($E$140:$E$147,C129,H141:H148)</f>
        <v>0</v>
      </c>
      <c r="G129" s="96">
        <f t="shared" ref="G129:G137" si="4">+F129/$F$112</f>
        <v>0</v>
      </c>
    </row>
    <row r="130" spans="3:8" s="85" customFormat="1" x14ac:dyDescent="0.25">
      <c r="C130" s="85" t="s">
        <v>106</v>
      </c>
      <c r="E130" s="91"/>
      <c r="F130" s="95">
        <f t="shared" si="3"/>
        <v>0</v>
      </c>
      <c r="G130" s="96">
        <f t="shared" si="4"/>
        <v>0</v>
      </c>
    </row>
    <row r="131" spans="3:8" s="85" customFormat="1" x14ac:dyDescent="0.25">
      <c r="C131" s="85" t="s">
        <v>107</v>
      </c>
      <c r="E131" s="91"/>
      <c r="F131" s="95">
        <f t="shared" si="3"/>
        <v>0</v>
      </c>
      <c r="G131" s="96">
        <f t="shared" si="4"/>
        <v>0</v>
      </c>
    </row>
    <row r="132" spans="3:8" s="85" customFormat="1" x14ac:dyDescent="0.25">
      <c r="C132" s="85" t="s">
        <v>108</v>
      </c>
      <c r="E132" s="91"/>
      <c r="F132" s="95">
        <f t="shared" si="3"/>
        <v>0</v>
      </c>
      <c r="G132" s="96">
        <f t="shared" si="4"/>
        <v>0</v>
      </c>
    </row>
    <row r="133" spans="3:8" s="85" customFormat="1" x14ac:dyDescent="0.25">
      <c r="C133" s="85" t="s">
        <v>109</v>
      </c>
      <c r="E133" s="91"/>
      <c r="F133" s="95">
        <f t="shared" si="3"/>
        <v>0</v>
      </c>
      <c r="G133" s="96">
        <f t="shared" si="4"/>
        <v>0</v>
      </c>
    </row>
    <row r="134" spans="3:8" s="85" customFormat="1" x14ac:dyDescent="0.25">
      <c r="C134" s="85" t="s">
        <v>110</v>
      </c>
      <c r="E134" s="91"/>
      <c r="F134" s="95">
        <f t="shared" si="3"/>
        <v>0</v>
      </c>
      <c r="G134" s="96">
        <f t="shared" si="4"/>
        <v>0</v>
      </c>
    </row>
    <row r="135" spans="3:8" s="85" customFormat="1" x14ac:dyDescent="0.25">
      <c r="C135" s="85" t="s">
        <v>111</v>
      </c>
      <c r="E135" s="91"/>
      <c r="F135" s="95">
        <f>SUMIF($E$140:$E$147,C135,H147:H154)</f>
        <v>0</v>
      </c>
      <c r="G135" s="96">
        <f t="shared" si="4"/>
        <v>0</v>
      </c>
    </row>
    <row r="136" spans="3:8" s="85" customFormat="1" x14ac:dyDescent="0.25">
      <c r="C136" s="85" t="s">
        <v>112</v>
      </c>
      <c r="E136" s="91"/>
      <c r="F136" s="95">
        <f t="shared" si="3"/>
        <v>0</v>
      </c>
      <c r="G136" s="96">
        <f t="shared" si="4"/>
        <v>0</v>
      </c>
    </row>
    <row r="137" spans="3:8" s="85" customFormat="1" x14ac:dyDescent="0.25">
      <c r="C137" s="85" t="s">
        <v>113</v>
      </c>
      <c r="E137" s="91"/>
      <c r="F137" s="95">
        <f t="shared" si="3"/>
        <v>0</v>
      </c>
      <c r="G137" s="96">
        <f t="shared" si="4"/>
        <v>0</v>
      </c>
    </row>
    <row r="138" spans="3:8" s="85" customFormat="1" x14ac:dyDescent="0.25">
      <c r="E138" s="91"/>
    </row>
    <row r="139" spans="3:8" s="85" customFormat="1" x14ac:dyDescent="0.25">
      <c r="E139" s="91"/>
    </row>
    <row r="140" spans="3:8" s="85" customFormat="1" x14ac:dyDescent="0.25">
      <c r="E140" s="85" t="s">
        <v>104</v>
      </c>
      <c r="F140" s="85" t="s">
        <v>114</v>
      </c>
      <c r="G140" s="85">
        <f t="shared" ref="G140:G147" si="5">SUMIF($H$7:$H$57,F140,$E$7:$E$57)</f>
        <v>0</v>
      </c>
      <c r="H140" s="85">
        <f t="shared" ref="H140:H147" si="6">SUMIF($H$7:$H$57,F140,$F$7:$F$57)</f>
        <v>0</v>
      </c>
    </row>
    <row r="141" spans="3:8" s="85" customFormat="1" x14ac:dyDescent="0.25">
      <c r="E141" s="85" t="s">
        <v>104</v>
      </c>
      <c r="F141" s="85" t="s">
        <v>115</v>
      </c>
      <c r="G141" s="85">
        <f t="shared" si="5"/>
        <v>0</v>
      </c>
      <c r="H141" s="85">
        <f t="shared" si="6"/>
        <v>0</v>
      </c>
    </row>
    <row r="142" spans="3:8" s="85" customFormat="1" x14ac:dyDescent="0.25">
      <c r="E142" s="85" t="s">
        <v>104</v>
      </c>
      <c r="F142" s="85" t="s">
        <v>116</v>
      </c>
      <c r="G142" s="85">
        <f t="shared" si="5"/>
        <v>0</v>
      </c>
      <c r="H142" s="85">
        <f t="shared" si="6"/>
        <v>0</v>
      </c>
    </row>
    <row r="143" spans="3:8" s="85" customFormat="1" x14ac:dyDescent="0.25">
      <c r="E143" s="85" t="s">
        <v>106</v>
      </c>
      <c r="F143" s="85" t="s">
        <v>117</v>
      </c>
      <c r="G143" s="85">
        <f t="shared" si="5"/>
        <v>0</v>
      </c>
      <c r="H143" s="85">
        <f t="shared" si="6"/>
        <v>0</v>
      </c>
    </row>
    <row r="144" spans="3:8" s="85" customFormat="1" x14ac:dyDescent="0.25">
      <c r="E144" s="85" t="s">
        <v>107</v>
      </c>
      <c r="F144" s="85" t="s">
        <v>118</v>
      </c>
      <c r="G144" s="85">
        <f t="shared" si="5"/>
        <v>0</v>
      </c>
      <c r="H144" s="85">
        <f t="shared" si="6"/>
        <v>0</v>
      </c>
    </row>
    <row r="145" spans="5:8" s="85" customFormat="1" x14ac:dyDescent="0.25">
      <c r="E145" s="85" t="s">
        <v>104</v>
      </c>
      <c r="F145" s="85" t="s">
        <v>119</v>
      </c>
      <c r="G145" s="85">
        <f t="shared" si="5"/>
        <v>0</v>
      </c>
      <c r="H145" s="85">
        <f t="shared" si="6"/>
        <v>0</v>
      </c>
    </row>
    <row r="146" spans="5:8" s="85" customFormat="1" x14ac:dyDescent="0.25">
      <c r="E146" s="85" t="s">
        <v>107</v>
      </c>
      <c r="F146" s="85" t="s">
        <v>120</v>
      </c>
      <c r="G146" s="85">
        <f t="shared" si="5"/>
        <v>0</v>
      </c>
      <c r="H146" s="85">
        <f t="shared" si="6"/>
        <v>0</v>
      </c>
    </row>
    <row r="147" spans="5:8" s="85" customFormat="1" x14ac:dyDescent="0.25">
      <c r="E147" s="85" t="s">
        <v>104</v>
      </c>
      <c r="F147" s="85" t="s">
        <v>121</v>
      </c>
      <c r="G147" s="85">
        <f t="shared" si="5"/>
        <v>0</v>
      </c>
      <c r="H147" s="85">
        <f t="shared" si="6"/>
        <v>0</v>
      </c>
    </row>
    <row r="148" spans="5:8" s="85" customFormat="1" x14ac:dyDescent="0.25">
      <c r="E148" s="91"/>
      <c r="G148" s="85" t="s">
        <v>122</v>
      </c>
      <c r="H148" s="85" t="s">
        <v>122</v>
      </c>
    </row>
    <row r="149" spans="5:8" s="85" customFormat="1" x14ac:dyDescent="0.25">
      <c r="E149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Port_E1</vt:lpstr>
      <vt:lpstr>Port_E1I</vt:lpstr>
      <vt:lpstr>Port_C1</vt:lpstr>
      <vt:lpstr>Port_C1I</vt:lpstr>
      <vt:lpstr>Port_G1</vt:lpstr>
      <vt:lpstr>Port_G1I</vt:lpstr>
      <vt:lpstr>Port_Tax Saver</vt:lpstr>
      <vt:lpstr>Port_SRE</vt:lpstr>
      <vt:lpstr>Port_SF</vt:lpstr>
      <vt:lpstr>Port_VS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  <vt:lpstr>Port_SF!Print_Area</vt:lpstr>
      <vt:lpstr>Port_SRE!Print_Area</vt:lpstr>
      <vt:lpstr>'Port_Tax Saver'!Print_Area</vt:lpstr>
      <vt:lpstr>Port_VS!Print_Area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Mohit Pahuja</cp:lastModifiedBy>
  <dcterms:created xsi:type="dcterms:W3CDTF">2023-01-05T10:26:14Z</dcterms:created>
  <dcterms:modified xsi:type="dcterms:W3CDTF">2026-06-04T10:00:39Z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