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FRDA &amp; NPS Trust Communication April 2019 Onwards\NPS Trust\2026-27\Monthly\5. August 2026\8. Website upload Portfolio report\"/>
    </mc:Choice>
  </mc:AlternateContent>
  <xr:revisionPtr revIDLastSave="0" documentId="13_ncr:1_{24F009B2-4756-4CD4-A7BC-B070D5A90415}" xr6:coauthVersionLast="47" xr6:coauthVersionMax="47" xr10:uidLastSave="{00000000-0000-0000-0000-000000000000}"/>
  <bookViews>
    <workbookView xWindow="-120" yWindow="-120" windowWidth="20730" windowHeight="11040" tabRatio="806" xr2:uid="{0FCA93E5-7F18-4DD4-88B1-68A5E3910BA2}"/>
  </bookViews>
  <sheets>
    <sheet name="Port_E1" sheetId="144" r:id="rId1"/>
    <sheet name="Port_E1I" sheetId="145" r:id="rId2"/>
    <sheet name="Port_C1" sheetId="146" r:id="rId3"/>
    <sheet name="Port_C1I" sheetId="147" r:id="rId4"/>
    <sheet name="Port_G1" sheetId="148" r:id="rId5"/>
    <sheet name="Port_G1I" sheetId="149" r:id="rId6"/>
    <sheet name="Port_Tax Saver" sheetId="150" r:id="rId7"/>
    <sheet name="Port_SRE" sheetId="151" r:id="rId8"/>
    <sheet name="Port_SF" sheetId="152" r:id="rId9"/>
    <sheet name="Port_VS" sheetId="153" r:id="rId10"/>
    <sheet name="Port_SANCHAY" sheetId="154" r:id="rId11"/>
  </sheets>
  <definedNames>
    <definedName name="_xlnm._FilterDatabase" localSheetId="2" hidden="1">Port_C1!$C$6:$H$146</definedName>
    <definedName name="_xlnm._FilterDatabase" localSheetId="3" hidden="1">Port_C1I!$C$6:$H$62</definedName>
    <definedName name="_xlnm._FilterDatabase" localSheetId="0" hidden="1">Port_E1!$C$6:$H$96</definedName>
    <definedName name="_xlnm._FilterDatabase" localSheetId="1" hidden="1">Port_E1I!$C$6:$H$91</definedName>
    <definedName name="_xlnm._FilterDatabase" localSheetId="4" hidden="1">Port_G1!$C$6:$H$103</definedName>
    <definedName name="_xlnm._FilterDatabase" localSheetId="5" hidden="1">Port_G1I!$C$6:$H$32</definedName>
    <definedName name="_xlnm._FilterDatabase" localSheetId="8" hidden="1">Port_SF!$C$6:$H$96</definedName>
    <definedName name="_xlnm._FilterDatabase" localSheetId="7" hidden="1">Port_SRE!$C$6:$H$92</definedName>
    <definedName name="_xlnm._FilterDatabase" localSheetId="6" hidden="1">'Port_Tax Saver'!$C$6:$H$96</definedName>
    <definedName name="_xlnm._FilterDatabase" localSheetId="9" hidden="1">Port_VS!$C$6:$H$98</definedName>
    <definedName name="IN" localSheetId="2">#REF!</definedName>
    <definedName name="IN" localSheetId="3">#REF!</definedName>
    <definedName name="IN" localSheetId="0">#REF!</definedName>
    <definedName name="IN" localSheetId="1">#REF!</definedName>
    <definedName name="IN" localSheetId="4">#REF!</definedName>
    <definedName name="IN" localSheetId="5">#REF!</definedName>
    <definedName name="IN" localSheetId="10">#REF!</definedName>
    <definedName name="IN" localSheetId="8">#REF!</definedName>
    <definedName name="IN" localSheetId="7">#REF!</definedName>
    <definedName name="IN" localSheetId="6">#REF!</definedName>
    <definedName name="IN" localSheetId="9">#REF!</definedName>
    <definedName name="IN">#REF!</definedName>
    <definedName name="_xlnm.Print_Area" localSheetId="2">Port_C1!$B$2:$H$186</definedName>
    <definedName name="_xlnm.Print_Area" localSheetId="3">Port_C1I!$B$2:$H$102</definedName>
    <definedName name="_xlnm.Print_Area" localSheetId="0">Port_E1!$B$2:$G$119</definedName>
    <definedName name="_xlnm.Print_Area" localSheetId="1">Port_E1I!$B$2:$G$116</definedName>
    <definedName name="_xlnm.Print_Area" localSheetId="4">Port_G1!$B$2:$H$135</definedName>
    <definedName name="_xlnm.Print_Area" localSheetId="5">Port_G1I!$B$2:$G$62</definedName>
    <definedName name="_xlnm.Print_Area" localSheetId="8">Port_SF!$B$2:$G$124</definedName>
    <definedName name="_xlnm.Print_Area" localSheetId="7">Port_SRE!$B$2:$G$120</definedName>
    <definedName name="_xlnm.Print_Area" localSheetId="6">'Port_Tax Saver'!$B$2:$G$125</definedName>
    <definedName name="_xlnm.Print_Area" localSheetId="9">Port_VS!$B$2:$G$126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1" i="154" l="1"/>
  <c r="G96" i="153"/>
  <c r="G95" i="152"/>
  <c r="G109" i="152"/>
  <c r="G105" i="151"/>
  <c r="G75" i="147"/>
  <c r="G54" i="147"/>
  <c r="G106" i="145"/>
  <c r="F125" i="153"/>
  <c r="F61" i="149"/>
  <c r="F59" i="149"/>
  <c r="H107" i="147"/>
  <c r="F148" i="146"/>
  <c r="H146" i="154"/>
  <c r="G146" i="154"/>
  <c r="H145" i="154"/>
  <c r="G145" i="154"/>
  <c r="H144" i="154"/>
  <c r="F129" i="154" s="1"/>
  <c r="G144" i="154"/>
  <c r="H143" i="154"/>
  <c r="G143" i="154"/>
  <c r="H142" i="154"/>
  <c r="G142" i="154"/>
  <c r="H141" i="154"/>
  <c r="G141" i="154"/>
  <c r="H140" i="154"/>
  <c r="G140" i="154"/>
  <c r="H139" i="154"/>
  <c r="F127" i="154" s="1"/>
  <c r="G139" i="154"/>
  <c r="F136" i="154"/>
  <c r="F135" i="154"/>
  <c r="F134" i="154"/>
  <c r="F133" i="154"/>
  <c r="F132" i="154"/>
  <c r="F131" i="154"/>
  <c r="F130" i="154"/>
  <c r="F128" i="154"/>
  <c r="F109" i="154"/>
  <c r="H146" i="153"/>
  <c r="G146" i="153"/>
  <c r="H145" i="153"/>
  <c r="G145" i="153"/>
  <c r="H144" i="153"/>
  <c r="G144" i="153"/>
  <c r="H143" i="153"/>
  <c r="G143" i="153"/>
  <c r="H142" i="153"/>
  <c r="G142" i="153"/>
  <c r="H141" i="153"/>
  <c r="G141" i="153"/>
  <c r="H140" i="153"/>
  <c r="G140" i="153"/>
  <c r="H139" i="153"/>
  <c r="F127" i="153" s="1"/>
  <c r="G139" i="153"/>
  <c r="F136" i="153"/>
  <c r="F135" i="153"/>
  <c r="F134" i="153"/>
  <c r="F133" i="153"/>
  <c r="F132" i="153"/>
  <c r="F131" i="153"/>
  <c r="F130" i="153"/>
  <c r="F129" i="153"/>
  <c r="F128" i="153"/>
  <c r="F109" i="153"/>
  <c r="H144" i="152"/>
  <c r="G144" i="152"/>
  <c r="H143" i="152"/>
  <c r="G143" i="152"/>
  <c r="H142" i="152"/>
  <c r="G142" i="152"/>
  <c r="H141" i="152"/>
  <c r="G141" i="152"/>
  <c r="H140" i="152"/>
  <c r="G140" i="152"/>
  <c r="H139" i="152"/>
  <c r="G139" i="152"/>
  <c r="H138" i="152"/>
  <c r="G138" i="152"/>
  <c r="H137" i="152"/>
  <c r="F125" i="152" s="1"/>
  <c r="G137" i="152"/>
  <c r="F134" i="152"/>
  <c r="F133" i="152"/>
  <c r="F132" i="152"/>
  <c r="F131" i="152"/>
  <c r="F130" i="152"/>
  <c r="F129" i="152"/>
  <c r="F128" i="152"/>
  <c r="F127" i="152"/>
  <c r="F126" i="152"/>
  <c r="H140" i="151"/>
  <c r="G140" i="151"/>
  <c r="H139" i="151"/>
  <c r="G139" i="151"/>
  <c r="H138" i="151"/>
  <c r="G138" i="151"/>
  <c r="H137" i="151"/>
  <c r="G137" i="151"/>
  <c r="H136" i="151"/>
  <c r="G136" i="151"/>
  <c r="H135" i="151"/>
  <c r="G135" i="151"/>
  <c r="H134" i="151"/>
  <c r="G134" i="151"/>
  <c r="H133" i="151"/>
  <c r="F121" i="151" s="1"/>
  <c r="G133" i="151"/>
  <c r="F130" i="151"/>
  <c r="F129" i="151"/>
  <c r="F128" i="151"/>
  <c r="F127" i="151"/>
  <c r="F126" i="151"/>
  <c r="F125" i="151"/>
  <c r="F124" i="151"/>
  <c r="F123" i="151"/>
  <c r="F122" i="151"/>
  <c r="H145" i="150"/>
  <c r="F129" i="150" s="1"/>
  <c r="G145" i="150"/>
  <c r="H144" i="150"/>
  <c r="G144" i="150"/>
  <c r="H143" i="150"/>
  <c r="F128" i="150" s="1"/>
  <c r="G143" i="150"/>
  <c r="H142" i="150"/>
  <c r="G142" i="150"/>
  <c r="H141" i="150"/>
  <c r="G141" i="150"/>
  <c r="H140" i="150"/>
  <c r="G140" i="150"/>
  <c r="H139" i="150"/>
  <c r="G139" i="150"/>
  <c r="H138" i="150"/>
  <c r="G138" i="150"/>
  <c r="F135" i="150"/>
  <c r="F134" i="150"/>
  <c r="F133" i="150"/>
  <c r="F132" i="150"/>
  <c r="F131" i="150"/>
  <c r="F130" i="150"/>
  <c r="F127" i="150"/>
  <c r="F71" i="149"/>
  <c r="F70" i="149"/>
  <c r="F69" i="149"/>
  <c r="F68" i="149"/>
  <c r="F67" i="149"/>
  <c r="F66" i="149"/>
  <c r="F63" i="149"/>
  <c r="F43" i="149"/>
  <c r="F142" i="148"/>
  <c r="F141" i="148"/>
  <c r="F140" i="148"/>
  <c r="F139" i="148"/>
  <c r="F138" i="148"/>
  <c r="F137" i="148"/>
  <c r="F136" i="148"/>
  <c r="F114" i="148"/>
  <c r="F104" i="148"/>
  <c r="F100" i="147"/>
  <c r="F99" i="147"/>
  <c r="F98" i="147"/>
  <c r="F97" i="147"/>
  <c r="F96" i="147"/>
  <c r="F95" i="147"/>
  <c r="F92" i="147"/>
  <c r="F73" i="147"/>
  <c r="F63" i="147"/>
  <c r="F185" i="146"/>
  <c r="F184" i="146"/>
  <c r="F183" i="146"/>
  <c r="F182" i="146"/>
  <c r="F181" i="146"/>
  <c r="F180" i="146"/>
  <c r="F179" i="146"/>
  <c r="F177" i="146"/>
  <c r="F158" i="146"/>
  <c r="H141" i="145"/>
  <c r="G141" i="145"/>
  <c r="H140" i="145"/>
  <c r="G140" i="145"/>
  <c r="H139" i="145"/>
  <c r="G139" i="145"/>
  <c r="H138" i="145"/>
  <c r="G138" i="145"/>
  <c r="H137" i="145"/>
  <c r="G137" i="145"/>
  <c r="H136" i="145"/>
  <c r="G136" i="145"/>
  <c r="H135" i="145"/>
  <c r="G135" i="145"/>
  <c r="H134" i="145"/>
  <c r="G134" i="145"/>
  <c r="F131" i="145"/>
  <c r="F130" i="145"/>
  <c r="F129" i="145"/>
  <c r="F128" i="145"/>
  <c r="F127" i="145"/>
  <c r="F126" i="145"/>
  <c r="F125" i="145"/>
  <c r="F124" i="145"/>
  <c r="F123" i="145"/>
  <c r="F104" i="145"/>
  <c r="F94" i="145"/>
  <c r="H144" i="144"/>
  <c r="G144" i="144"/>
  <c r="H143" i="144"/>
  <c r="G143" i="144"/>
  <c r="H142" i="144"/>
  <c r="F127" i="144" s="1"/>
  <c r="G142" i="144"/>
  <c r="H141" i="144"/>
  <c r="G141" i="144"/>
  <c r="H140" i="144"/>
  <c r="G140" i="144"/>
  <c r="H139" i="144"/>
  <c r="G139" i="144"/>
  <c r="H138" i="144"/>
  <c r="G138" i="144"/>
  <c r="H137" i="144"/>
  <c r="G137" i="144"/>
  <c r="F134" i="144"/>
  <c r="F133" i="144"/>
  <c r="F132" i="144"/>
  <c r="F131" i="144"/>
  <c r="F130" i="144"/>
  <c r="F129" i="144"/>
  <c r="F128" i="144"/>
  <c r="F126" i="144"/>
  <c r="F107" i="144"/>
  <c r="F97" i="144"/>
  <c r="H78" i="149" l="1"/>
  <c r="H81" i="149"/>
  <c r="F65" i="149" s="1"/>
  <c r="H147" i="148"/>
  <c r="H150" i="148"/>
  <c r="K14" i="147"/>
  <c r="H111" i="147"/>
  <c r="H190" i="146"/>
  <c r="H189" i="146"/>
  <c r="L7" i="146"/>
  <c r="H195" i="146"/>
  <c r="L10" i="146"/>
  <c r="L13" i="146"/>
  <c r="L8" i="146"/>
  <c r="H197" i="146"/>
  <c r="L9" i="146"/>
  <c r="H196" i="146"/>
  <c r="H194" i="146"/>
  <c r="L11" i="146"/>
  <c r="H188" i="146"/>
  <c r="H193" i="146"/>
  <c r="L12" i="146"/>
  <c r="H192" i="146"/>
  <c r="H191" i="146"/>
  <c r="F75" i="147"/>
  <c r="F122" i="145"/>
  <c r="F126" i="150"/>
  <c r="F125" i="144"/>
  <c r="F125" i="154"/>
  <c r="F126" i="154"/>
  <c r="F111" i="154"/>
  <c r="F99" i="154"/>
  <c r="F126" i="153"/>
  <c r="F99" i="153"/>
  <c r="F107" i="152"/>
  <c r="F120" i="151"/>
  <c r="F119" i="151"/>
  <c r="F103" i="151"/>
  <c r="F107" i="150"/>
  <c r="G76" i="149"/>
  <c r="F33" i="149"/>
  <c r="H76" i="149"/>
  <c r="G77" i="149"/>
  <c r="H77" i="149"/>
  <c r="G78" i="149"/>
  <c r="G79" i="149"/>
  <c r="H79" i="149"/>
  <c r="F64" i="149" s="1"/>
  <c r="F60" i="149"/>
  <c r="G80" i="149"/>
  <c r="H74" i="149"/>
  <c r="H80" i="149"/>
  <c r="G75" i="149"/>
  <c r="G81" i="149"/>
  <c r="H75" i="149"/>
  <c r="F132" i="148"/>
  <c r="F131" i="148"/>
  <c r="F116" i="148"/>
  <c r="H148" i="148"/>
  <c r="H149" i="148"/>
  <c r="H145" i="148"/>
  <c r="H151" i="148"/>
  <c r="H146" i="148"/>
  <c r="H152" i="148"/>
  <c r="F89" i="147"/>
  <c r="F90" i="147"/>
  <c r="H104" i="147"/>
  <c r="H103" i="147"/>
  <c r="H109" i="147"/>
  <c r="K9" i="147"/>
  <c r="K7" i="147"/>
  <c r="K11" i="147"/>
  <c r="K15" i="147"/>
  <c r="H108" i="147"/>
  <c r="K10" i="147"/>
  <c r="H110" i="147"/>
  <c r="H105" i="147"/>
  <c r="H106" i="147"/>
  <c r="H112" i="147"/>
  <c r="K8" i="147"/>
  <c r="K16" i="147"/>
  <c r="K12" i="147"/>
  <c r="K13" i="147"/>
  <c r="F174" i="146"/>
  <c r="F175" i="146"/>
  <c r="F106" i="145"/>
  <c r="G49" i="145" s="1"/>
  <c r="F121" i="145"/>
  <c r="F120" i="145"/>
  <c r="G76" i="145"/>
  <c r="F124" i="144"/>
  <c r="F109" i="144"/>
  <c r="G94" i="144" s="1"/>
  <c r="G45" i="144"/>
  <c r="F123" i="144"/>
  <c r="G123" i="144" s="1"/>
  <c r="G15" i="144" l="1"/>
  <c r="G35" i="144"/>
  <c r="G107" i="144"/>
  <c r="G126" i="154"/>
  <c r="G125" i="154"/>
  <c r="G72" i="154"/>
  <c r="G16" i="154"/>
  <c r="G36" i="154"/>
  <c r="G135" i="154"/>
  <c r="G9" i="154"/>
  <c r="G13" i="154"/>
  <c r="G37" i="154"/>
  <c r="G79" i="154"/>
  <c r="G85" i="154"/>
  <c r="G131" i="154"/>
  <c r="G40" i="154"/>
  <c r="G31" i="154"/>
  <c r="G48" i="154"/>
  <c r="G107" i="154"/>
  <c r="G61" i="154"/>
  <c r="G52" i="154"/>
  <c r="G28" i="154"/>
  <c r="G24" i="154"/>
  <c r="G43" i="154"/>
  <c r="G103" i="154"/>
  <c r="G84" i="154"/>
  <c r="G136" i="154"/>
  <c r="G22" i="154"/>
  <c r="G34" i="154"/>
  <c r="G109" i="154"/>
  <c r="G25" i="154"/>
  <c r="G49" i="154"/>
  <c r="G108" i="147"/>
  <c r="G105" i="147"/>
  <c r="G104" i="147"/>
  <c r="G106" i="147"/>
  <c r="G112" i="147"/>
  <c r="G110" i="147"/>
  <c r="G11" i="147"/>
  <c r="G107" i="147"/>
  <c r="G111" i="147"/>
  <c r="G99" i="147"/>
  <c r="G7" i="147"/>
  <c r="G63" i="147"/>
  <c r="G90" i="147"/>
  <c r="G125" i="144"/>
  <c r="G82" i="148"/>
  <c r="G107" i="148"/>
  <c r="G14" i="147"/>
  <c r="G22" i="147"/>
  <c r="G32" i="147"/>
  <c r="G52" i="147"/>
  <c r="G18" i="147"/>
  <c r="G26" i="147"/>
  <c r="G28" i="147"/>
  <c r="G34" i="147"/>
  <c r="G38" i="147"/>
  <c r="G42" i="147"/>
  <c r="G66" i="147"/>
  <c r="G16" i="147"/>
  <c r="G20" i="147"/>
  <c r="G24" i="147"/>
  <c r="G30" i="147"/>
  <c r="G36" i="147"/>
  <c r="G40" i="147"/>
  <c r="G44" i="147"/>
  <c r="G46" i="147"/>
  <c r="G48" i="147"/>
  <c r="G50" i="147"/>
  <c r="G67" i="147"/>
  <c r="G92" i="147"/>
  <c r="G15" i="147"/>
  <c r="G19" i="147"/>
  <c r="G21" i="147"/>
  <c r="G23" i="147"/>
  <c r="G25" i="147"/>
  <c r="G27" i="147"/>
  <c r="G29" i="147"/>
  <c r="G31" i="147"/>
  <c r="G33" i="147"/>
  <c r="G35" i="147"/>
  <c r="G37" i="147"/>
  <c r="G39" i="147"/>
  <c r="G41" i="147"/>
  <c r="G43" i="147"/>
  <c r="G45" i="147"/>
  <c r="G47" i="147"/>
  <c r="G49" i="147"/>
  <c r="G51" i="147"/>
  <c r="G53" i="147"/>
  <c r="G96" i="147"/>
  <c r="G13" i="147"/>
  <c r="G100" i="147"/>
  <c r="G97" i="147"/>
  <c r="G71" i="147"/>
  <c r="G95" i="147"/>
  <c r="G17" i="147"/>
  <c r="G9" i="147"/>
  <c r="G98" i="147"/>
  <c r="G12" i="147"/>
  <c r="G10" i="147"/>
  <c r="G8" i="147"/>
  <c r="G73" i="147"/>
  <c r="G24" i="145"/>
  <c r="G31" i="145"/>
  <c r="G104" i="145"/>
  <c r="G63" i="145"/>
  <c r="G97" i="145"/>
  <c r="G86" i="144"/>
  <c r="G134" i="144"/>
  <c r="G127" i="144"/>
  <c r="G93" i="144"/>
  <c r="G53" i="144"/>
  <c r="G129" i="144"/>
  <c r="G58" i="144"/>
  <c r="G31" i="144"/>
  <c r="G24" i="144"/>
  <c r="G77" i="144"/>
  <c r="G87" i="144"/>
  <c r="G132" i="144"/>
  <c r="G100" i="144"/>
  <c r="F133" i="148"/>
  <c r="G133" i="148" s="1"/>
  <c r="G102" i="148"/>
  <c r="G36" i="148"/>
  <c r="G112" i="148"/>
  <c r="G149" i="148"/>
  <c r="G148" i="148"/>
  <c r="G114" i="148"/>
  <c r="G27" i="148"/>
  <c r="G51" i="148"/>
  <c r="G16" i="148"/>
  <c r="G101" i="148"/>
  <c r="G78" i="148"/>
  <c r="G63" i="148"/>
  <c r="G10" i="148"/>
  <c r="G83" i="148"/>
  <c r="G52" i="148"/>
  <c r="G44" i="148"/>
  <c r="G34" i="148"/>
  <c r="G136" i="148"/>
  <c r="G39" i="148"/>
  <c r="G35" i="148"/>
  <c r="L14" i="146"/>
  <c r="G19" i="154"/>
  <c r="G12" i="154"/>
  <c r="G99" i="154"/>
  <c r="G133" i="154"/>
  <c r="G55" i="154"/>
  <c r="G129" i="154"/>
  <c r="G11" i="154"/>
  <c r="G70" i="154"/>
  <c r="G8" i="154"/>
  <c r="G67" i="154"/>
  <c r="G78" i="154"/>
  <c r="G66" i="154"/>
  <c r="G54" i="154"/>
  <c r="G42" i="154"/>
  <c r="G30" i="154"/>
  <c r="G18" i="154"/>
  <c r="G83" i="154"/>
  <c r="G71" i="154"/>
  <c r="G59" i="154"/>
  <c r="G47" i="154"/>
  <c r="G35" i="154"/>
  <c r="G23" i="154"/>
  <c r="G41" i="154"/>
  <c r="G29" i="154"/>
  <c r="G76" i="154"/>
  <c r="G53" i="154"/>
  <c r="G81" i="154"/>
  <c r="G69" i="154"/>
  <c r="G57" i="154"/>
  <c r="G45" i="154"/>
  <c r="G33" i="154"/>
  <c r="G21" i="154"/>
  <c r="G74" i="154"/>
  <c r="G62" i="154"/>
  <c r="G50" i="154"/>
  <c r="G38" i="154"/>
  <c r="G26" i="154"/>
  <c r="G14" i="154"/>
  <c r="G10" i="154"/>
  <c r="G7" i="154"/>
  <c r="G77" i="154"/>
  <c r="G65" i="154"/>
  <c r="G17" i="154"/>
  <c r="G82" i="154"/>
  <c r="G75" i="154"/>
  <c r="G63" i="154"/>
  <c r="G51" i="154"/>
  <c r="G39" i="154"/>
  <c r="G27" i="154"/>
  <c r="G15" i="154"/>
  <c r="G80" i="154"/>
  <c r="G68" i="154"/>
  <c r="G56" i="154"/>
  <c r="G44" i="154"/>
  <c r="G32" i="154"/>
  <c r="G20" i="154"/>
  <c r="G58" i="154"/>
  <c r="G86" i="154"/>
  <c r="G127" i="154"/>
  <c r="G134" i="154"/>
  <c r="G130" i="154"/>
  <c r="G132" i="154"/>
  <c r="G128" i="154"/>
  <c r="G46" i="154"/>
  <c r="G73" i="154"/>
  <c r="G60" i="154"/>
  <c r="G64" i="154"/>
  <c r="F111" i="153"/>
  <c r="F124" i="152"/>
  <c r="F123" i="152"/>
  <c r="F97" i="152"/>
  <c r="F93" i="151"/>
  <c r="F105" i="151" s="1"/>
  <c r="F125" i="150"/>
  <c r="F124" i="150"/>
  <c r="F97" i="150"/>
  <c r="F109" i="150" s="1"/>
  <c r="G100" i="150" s="1"/>
  <c r="F62" i="149"/>
  <c r="F45" i="149"/>
  <c r="G74" i="149" s="1"/>
  <c r="G87" i="148"/>
  <c r="G28" i="148"/>
  <c r="G13" i="148"/>
  <c r="G42" i="148"/>
  <c r="G47" i="148"/>
  <c r="G100" i="148"/>
  <c r="H153" i="148"/>
  <c r="G145" i="148"/>
  <c r="G86" i="148"/>
  <c r="G74" i="148"/>
  <c r="G62" i="148"/>
  <c r="G50" i="148"/>
  <c r="G38" i="148"/>
  <c r="G91" i="148"/>
  <c r="G79" i="148"/>
  <c r="G67" i="148"/>
  <c r="G55" i="148"/>
  <c r="G43" i="148"/>
  <c r="G31" i="148"/>
  <c r="G19" i="148"/>
  <c r="G7" i="148"/>
  <c r="G57" i="148"/>
  <c r="G138" i="148"/>
  <c r="G12" i="148"/>
  <c r="G89" i="148"/>
  <c r="G77" i="148"/>
  <c r="G65" i="148"/>
  <c r="G53" i="148"/>
  <c r="G41" i="148"/>
  <c r="G29" i="148"/>
  <c r="G17" i="148"/>
  <c r="G150" i="148"/>
  <c r="G90" i="148"/>
  <c r="G14" i="148"/>
  <c r="G45" i="148"/>
  <c r="G26" i="148"/>
  <c r="G141" i="148"/>
  <c r="G95" i="148"/>
  <c r="G93" i="148"/>
  <c r="G81" i="148"/>
  <c r="G69" i="148"/>
  <c r="G23" i="148"/>
  <c r="G24" i="148"/>
  <c r="G92" i="148"/>
  <c r="G139" i="148"/>
  <c r="G46" i="148"/>
  <c r="G96" i="148"/>
  <c r="G33" i="148"/>
  <c r="G61" i="148"/>
  <c r="G84" i="148"/>
  <c r="G68" i="148"/>
  <c r="G88" i="148"/>
  <c r="G131" i="148"/>
  <c r="G20" i="148"/>
  <c r="G30" i="148"/>
  <c r="G147" i="148"/>
  <c r="G56" i="148"/>
  <c r="G142" i="148"/>
  <c r="G137" i="148"/>
  <c r="G85" i="148"/>
  <c r="G94" i="148"/>
  <c r="G99" i="148"/>
  <c r="G70" i="148"/>
  <c r="G49" i="148"/>
  <c r="G22" i="148"/>
  <c r="G76" i="148"/>
  <c r="G58" i="148"/>
  <c r="G73" i="148"/>
  <c r="G132" i="148"/>
  <c r="G9" i="148"/>
  <c r="G25" i="148"/>
  <c r="G15" i="148"/>
  <c r="G97" i="148"/>
  <c r="G8" i="148"/>
  <c r="G37" i="148"/>
  <c r="G11" i="148"/>
  <c r="G146" i="148"/>
  <c r="G60" i="148"/>
  <c r="G48" i="148"/>
  <c r="G104" i="148"/>
  <c r="G21" i="148"/>
  <c r="G75" i="148"/>
  <c r="G64" i="148"/>
  <c r="G108" i="148"/>
  <c r="G152" i="148"/>
  <c r="G71" i="148"/>
  <c r="G32" i="148"/>
  <c r="G98" i="148"/>
  <c r="G72" i="148"/>
  <c r="G151" i="148"/>
  <c r="G80" i="148"/>
  <c r="G40" i="148"/>
  <c r="G140" i="148"/>
  <c r="G18" i="148"/>
  <c r="G54" i="148"/>
  <c r="G59" i="148"/>
  <c r="G66" i="148"/>
  <c r="H113" i="147"/>
  <c r="H114" i="147" s="1"/>
  <c r="F91" i="147"/>
  <c r="G91" i="147" s="1"/>
  <c r="G103" i="147"/>
  <c r="K17" i="147"/>
  <c r="F94" i="147"/>
  <c r="G94" i="147" s="1"/>
  <c r="G109" i="147"/>
  <c r="G89" i="147"/>
  <c r="F93" i="147"/>
  <c r="G93" i="147" s="1"/>
  <c r="L16" i="146"/>
  <c r="H198" i="146"/>
  <c r="H199" i="146" s="1"/>
  <c r="F176" i="146"/>
  <c r="F178" i="146"/>
  <c r="F160" i="146"/>
  <c r="G83" i="145"/>
  <c r="G71" i="145"/>
  <c r="G59" i="145"/>
  <c r="G11" i="145"/>
  <c r="G21" i="145"/>
  <c r="G126" i="145"/>
  <c r="G81" i="145"/>
  <c r="G69" i="145"/>
  <c r="G45" i="145"/>
  <c r="G33" i="145"/>
  <c r="G74" i="145"/>
  <c r="G62" i="145"/>
  <c r="G50" i="145"/>
  <c r="G38" i="145"/>
  <c r="G26" i="145"/>
  <c r="G14" i="145"/>
  <c r="G78" i="145"/>
  <c r="G30" i="145"/>
  <c r="G9" i="145"/>
  <c r="G54" i="145"/>
  <c r="G18" i="145"/>
  <c r="G66" i="145"/>
  <c r="G42" i="145"/>
  <c r="G52" i="145"/>
  <c r="G20" i="145"/>
  <c r="G124" i="145"/>
  <c r="G61" i="145"/>
  <c r="G60" i="145"/>
  <c r="G43" i="145"/>
  <c r="G32" i="145"/>
  <c r="G129" i="145"/>
  <c r="G12" i="145"/>
  <c r="G19" i="145"/>
  <c r="G46" i="145"/>
  <c r="G8" i="145"/>
  <c r="G80" i="145"/>
  <c r="G29" i="145"/>
  <c r="G16" i="145"/>
  <c r="G15" i="145"/>
  <c r="G17" i="145"/>
  <c r="G86" i="145"/>
  <c r="G36" i="145"/>
  <c r="G131" i="145"/>
  <c r="G98" i="145"/>
  <c r="G67" i="145"/>
  <c r="G44" i="145"/>
  <c r="G53" i="145"/>
  <c r="G28" i="145"/>
  <c r="G70" i="145"/>
  <c r="G37" i="145"/>
  <c r="G94" i="145"/>
  <c r="G82" i="145"/>
  <c r="G22" i="145"/>
  <c r="G77" i="145"/>
  <c r="G72" i="145"/>
  <c r="G58" i="145"/>
  <c r="G41" i="145"/>
  <c r="G130" i="145"/>
  <c r="G122" i="145"/>
  <c r="G102" i="145"/>
  <c r="G75" i="145"/>
  <c r="G64" i="145"/>
  <c r="G125" i="145"/>
  <c r="G79" i="145"/>
  <c r="G128" i="145"/>
  <c r="G13" i="145"/>
  <c r="G84" i="145"/>
  <c r="G57" i="145"/>
  <c r="G51" i="145"/>
  <c r="G127" i="145"/>
  <c r="G56" i="145"/>
  <c r="G47" i="145"/>
  <c r="G68" i="145"/>
  <c r="G10" i="145"/>
  <c r="G7" i="145"/>
  <c r="G73" i="145"/>
  <c r="G120" i="145"/>
  <c r="G35" i="145"/>
  <c r="G85" i="145"/>
  <c r="G48" i="145"/>
  <c r="G23" i="145"/>
  <c r="G39" i="145"/>
  <c r="G25" i="145"/>
  <c r="G123" i="145"/>
  <c r="G65" i="145"/>
  <c r="G121" i="145"/>
  <c r="G27" i="145"/>
  <c r="G34" i="145"/>
  <c r="G40" i="145"/>
  <c r="G55" i="145"/>
  <c r="G57" i="144"/>
  <c r="G22" i="144"/>
  <c r="G49" i="144"/>
  <c r="G21" i="144"/>
  <c r="G7" i="144"/>
  <c r="G50" i="144"/>
  <c r="G19" i="144"/>
  <c r="G9" i="144"/>
  <c r="G128" i="144"/>
  <c r="G124" i="144"/>
  <c r="G130" i="144"/>
  <c r="G126" i="144"/>
  <c r="G32" i="144"/>
  <c r="G92" i="144"/>
  <c r="G105" i="144"/>
  <c r="G27" i="144"/>
  <c r="G8" i="144"/>
  <c r="G20" i="144"/>
  <c r="G82" i="144"/>
  <c r="G89" i="144"/>
  <c r="G90" i="144"/>
  <c r="G78" i="144"/>
  <c r="G66" i="144"/>
  <c r="G54" i="144"/>
  <c r="G42" i="144"/>
  <c r="G40" i="144"/>
  <c r="G28" i="144"/>
  <c r="G16" i="144"/>
  <c r="G38" i="144"/>
  <c r="G79" i="144"/>
  <c r="G29" i="144"/>
  <c r="G83" i="144"/>
  <c r="G26" i="144"/>
  <c r="G41" i="144"/>
  <c r="G88" i="144"/>
  <c r="G76" i="144"/>
  <c r="G64" i="144"/>
  <c r="G52" i="144"/>
  <c r="G14" i="144"/>
  <c r="G55" i="144"/>
  <c r="G91" i="144"/>
  <c r="G17" i="144"/>
  <c r="G133" i="144"/>
  <c r="G84" i="144"/>
  <c r="G72" i="144"/>
  <c r="G60" i="144"/>
  <c r="G48" i="144"/>
  <c r="G34" i="144"/>
  <c r="G10" i="144"/>
  <c r="G51" i="144"/>
  <c r="G25" i="144"/>
  <c r="G13" i="144"/>
  <c r="G75" i="144"/>
  <c r="G37" i="144"/>
  <c r="G63" i="144"/>
  <c r="G131" i="144"/>
  <c r="G80" i="144"/>
  <c r="G68" i="144"/>
  <c r="G56" i="144"/>
  <c r="G44" i="144"/>
  <c r="G30" i="144"/>
  <c r="G18" i="144"/>
  <c r="G67" i="144"/>
  <c r="G85" i="144"/>
  <c r="G73" i="144"/>
  <c r="G61" i="144"/>
  <c r="G23" i="144"/>
  <c r="G11" i="144"/>
  <c r="G43" i="144"/>
  <c r="G46" i="144"/>
  <c r="G101" i="144"/>
  <c r="G71" i="144"/>
  <c r="G59" i="144"/>
  <c r="G70" i="144"/>
  <c r="G81" i="144"/>
  <c r="G69" i="144"/>
  <c r="G39" i="144"/>
  <c r="G47" i="144"/>
  <c r="G65" i="144"/>
  <c r="G74" i="144"/>
  <c r="G62" i="144"/>
  <c r="G12" i="144"/>
  <c r="G97" i="144"/>
  <c r="G36" i="144"/>
  <c r="G33" i="144"/>
  <c r="G64" i="149" l="1"/>
  <c r="G124" i="150"/>
  <c r="G96" i="151"/>
  <c r="G20" i="151"/>
  <c r="G36" i="151"/>
  <c r="G37" i="151"/>
  <c r="G62" i="149"/>
  <c r="G59" i="149"/>
  <c r="G61" i="149"/>
  <c r="G60" i="149"/>
  <c r="G36" i="149"/>
  <c r="G113" i="147"/>
  <c r="G145" i="146"/>
  <c r="G146" i="146"/>
  <c r="G197" i="146"/>
  <c r="G190" i="146"/>
  <c r="L17" i="146"/>
  <c r="G176" i="146"/>
  <c r="G174" i="146"/>
  <c r="G151" i="146"/>
  <c r="G134" i="148"/>
  <c r="F134" i="148"/>
  <c r="G175" i="146"/>
  <c r="H186" i="146"/>
  <c r="G87" i="153"/>
  <c r="G27" i="153"/>
  <c r="G65" i="153"/>
  <c r="G75" i="153"/>
  <c r="G63" i="153"/>
  <c r="G51" i="153"/>
  <c r="G39" i="153"/>
  <c r="G15" i="153"/>
  <c r="G9" i="153"/>
  <c r="G89" i="153"/>
  <c r="G77" i="153"/>
  <c r="G29" i="153"/>
  <c r="G7" i="153"/>
  <c r="G90" i="153"/>
  <c r="G78" i="153"/>
  <c r="G66" i="153"/>
  <c r="G54" i="153"/>
  <c r="G42" i="153"/>
  <c r="G30" i="153"/>
  <c r="G18" i="153"/>
  <c r="G53" i="153"/>
  <c r="G17" i="153"/>
  <c r="G41" i="153"/>
  <c r="G8" i="153"/>
  <c r="G38" i="153"/>
  <c r="G60" i="153"/>
  <c r="G58" i="153"/>
  <c r="G72" i="153"/>
  <c r="G92" i="153"/>
  <c r="G33" i="153"/>
  <c r="G19" i="153"/>
  <c r="G49" i="153"/>
  <c r="G84" i="153"/>
  <c r="G79" i="153"/>
  <c r="G109" i="153"/>
  <c r="G23" i="153"/>
  <c r="G134" i="153"/>
  <c r="G46" i="153"/>
  <c r="G47" i="153"/>
  <c r="G135" i="153"/>
  <c r="G10" i="153"/>
  <c r="G133" i="153"/>
  <c r="G67" i="153"/>
  <c r="G130" i="153"/>
  <c r="G71" i="153"/>
  <c r="G13" i="153"/>
  <c r="G21" i="153"/>
  <c r="G32" i="153"/>
  <c r="G64" i="153"/>
  <c r="G28" i="153"/>
  <c r="G45" i="153"/>
  <c r="G35" i="153"/>
  <c r="G22" i="153"/>
  <c r="G62" i="153"/>
  <c r="G132" i="153"/>
  <c r="G82" i="153"/>
  <c r="G136" i="153"/>
  <c r="G44" i="153"/>
  <c r="G70" i="153"/>
  <c r="G88" i="153"/>
  <c r="G43" i="153"/>
  <c r="G73" i="153"/>
  <c r="G20" i="153"/>
  <c r="G103" i="153"/>
  <c r="G95" i="153"/>
  <c r="G68" i="153"/>
  <c r="G16" i="153"/>
  <c r="G86" i="153"/>
  <c r="G40" i="153"/>
  <c r="G26" i="153"/>
  <c r="G91" i="153"/>
  <c r="G57" i="153"/>
  <c r="G52" i="153"/>
  <c r="G37" i="153"/>
  <c r="G69" i="153"/>
  <c r="G56" i="153"/>
  <c r="G128" i="153"/>
  <c r="G94" i="153"/>
  <c r="G81" i="153"/>
  <c r="G76" i="153"/>
  <c r="G50" i="153"/>
  <c r="G93" i="153"/>
  <c r="G59" i="153"/>
  <c r="G107" i="153"/>
  <c r="G80" i="153"/>
  <c r="G129" i="153"/>
  <c r="G131" i="153"/>
  <c r="G31" i="153"/>
  <c r="G61" i="153"/>
  <c r="G14" i="153"/>
  <c r="G12" i="153"/>
  <c r="G34" i="153"/>
  <c r="G74" i="153"/>
  <c r="G24" i="153"/>
  <c r="G83" i="153"/>
  <c r="G11" i="153"/>
  <c r="G25" i="153"/>
  <c r="G36" i="153"/>
  <c r="G55" i="153"/>
  <c r="G85" i="153"/>
  <c r="G48" i="153"/>
  <c r="G127" i="153"/>
  <c r="G126" i="153"/>
  <c r="G99" i="153"/>
  <c r="G125" i="153"/>
  <c r="F109" i="152"/>
  <c r="G100" i="152" s="1"/>
  <c r="G87" i="151"/>
  <c r="G32" i="151"/>
  <c r="G82" i="151"/>
  <c r="G68" i="151"/>
  <c r="G80" i="151"/>
  <c r="G75" i="151"/>
  <c r="G22" i="151"/>
  <c r="G46" i="151"/>
  <c r="G15" i="151"/>
  <c r="G29" i="151"/>
  <c r="G8" i="151"/>
  <c r="G58" i="151"/>
  <c r="G10" i="151"/>
  <c r="G72" i="151"/>
  <c r="G126" i="151"/>
  <c r="G84" i="151"/>
  <c r="G128" i="151"/>
  <c r="G101" i="151"/>
  <c r="G23" i="151"/>
  <c r="G47" i="151"/>
  <c r="G124" i="151"/>
  <c r="G11" i="151"/>
  <c r="G21" i="151"/>
  <c r="G130" i="151"/>
  <c r="G26" i="151"/>
  <c r="G69" i="151"/>
  <c r="G16" i="151"/>
  <c r="G28" i="151"/>
  <c r="G64" i="151"/>
  <c r="G122" i="151"/>
  <c r="G33" i="151"/>
  <c r="G40" i="151"/>
  <c r="G9" i="151"/>
  <c r="G14" i="151"/>
  <c r="G52" i="151"/>
  <c r="G83" i="151"/>
  <c r="G31" i="151"/>
  <c r="G79" i="151"/>
  <c r="G19" i="151"/>
  <c r="G62" i="151"/>
  <c r="G90" i="151"/>
  <c r="G50" i="151"/>
  <c r="G127" i="151"/>
  <c r="G38" i="151"/>
  <c r="G30" i="151"/>
  <c r="G129" i="151"/>
  <c r="G88" i="151"/>
  <c r="G35" i="151"/>
  <c r="G71" i="151"/>
  <c r="G59" i="151"/>
  <c r="G54" i="151"/>
  <c r="G81" i="151"/>
  <c r="G43" i="151"/>
  <c r="G45" i="151"/>
  <c r="G57" i="151"/>
  <c r="G74" i="151"/>
  <c r="G66" i="151"/>
  <c r="G78" i="151"/>
  <c r="G67" i="151"/>
  <c r="G121" i="151"/>
  <c r="G76" i="151"/>
  <c r="G42" i="151"/>
  <c r="G123" i="151"/>
  <c r="G55" i="151"/>
  <c r="G86" i="151"/>
  <c r="G125" i="151"/>
  <c r="G7" i="151"/>
  <c r="G18" i="151"/>
  <c r="G89" i="151"/>
  <c r="G97" i="151"/>
  <c r="G25" i="151"/>
  <c r="G93" i="151"/>
  <c r="G85" i="151"/>
  <c r="G60" i="151"/>
  <c r="G39" i="151"/>
  <c r="G65" i="151"/>
  <c r="G49" i="151"/>
  <c r="G63" i="151"/>
  <c r="G70" i="151"/>
  <c r="G56" i="151"/>
  <c r="G17" i="151"/>
  <c r="G34" i="151"/>
  <c r="G48" i="151"/>
  <c r="G27" i="151"/>
  <c r="G53" i="151"/>
  <c r="G44" i="151"/>
  <c r="G12" i="151"/>
  <c r="G61" i="151"/>
  <c r="G41" i="151"/>
  <c r="G51" i="151"/>
  <c r="G120" i="151"/>
  <c r="G73" i="151"/>
  <c r="G119" i="151"/>
  <c r="G77" i="151"/>
  <c r="G103" i="151"/>
  <c r="G13" i="151"/>
  <c r="G24" i="151"/>
  <c r="G132" i="150"/>
  <c r="G78" i="150"/>
  <c r="G131" i="150"/>
  <c r="G54" i="150"/>
  <c r="G85" i="150"/>
  <c r="G53" i="150"/>
  <c r="G128" i="150"/>
  <c r="G133" i="150"/>
  <c r="G91" i="150"/>
  <c r="G29" i="150"/>
  <c r="G10" i="150"/>
  <c r="G17" i="150"/>
  <c r="G90" i="150"/>
  <c r="G134" i="150"/>
  <c r="G61" i="150"/>
  <c r="G129" i="150"/>
  <c r="G16" i="150"/>
  <c r="G77" i="150"/>
  <c r="G126" i="150"/>
  <c r="G42" i="150"/>
  <c r="G66" i="150"/>
  <c r="G18" i="150"/>
  <c r="G49" i="150"/>
  <c r="G13" i="150"/>
  <c r="G9" i="150"/>
  <c r="G65" i="150"/>
  <c r="G73" i="150"/>
  <c r="G25" i="150"/>
  <c r="G135" i="150"/>
  <c r="G127" i="150"/>
  <c r="G41" i="150"/>
  <c r="G30" i="150"/>
  <c r="G130" i="150"/>
  <c r="G37" i="150"/>
  <c r="G76" i="150"/>
  <c r="G69" i="150"/>
  <c r="G107" i="150"/>
  <c r="G109" i="150" s="1"/>
  <c r="G87" i="150"/>
  <c r="G55" i="150"/>
  <c r="G31" i="150"/>
  <c r="G81" i="150"/>
  <c r="G60" i="150"/>
  <c r="G79" i="150"/>
  <c r="G8" i="150"/>
  <c r="G95" i="150"/>
  <c r="G84" i="150"/>
  <c r="G51" i="150"/>
  <c r="G59" i="150"/>
  <c r="G48" i="150"/>
  <c r="G36" i="150"/>
  <c r="G19" i="150"/>
  <c r="G23" i="150"/>
  <c r="G68" i="150"/>
  <c r="G71" i="150"/>
  <c r="G93" i="150"/>
  <c r="G24" i="150"/>
  <c r="G58" i="150"/>
  <c r="G67" i="150"/>
  <c r="G57" i="150"/>
  <c r="G43" i="150"/>
  <c r="G33" i="150"/>
  <c r="G21" i="150"/>
  <c r="G26" i="150"/>
  <c r="G62" i="150"/>
  <c r="G75" i="150"/>
  <c r="G32" i="150"/>
  <c r="G72" i="150"/>
  <c r="G70" i="150"/>
  <c r="G105" i="150"/>
  <c r="G92" i="150"/>
  <c r="G20" i="150"/>
  <c r="G64" i="150"/>
  <c r="G15" i="150"/>
  <c r="G40" i="150"/>
  <c r="G46" i="150"/>
  <c r="G63" i="150"/>
  <c r="G86" i="150"/>
  <c r="G80" i="150"/>
  <c r="G34" i="150"/>
  <c r="G56" i="150"/>
  <c r="G27" i="150"/>
  <c r="G94" i="150"/>
  <c r="G101" i="150"/>
  <c r="G52" i="150"/>
  <c r="G89" i="150"/>
  <c r="G11" i="150"/>
  <c r="G44" i="150"/>
  <c r="G7" i="150"/>
  <c r="G82" i="150"/>
  <c r="G12" i="150"/>
  <c r="G14" i="150"/>
  <c r="G74" i="150"/>
  <c r="G83" i="150"/>
  <c r="G28" i="150"/>
  <c r="G88" i="150"/>
  <c r="G22" i="150"/>
  <c r="G39" i="150"/>
  <c r="G35" i="150"/>
  <c r="G45" i="150"/>
  <c r="G50" i="150"/>
  <c r="G38" i="150"/>
  <c r="G47" i="150"/>
  <c r="G125" i="150"/>
  <c r="G97" i="150"/>
  <c r="G67" i="149"/>
  <c r="G18" i="149"/>
  <c r="G23" i="149"/>
  <c r="G11" i="149"/>
  <c r="G29" i="149"/>
  <c r="G17" i="149"/>
  <c r="G66" i="149"/>
  <c r="G28" i="149"/>
  <c r="G16" i="149"/>
  <c r="G22" i="149"/>
  <c r="G10" i="149"/>
  <c r="G8" i="149"/>
  <c r="G20" i="149"/>
  <c r="G13" i="149"/>
  <c r="G21" i="149"/>
  <c r="G24" i="149"/>
  <c r="G69" i="149"/>
  <c r="G27" i="149"/>
  <c r="G37" i="149"/>
  <c r="G12" i="149"/>
  <c r="G43" i="149"/>
  <c r="G31" i="149"/>
  <c r="G30" i="149"/>
  <c r="G14" i="149"/>
  <c r="G70" i="149"/>
  <c r="G65" i="149"/>
  <c r="G9" i="149"/>
  <c r="G63" i="149"/>
  <c r="G7" i="149"/>
  <c r="G25" i="149"/>
  <c r="G19" i="149"/>
  <c r="G15" i="149"/>
  <c r="G71" i="149"/>
  <c r="G26" i="149"/>
  <c r="G68" i="149"/>
  <c r="G41" i="149"/>
  <c r="G33" i="149"/>
  <c r="G153" i="148"/>
  <c r="F101" i="147"/>
  <c r="G101" i="147"/>
  <c r="F186" i="146"/>
  <c r="G143" i="146"/>
  <c r="G78" i="146"/>
  <c r="G75" i="146"/>
  <c r="G81" i="146"/>
  <c r="G72" i="146"/>
  <c r="G93" i="146"/>
  <c r="G90" i="146"/>
  <c r="G87" i="146"/>
  <c r="G84" i="146"/>
  <c r="G91" i="146"/>
  <c r="G85" i="146"/>
  <c r="G73" i="146"/>
  <c r="G88" i="146"/>
  <c r="G82" i="146"/>
  <c r="G76" i="146"/>
  <c r="G13" i="146"/>
  <c r="G92" i="146"/>
  <c r="G86" i="146"/>
  <c r="G80" i="146"/>
  <c r="G74" i="146"/>
  <c r="G94" i="146"/>
  <c r="G79" i="146"/>
  <c r="G95" i="146"/>
  <c r="G89" i="146"/>
  <c r="G83" i="146"/>
  <c r="G77" i="146"/>
  <c r="G16" i="146"/>
  <c r="G21" i="146"/>
  <c r="G37" i="146"/>
  <c r="G121" i="146"/>
  <c r="G109" i="146"/>
  <c r="G54" i="146"/>
  <c r="G129" i="146"/>
  <c r="G62" i="146"/>
  <c r="G140" i="146"/>
  <c r="G32" i="146"/>
  <c r="G55" i="146"/>
  <c r="G124" i="146"/>
  <c r="G128" i="146"/>
  <c r="G96" i="146"/>
  <c r="G179" i="146"/>
  <c r="G98" i="146"/>
  <c r="G63" i="146"/>
  <c r="G139" i="146"/>
  <c r="G114" i="146"/>
  <c r="G123" i="146"/>
  <c r="G18" i="146"/>
  <c r="G42" i="146"/>
  <c r="G125" i="146"/>
  <c r="G113" i="146"/>
  <c r="G43" i="146"/>
  <c r="G67" i="146"/>
  <c r="G31" i="146"/>
  <c r="G102" i="146"/>
  <c r="G52" i="146"/>
  <c r="G29" i="146"/>
  <c r="G183" i="146"/>
  <c r="G49" i="146"/>
  <c r="G97" i="146"/>
  <c r="G112" i="146"/>
  <c r="G100" i="146"/>
  <c r="G120" i="146"/>
  <c r="G138" i="146"/>
  <c r="G53" i="146"/>
  <c r="G158" i="146"/>
  <c r="G30" i="146"/>
  <c r="G101" i="146"/>
  <c r="G130" i="146"/>
  <c r="G118" i="146"/>
  <c r="G60" i="146"/>
  <c r="G144" i="146"/>
  <c r="G64" i="146"/>
  <c r="G180" i="146"/>
  <c r="G133" i="146"/>
  <c r="G57" i="146"/>
  <c r="G135" i="146"/>
  <c r="G117" i="146"/>
  <c r="G181" i="146"/>
  <c r="G22" i="146"/>
  <c r="G34" i="146"/>
  <c r="G185" i="146"/>
  <c r="G126" i="146"/>
  <c r="G105" i="146"/>
  <c r="G33" i="146"/>
  <c r="G9" i="146"/>
  <c r="G40" i="146"/>
  <c r="G107" i="146"/>
  <c r="G104" i="146"/>
  <c r="G41" i="146"/>
  <c r="G65" i="146"/>
  <c r="G156" i="146"/>
  <c r="G17" i="146"/>
  <c r="G134" i="146"/>
  <c r="G132" i="146"/>
  <c r="G27" i="146"/>
  <c r="G46" i="146"/>
  <c r="G45" i="146"/>
  <c r="G69" i="146"/>
  <c r="G12" i="146"/>
  <c r="G35" i="146"/>
  <c r="G19" i="146"/>
  <c r="G28" i="146"/>
  <c r="G50" i="146"/>
  <c r="G58" i="146"/>
  <c r="G23" i="146"/>
  <c r="G115" i="146"/>
  <c r="G99" i="146"/>
  <c r="G110" i="146"/>
  <c r="G15" i="146"/>
  <c r="G127" i="146"/>
  <c r="G68" i="146"/>
  <c r="G182" i="146"/>
  <c r="G66" i="146"/>
  <c r="G7" i="146"/>
  <c r="G184" i="146"/>
  <c r="G59" i="146"/>
  <c r="G137" i="146"/>
  <c r="G39" i="146"/>
  <c r="G141" i="146"/>
  <c r="G136" i="146"/>
  <c r="G10" i="146"/>
  <c r="G26" i="146"/>
  <c r="G20" i="146"/>
  <c r="G177" i="146"/>
  <c r="G36" i="146"/>
  <c r="G48" i="146"/>
  <c r="G11" i="146"/>
  <c r="G131" i="146"/>
  <c r="G47" i="146"/>
  <c r="G71" i="146"/>
  <c r="G106" i="146"/>
  <c r="G108" i="146"/>
  <c r="G119" i="146"/>
  <c r="G24" i="146"/>
  <c r="G142" i="146"/>
  <c r="G116" i="146"/>
  <c r="G8" i="146"/>
  <c r="G70" i="146"/>
  <c r="G25" i="146"/>
  <c r="G14" i="146"/>
  <c r="G61" i="146"/>
  <c r="G152" i="146"/>
  <c r="G122" i="146"/>
  <c r="G103" i="146"/>
  <c r="G44" i="146"/>
  <c r="G111" i="146"/>
  <c r="G56" i="146"/>
  <c r="G38" i="146"/>
  <c r="G192" i="146"/>
  <c r="G51" i="146"/>
  <c r="G189" i="146"/>
  <c r="G148" i="146"/>
  <c r="G196" i="146"/>
  <c r="G194" i="146"/>
  <c r="G178" i="146"/>
  <c r="G191" i="146"/>
  <c r="G193" i="146"/>
  <c r="G188" i="146"/>
  <c r="G195" i="146"/>
  <c r="G45" i="149" l="1"/>
  <c r="G160" i="146"/>
  <c r="G186" i="146"/>
  <c r="G127" i="152"/>
  <c r="G105" i="152"/>
  <c r="G126" i="152"/>
  <c r="G18" i="152"/>
  <c r="G134" i="152"/>
  <c r="G128" i="152"/>
  <c r="G35" i="152"/>
  <c r="G47" i="152"/>
  <c r="G129" i="152"/>
  <c r="G66" i="152"/>
  <c r="G30" i="152"/>
  <c r="G78" i="152"/>
  <c r="G42" i="152"/>
  <c r="G130" i="152"/>
  <c r="G90" i="152"/>
  <c r="G131" i="152"/>
  <c r="G88" i="152"/>
  <c r="G132" i="152"/>
  <c r="G125" i="152"/>
  <c r="G23" i="152"/>
  <c r="G59" i="152"/>
  <c r="G133" i="152"/>
  <c r="G71" i="152"/>
  <c r="G54" i="152"/>
  <c r="G83" i="152"/>
  <c r="G57" i="152"/>
  <c r="G11" i="152"/>
  <c r="G15" i="152"/>
  <c r="G29" i="152"/>
  <c r="G17" i="152"/>
  <c r="G67" i="152"/>
  <c r="G44" i="152"/>
  <c r="G51" i="152"/>
  <c r="G82" i="152"/>
  <c r="G72" i="152"/>
  <c r="G45" i="152"/>
  <c r="G70" i="152"/>
  <c r="G68" i="152"/>
  <c r="G27" i="152"/>
  <c r="G34" i="152"/>
  <c r="G25" i="152"/>
  <c r="G38" i="152"/>
  <c r="G75" i="152"/>
  <c r="G10" i="152"/>
  <c r="G87" i="152"/>
  <c r="G73" i="152"/>
  <c r="G56" i="152"/>
  <c r="G9" i="152"/>
  <c r="G65" i="152"/>
  <c r="G16" i="152"/>
  <c r="G48" i="152"/>
  <c r="G49" i="152"/>
  <c r="G33" i="152"/>
  <c r="G107" i="152"/>
  <c r="G64" i="152"/>
  <c r="G13" i="152"/>
  <c r="G60" i="152"/>
  <c r="G62" i="152"/>
  <c r="G21" i="152"/>
  <c r="G41" i="152"/>
  <c r="G69" i="152"/>
  <c r="G26" i="152"/>
  <c r="G46" i="152"/>
  <c r="G32" i="152"/>
  <c r="G53" i="152"/>
  <c r="G91" i="152"/>
  <c r="G76" i="152"/>
  <c r="G80" i="152"/>
  <c r="G93" i="152"/>
  <c r="G55" i="152"/>
  <c r="G28" i="152"/>
  <c r="G85" i="152"/>
  <c r="G31" i="152"/>
  <c r="G40" i="152"/>
  <c r="G92" i="152"/>
  <c r="G19" i="152"/>
  <c r="G50" i="152"/>
  <c r="G8" i="152"/>
  <c r="G84" i="152"/>
  <c r="G94" i="152"/>
  <c r="G43" i="152"/>
  <c r="G39" i="152"/>
  <c r="G101" i="152"/>
  <c r="G36" i="152"/>
  <c r="G86" i="152"/>
  <c r="G20" i="152"/>
  <c r="G61" i="152"/>
  <c r="G79" i="152"/>
  <c r="G81" i="152"/>
  <c r="G12" i="152"/>
  <c r="G22" i="152"/>
  <c r="G63" i="152"/>
  <c r="G74" i="152"/>
  <c r="G7" i="152"/>
  <c r="G14" i="152"/>
  <c r="G52" i="152"/>
  <c r="G58" i="152"/>
  <c r="G37" i="152"/>
  <c r="G24" i="152"/>
  <c r="G77" i="152"/>
  <c r="G89" i="152"/>
  <c r="G124" i="152"/>
  <c r="G97" i="152"/>
  <c r="G123" i="152"/>
  <c r="G198" i="146"/>
</calcChain>
</file>

<file path=xl/sharedStrings.xml><?xml version="1.0" encoding="utf-8"?>
<sst xmlns="http://schemas.openxmlformats.org/spreadsheetml/2006/main" count="3628" uniqueCount="820">
  <si>
    <t>NAME OF PENSION FUND</t>
  </si>
  <si>
    <t>ADITYA BIRLA SUN LIFE PENSION FUND MANAGEMENT LIMITED</t>
  </si>
  <si>
    <t>E-TIER I</t>
  </si>
  <si>
    <t>SCHEME NAME</t>
  </si>
  <si>
    <t>Scheme E TIER I</t>
  </si>
  <si>
    <t>MONTH</t>
  </si>
  <si>
    <t>ISIN No.</t>
  </si>
  <si>
    <t>Name of the Instrument</t>
  </si>
  <si>
    <t xml:space="preserve">Industry </t>
  </si>
  <si>
    <t>Quantity</t>
  </si>
  <si>
    <t>Market Value</t>
  </si>
  <si>
    <t>% of Portfolio</t>
  </si>
  <si>
    <t>Ratings</t>
  </si>
  <si>
    <t>INE002A01018</t>
  </si>
  <si>
    <t>INE009A01021</t>
  </si>
  <si>
    <t>INE018A01030</t>
  </si>
  <si>
    <t>INE028A01039</t>
  </si>
  <si>
    <t>INE029A01011</t>
  </si>
  <si>
    <t>INE030A01027</t>
  </si>
  <si>
    <t>INE038A01020</t>
  </si>
  <si>
    <t>INE040A01034</t>
  </si>
  <si>
    <t>INE044A01036</t>
  </si>
  <si>
    <t>INE059A01026</t>
  </si>
  <si>
    <t>INE062A01020</t>
  </si>
  <si>
    <t>INE066A01021</t>
  </si>
  <si>
    <t>INE079A01024</t>
  </si>
  <si>
    <t>INE081A01020</t>
  </si>
  <si>
    <t>INE089A01031</t>
  </si>
  <si>
    <t>INE090A01021</t>
  </si>
  <si>
    <t>INE101A01026</t>
  </si>
  <si>
    <t>INE102D01028</t>
  </si>
  <si>
    <t>INE121A01024</t>
  </si>
  <si>
    <t>INE121E01018</t>
  </si>
  <si>
    <t>INE123W01016</t>
  </si>
  <si>
    <t>INE129A01019</t>
  </si>
  <si>
    <t>INE154A01025</t>
  </si>
  <si>
    <t>INE171A01029</t>
  </si>
  <si>
    <t>Manufacture of engines and turbines, except aircraft, vehicle</t>
  </si>
  <si>
    <t>INE192A01025</t>
  </si>
  <si>
    <t>INE200M01039</t>
  </si>
  <si>
    <t>INE213A01029</t>
  </si>
  <si>
    <t>INE214T01019</t>
  </si>
  <si>
    <t>INE216A01030</t>
  </si>
  <si>
    <t>INE238A01034</t>
  </si>
  <si>
    <t>INE239A01024</t>
  </si>
  <si>
    <t>INE245A01021</t>
  </si>
  <si>
    <t>INE257A01026</t>
  </si>
  <si>
    <t>INE263A01024</t>
  </si>
  <si>
    <t>INE280A01028</t>
  </si>
  <si>
    <t>INE296A01032</t>
  </si>
  <si>
    <t>INE298A01020</t>
  </si>
  <si>
    <t>INE343H01029</t>
  </si>
  <si>
    <t>INE397D01024</t>
  </si>
  <si>
    <t>INE437A01024</t>
  </si>
  <si>
    <t>INE467B01029</t>
  </si>
  <si>
    <t>INE476A01022</t>
  </si>
  <si>
    <t>INE481G01011</t>
  </si>
  <si>
    <t>INE494B01023</t>
  </si>
  <si>
    <t>INE562A01011</t>
  </si>
  <si>
    <t>INE585B01010</t>
  </si>
  <si>
    <t>INE669C01036</t>
  </si>
  <si>
    <t>INE685A01028</t>
  </si>
  <si>
    <t>INE721A01047</t>
  </si>
  <si>
    <t>INE733E01010</t>
  </si>
  <si>
    <t>02A</t>
  </si>
  <si>
    <t>INE752E01010</t>
  </si>
  <si>
    <t>INE758T01015</t>
  </si>
  <si>
    <t>INE795G01014</t>
  </si>
  <si>
    <t>NCA</t>
  </si>
  <si>
    <t>INE860A01027</t>
  </si>
  <si>
    <t>INE880J01026</t>
  </si>
  <si>
    <t>Infrastructure</t>
  </si>
  <si>
    <t xml:space="preserve">Subtotal A </t>
  </si>
  <si>
    <t>GOI</t>
  </si>
  <si>
    <t>SDL</t>
  </si>
  <si>
    <t>Money Market Instruments:-</t>
  </si>
  <si>
    <t>Nil</t>
  </si>
  <si>
    <t>Mutual Funds</t>
  </si>
  <si>
    <t xml:space="preserve">  - Money Market Mutual Funds</t>
  </si>
  <si>
    <t xml:space="preserve">  - Certificate of Deposits / Commercial Papers</t>
  </si>
  <si>
    <t xml:space="preserve">  - Application Pending Allotment </t>
  </si>
  <si>
    <t xml:space="preserve">  - Bank Fixed Deposits (&lt; 1 Year)</t>
  </si>
  <si>
    <t>Net Current assets</t>
  </si>
  <si>
    <t xml:space="preserve">Sub Total B </t>
  </si>
  <si>
    <t>GRAND TOTAL (sub total A + sub total B)</t>
  </si>
  <si>
    <t>Average Maturity of Portfolio (in yrs)</t>
  </si>
  <si>
    <t>Modified Duration (in yrs)</t>
  </si>
  <si>
    <t>Yield to Maturity (%) (annualised)(at market price</t>
  </si>
  <si>
    <t>Net Asset Value</t>
  </si>
  <si>
    <t xml:space="preserve">Net asset value last month </t>
  </si>
  <si>
    <t xml:space="preserve">Total investment in Infrastructure </t>
  </si>
  <si>
    <t xml:space="preserve">Total outstanding exposure to derivatives </t>
  </si>
  <si>
    <t>Total NPA provided for</t>
  </si>
  <si>
    <t>CREDIT RATING EXPOSURE</t>
  </si>
  <si>
    <t xml:space="preserve">Securities </t>
  </si>
  <si>
    <t>Central Govt. Securities</t>
  </si>
  <si>
    <t>State Development Loans</t>
  </si>
  <si>
    <t>AAA / Equivalent</t>
  </si>
  <si>
    <t>A1+ (For Commercial Paper)</t>
  </si>
  <si>
    <t>AA+ / Equivalent</t>
  </si>
  <si>
    <t>AA / Equivalent</t>
  </si>
  <si>
    <t>AA- / Equivalent</t>
  </si>
  <si>
    <t>A+ / Equivalent</t>
  </si>
  <si>
    <t>A / Equivalent</t>
  </si>
  <si>
    <t>A- / Equivalent</t>
  </si>
  <si>
    <t>BBB+ / Equivalent</t>
  </si>
  <si>
    <t>BBB / Equivalent</t>
  </si>
  <si>
    <t>[ICRA]AAA</t>
  </si>
  <si>
    <t>CARE AAA (CE)</t>
  </si>
  <si>
    <t>CRISIL AAA</t>
  </si>
  <si>
    <t>[ICRA]AA+</t>
  </si>
  <si>
    <t>CRISIL AA</t>
  </si>
  <si>
    <t>IND AAA</t>
  </si>
  <si>
    <t>CARE AA</t>
  </si>
  <si>
    <t>CARE AAA</t>
  </si>
  <si>
    <t xml:space="preserve">Total </t>
  </si>
  <si>
    <t>E-TIER II</t>
  </si>
  <si>
    <t>Scheme E Tier II</t>
  </si>
  <si>
    <t>C-TIER I</t>
  </si>
  <si>
    <t>Scheme C TIER I</t>
  </si>
  <si>
    <t>INE020B08EQ1</t>
  </si>
  <si>
    <t>INE020B08FQ8</t>
  </si>
  <si>
    <t>CARE AA+</t>
  </si>
  <si>
    <t>INE031A08699</t>
  </si>
  <si>
    <t>INE031A08707</t>
  </si>
  <si>
    <t>INE031A08913</t>
  </si>
  <si>
    <t>INE031A08970</t>
  </si>
  <si>
    <t>INE033L07IJ1</t>
  </si>
  <si>
    <t>IND AA+</t>
  </si>
  <si>
    <t>INE040A08393</t>
  </si>
  <si>
    <t>INE040A08831</t>
  </si>
  <si>
    <t>INE040A08914</t>
  </si>
  <si>
    <t>INE053F07BA5</t>
  </si>
  <si>
    <t>INE053F07BV1</t>
  </si>
  <si>
    <t>INE053F07CD7</t>
  </si>
  <si>
    <t>INE053F08122</t>
  </si>
  <si>
    <t>INE053F08320</t>
  </si>
  <si>
    <t>INE053F08346</t>
  </si>
  <si>
    <t>INE053F08395</t>
  </si>
  <si>
    <t>INE053F08403</t>
  </si>
  <si>
    <t>INE053F08445</t>
  </si>
  <si>
    <t>INE053F08494</t>
  </si>
  <si>
    <t>INE062A08231</t>
  </si>
  <si>
    <t>INE094A08093</t>
  </si>
  <si>
    <t>INE094A08101</t>
  </si>
  <si>
    <t>INE0KUG08027</t>
  </si>
  <si>
    <t>INE0KUG08076</t>
  </si>
  <si>
    <t>INE103A08050</t>
  </si>
  <si>
    <t>INE115A07PP1</t>
  </si>
  <si>
    <t>INE115A07QA1</t>
  </si>
  <si>
    <t>INE115A07QI4</t>
  </si>
  <si>
    <t>INE115A07QU9</t>
  </si>
  <si>
    <t>INE121A07RY7</t>
  </si>
  <si>
    <t>INE121A08OE4</t>
  </si>
  <si>
    <t>INE129A08014</t>
  </si>
  <si>
    <t>INE134E07AS0</t>
  </si>
  <si>
    <t>INE134E08DB8</t>
  </si>
  <si>
    <t>INE134E08JR1</t>
  </si>
  <si>
    <t>INE134E08KL2</t>
  </si>
  <si>
    <t>INE134E08LV9</t>
  </si>
  <si>
    <t>INE134E08MM6</t>
  </si>
  <si>
    <t>INE171A08057</t>
  </si>
  <si>
    <t>INE206D08162</t>
  </si>
  <si>
    <t>INE206D08204</t>
  </si>
  <si>
    <t>INE206D08477</t>
  </si>
  <si>
    <t>INE219X07439</t>
  </si>
  <si>
    <t>INE225R08048</t>
  </si>
  <si>
    <t>INE233A08188</t>
  </si>
  <si>
    <t>INE233A08196</t>
  </si>
  <si>
    <t>INE238A08484</t>
  </si>
  <si>
    <t>INE238A08492</t>
  </si>
  <si>
    <t>INE238A08500</t>
  </si>
  <si>
    <t>INE261F08931</t>
  </si>
  <si>
    <t>INE261F08AO5</t>
  </si>
  <si>
    <t>INE261F08AZ1</t>
  </si>
  <si>
    <t>INE261F08BE4</t>
  </si>
  <si>
    <t>INE261F08BP0</t>
  </si>
  <si>
    <t>INE261F08BR6</t>
  </si>
  <si>
    <t>INE261F08BT2</t>
  </si>
  <si>
    <t>INE261F08EL3</t>
  </si>
  <si>
    <t>INE296A07RD1</t>
  </si>
  <si>
    <t>INE296A07RS9</t>
  </si>
  <si>
    <t>INE306N07NN9</t>
  </si>
  <si>
    <t>INE514E08FC4</t>
  </si>
  <si>
    <t>INE514E08FH3</t>
  </si>
  <si>
    <t>INE514E08FQ4</t>
  </si>
  <si>
    <t>INE556F08KK5</t>
  </si>
  <si>
    <t>INE556F08KV2</t>
  </si>
  <si>
    <t>INE557F08GA2</t>
  </si>
  <si>
    <t>INE636F07266</t>
  </si>
  <si>
    <t>INE636F08066</t>
  </si>
  <si>
    <t>INE660A08BY6</t>
  </si>
  <si>
    <t>INE726G08022</t>
  </si>
  <si>
    <t>INE733E07KL3</t>
  </si>
  <si>
    <t>INE733E08197</t>
  </si>
  <si>
    <t>INE752E07OB6</t>
  </si>
  <si>
    <t>INE752E08767</t>
  </si>
  <si>
    <t>INE795G08035</t>
  </si>
  <si>
    <t>INE795G08043</t>
  </si>
  <si>
    <t>INE848E07AW7</t>
  </si>
  <si>
    <t>INE848E08144</t>
  </si>
  <si>
    <t>INE848E08151</t>
  </si>
  <si>
    <t>INE848E08169</t>
  </si>
  <si>
    <t>INE848E08177</t>
  </si>
  <si>
    <t>INE848E08185</t>
  </si>
  <si>
    <t>INE848E08193</t>
  </si>
  <si>
    <t>INE848E08201</t>
  </si>
  <si>
    <t>INE848E08219</t>
  </si>
  <si>
    <t>INE906B07HJ1</t>
  </si>
  <si>
    <t>INE906B07HM5</t>
  </si>
  <si>
    <t>INE906B07ID2</t>
  </si>
  <si>
    <t>INE906B07IH3</t>
  </si>
  <si>
    <t>INE916DA7SY6</t>
  </si>
  <si>
    <t>BWR AAA</t>
  </si>
  <si>
    <t>BWR AAA(CE)</t>
  </si>
  <si>
    <t>CRISIL AA+</t>
  </si>
  <si>
    <t>C-TIER II</t>
  </si>
  <si>
    <t>Scheme C TIER II</t>
  </si>
  <si>
    <t>INE040A08674</t>
  </si>
  <si>
    <t>INE134E08KV1</t>
  </si>
  <si>
    <t>INE206D08493</t>
  </si>
  <si>
    <t>INE296A07SY5</t>
  </si>
  <si>
    <t>INE514E08EE3</t>
  </si>
  <si>
    <t>INE733E07HC8</t>
  </si>
  <si>
    <t>INE906B08039</t>
  </si>
  <si>
    <t>G-TIER I</t>
  </si>
  <si>
    <t>Scheme G TIER I</t>
  </si>
  <si>
    <t>IN000230C028</t>
  </si>
  <si>
    <t>IN000330C059</t>
  </si>
  <si>
    <t>IN000444C033</t>
  </si>
  <si>
    <t>IN000465P014</t>
  </si>
  <si>
    <t>IN000929C058</t>
  </si>
  <si>
    <t>IN000930C056</t>
  </si>
  <si>
    <t>IN001043C032</t>
  </si>
  <si>
    <t>IN001044C030</t>
  </si>
  <si>
    <t>IN001158C020</t>
  </si>
  <si>
    <t>IN001234C037</t>
  </si>
  <si>
    <t>IN001243P014</t>
  </si>
  <si>
    <t>IN0020040039</t>
  </si>
  <si>
    <t>IN0020060086</t>
  </si>
  <si>
    <t>IN0020070044</t>
  </si>
  <si>
    <t>IN0020120062</t>
  </si>
  <si>
    <t>IN0020150051</t>
  </si>
  <si>
    <t>IN0020150077</t>
  </si>
  <si>
    <t>IN0020160019</t>
  </si>
  <si>
    <t>IN0020160092</t>
  </si>
  <si>
    <t>IN0020160118</t>
  </si>
  <si>
    <t>IN0020170042</t>
  </si>
  <si>
    <t>IN0020190032</t>
  </si>
  <si>
    <t>IN0020190040</t>
  </si>
  <si>
    <t>IN0020190057</t>
  </si>
  <si>
    <t>IN0020200054</t>
  </si>
  <si>
    <t>IN0020200153</t>
  </si>
  <si>
    <t>IN0020200187</t>
  </si>
  <si>
    <t>IN0020200401</t>
  </si>
  <si>
    <t>IN0020210202</t>
  </si>
  <si>
    <t>IN0020220144</t>
  </si>
  <si>
    <t>IN0020230044</t>
  </si>
  <si>
    <t>IN0020230127</t>
  </si>
  <si>
    <t>IN0020240035</t>
  </si>
  <si>
    <t>IN0020240100</t>
  </si>
  <si>
    <t>IN0020240142</t>
  </si>
  <si>
    <t>IN0020250018</t>
  </si>
  <si>
    <t>IN0020250026</t>
  </si>
  <si>
    <t>IN0020250042</t>
  </si>
  <si>
    <t>IN0020250075</t>
  </si>
  <si>
    <t>IN1520220220</t>
  </si>
  <si>
    <t>IN1520220279</t>
  </si>
  <si>
    <t>IN1520240145</t>
  </si>
  <si>
    <t>IN1520240277</t>
  </si>
  <si>
    <t>IN2020180021</t>
  </si>
  <si>
    <t>IN2220200264</t>
  </si>
  <si>
    <t>IN2220210206</t>
  </si>
  <si>
    <t>IN2220230162</t>
  </si>
  <si>
    <t>IN2220230220</t>
  </si>
  <si>
    <t>IN2220230246</t>
  </si>
  <si>
    <t>IN2220240104</t>
  </si>
  <si>
    <t>IN2220240187</t>
  </si>
  <si>
    <t>IN2220240401</t>
  </si>
  <si>
    <t>IN3320230359</t>
  </si>
  <si>
    <t>IN3720200069</t>
  </si>
  <si>
    <t>IN4520180204</t>
  </si>
  <si>
    <t>INE103D08039</t>
  </si>
  <si>
    <t>CGS</t>
  </si>
  <si>
    <t>IND AAA(CE)</t>
  </si>
  <si>
    <t>CRISIL AAA(CE)</t>
  </si>
  <si>
    <t>G-TIER II</t>
  </si>
  <si>
    <t>Scheme G TIER II</t>
  </si>
  <si>
    <t>IN000335C025</t>
  </si>
  <si>
    <t>IN000929C041</t>
  </si>
  <si>
    <t>INE041025011</t>
  </si>
  <si>
    <t>INE062A08462</t>
  </si>
  <si>
    <t>INE0CCU25019</t>
  </si>
  <si>
    <t>INE0GGX23010</t>
  </si>
  <si>
    <t>INE219X23014</t>
  </si>
  <si>
    <t>INE476A08217</t>
  </si>
  <si>
    <t>INE476A08241</t>
  </si>
  <si>
    <t>Scheme Tax Saver Tier II</t>
  </si>
  <si>
    <t>CSG</t>
  </si>
  <si>
    <t>Scheme Secure Retriement Equity</t>
  </si>
  <si>
    <t>Scheme Secure Fund</t>
  </si>
  <si>
    <t>Production of liquid and gaseous fuels, illuminating oils, lubricating</t>
  </si>
  <si>
    <t>INFOSYS LTD EQ</t>
  </si>
  <si>
    <t>Activities of maintaining and operating pageing</t>
  </si>
  <si>
    <t>Construction of utility projects n.e.c.</t>
  </si>
  <si>
    <t>RELIANCE INDUSTRIES LIMITED</t>
  </si>
  <si>
    <t>Writing , modifying, testing of computer program</t>
  </si>
  <si>
    <t>LARSEN AND TOUBRO LIMITED</t>
  </si>
  <si>
    <t>Bank Of Baroda</t>
  </si>
  <si>
    <t>Manufacture of Aluminium from alumina and by other methods and products</t>
  </si>
  <si>
    <t>Monetary intermediation of commercial banks, saving banks. postal savings</t>
  </si>
  <si>
    <t>Manufacture of motorcycles, scooters, mopeds etc. and their</t>
  </si>
  <si>
    <t>Other credit granting</t>
  </si>
  <si>
    <t>Manufacture of soap all forms</t>
  </si>
  <si>
    <t>Manufacture of medicinal substances used in the manufacture of pharmaceuticals:</t>
  </si>
  <si>
    <t>CIPLA LIMITED</t>
  </si>
  <si>
    <t>AMBUJA CEMENTS LTD</t>
  </si>
  <si>
    <t>HINDUSTAN UNILEVER LIMITED</t>
  </si>
  <si>
    <t>EICHER MOTORS LTD</t>
  </si>
  <si>
    <t>Bharat Petroleum Corporation Limited</t>
  </si>
  <si>
    <t>HDFC BANK LTD</t>
  </si>
  <si>
    <t>STATE BANK OF INDIA</t>
  </si>
  <si>
    <t>SUN PHARMACEUTICALS INDUSTRIES LTD</t>
  </si>
  <si>
    <t>HINDALCO INDUSTRIES LTD.</t>
  </si>
  <si>
    <t>GAIL (INDIA) LIMITED .</t>
  </si>
  <si>
    <t>ITC LTD</t>
  </si>
  <si>
    <t>ICICI BANK LTD</t>
  </si>
  <si>
    <t>MAHINDRA AND MAHINDRA LTD</t>
  </si>
  <si>
    <t>Manufacture of hot-rolled and cold-rolled products of steel</t>
  </si>
  <si>
    <t>Manufacture of clinkers and cement</t>
  </si>
  <si>
    <t>Dr. Reddy's Laboratories Limited</t>
  </si>
  <si>
    <t>Manufacture of tractors used in agriculture and forestry</t>
  </si>
  <si>
    <t>GODREJ CONSUMER PRODUCTS LIMITED</t>
  </si>
  <si>
    <t>Manufacture of cigarettes, cigarette tobacco</t>
  </si>
  <si>
    <t>SBI LIFE INSURANCE COMPANY LIMITED</t>
  </si>
  <si>
    <t>Disrtibution and sale of gaseous fuels through mains</t>
  </si>
  <si>
    <t>JSW ENERGY LIMITED</t>
  </si>
  <si>
    <t>Life insurance</t>
  </si>
  <si>
    <t>Electric power generation by coal based thermal power plants</t>
  </si>
  <si>
    <t>CHOLAMANDALAM INVESTMENT AND FINANCE COMPANY</t>
  </si>
  <si>
    <t>TATA STEEL LIMITED.</t>
  </si>
  <si>
    <t>Bharat Heavy Electricals Limited</t>
  </si>
  <si>
    <t>Manufacture of other steam generators (except central heating hot water boilers), n.e.c.</t>
  </si>
  <si>
    <t>VARUN INDUSTRIES LIMITED</t>
  </si>
  <si>
    <t>AXIS BANK</t>
  </si>
  <si>
    <t>Manufacture of aerated drinks</t>
  </si>
  <si>
    <t>KOTAK MAHINDRA BANK LIMITED</t>
  </si>
  <si>
    <t>Federal Bank</t>
  </si>
  <si>
    <t>BHARAT ELECTRONICS LIMITED</t>
  </si>
  <si>
    <t>Manufacture of biscuits, cakes, pastries, rusks etc.</t>
  </si>
  <si>
    <t>On shore extraction of crude petroleum</t>
  </si>
  <si>
    <t>NESTLE INDIA LTD</t>
  </si>
  <si>
    <t>Manufacture of other dairy products n.e.c.</t>
  </si>
  <si>
    <t>TATA POWER COMPANY LIMITED</t>
  </si>
  <si>
    <t>OIL AND NATURAL GAS CORPORATION LTD</t>
  </si>
  <si>
    <t>Processing and blending of tea including manufacture of instant tea</t>
  </si>
  <si>
    <t>Britannia Industries Limited</t>
  </si>
  <si>
    <t>Tata Consumer Products Limited</t>
  </si>
  <si>
    <t>Manufacture of radar equipment, GPS devices, search, detection, navig</t>
  </si>
  <si>
    <t>TATA CONSULTANCY SERVICES LIMITED</t>
  </si>
  <si>
    <t>Bajaj Finance Limited</t>
  </si>
  <si>
    <t>Apollo Hospitals Enterprise Ltd</t>
  </si>
  <si>
    <t>Computer consultancy</t>
  </si>
  <si>
    <t>Real estate activities with own or leased property</t>
  </si>
  <si>
    <t>Manufacture of jewellery of gold, silver and other precious or base metal</t>
  </si>
  <si>
    <t>Titan Company Limited</t>
  </si>
  <si>
    <t>CUMMINS INDIA LIMITED</t>
  </si>
  <si>
    <t>Manufacture of explosives, ammunition and fire works</t>
  </si>
  <si>
    <t>BHARTI AIRTEL LTD</t>
  </si>
  <si>
    <t>Hospital activities</t>
  </si>
  <si>
    <t>SOLAR INDUSTRIES INDIA LIMITED</t>
  </si>
  <si>
    <t>CANARA BANK LTD</t>
  </si>
  <si>
    <t>MARUTI SUZUKI INDIA LTD.</t>
  </si>
  <si>
    <t>Torrent Pharmaceuticals Ltd</t>
  </si>
  <si>
    <t>SHRIRAM FINANCE LIMITED</t>
  </si>
  <si>
    <t>Indian Bank</t>
  </si>
  <si>
    <t>TVS Motor Company Ltd</t>
  </si>
  <si>
    <t>Manufacture of passenger cars</t>
  </si>
  <si>
    <t>Manufacture of organic and inorganic chemical compounds n.e.c.</t>
  </si>
  <si>
    <t>TECH MAHINDRA LIMITED</t>
  </si>
  <si>
    <t>NTPC LIMITED</t>
  </si>
  <si>
    <t>UltraTech Cement Limited</t>
  </si>
  <si>
    <t>POWER GRID CORPORATION OF INDIA LIMITED</t>
  </si>
  <si>
    <t>HDFC LIFE INSURANCE COMPANY LTD</t>
  </si>
  <si>
    <t>ZOMATO Ltd</t>
  </si>
  <si>
    <t>Activities of holding companies</t>
  </si>
  <si>
    <t>Transmission of electric energy</t>
  </si>
  <si>
    <t>HCL Technologies Limited</t>
  </si>
  <si>
    <t>Other information service activities n.e.c.</t>
  </si>
  <si>
    <t>Cargo handling incidental to water transport</t>
  </si>
  <si>
    <t>JSW INFRASTRUCTURE LIMITED</t>
  </si>
  <si>
    <t>Other monetary intermediation services n.e.c.</t>
  </si>
  <si>
    <t>8.54%NABARD 30 Jan 2034.</t>
  </si>
  <si>
    <t>8.62% NABARD 14-MAR-2034</t>
  </si>
  <si>
    <t>7.50 NABARD 17.11.2034</t>
  </si>
  <si>
    <t>7.78 NABARD 20.12.2034</t>
  </si>
  <si>
    <t>7.83% NABARD 17 Oct 2034</t>
  </si>
  <si>
    <t>8.47% NABARD GOI 31 Aug 2033</t>
  </si>
  <si>
    <t>7.40 NABARD 29.04.2030</t>
  </si>
  <si>
    <t>7.60 Bajaj Finance 11.02.2030</t>
  </si>
  <si>
    <t>7.02 Bajaj Finance 18.04.2031.</t>
  </si>
  <si>
    <t>7.99 Tata Capital 08.02.2034</t>
  </si>
  <si>
    <t>7.79% SIDBI 2027-Series IV of FY 2023-24</t>
  </si>
  <si>
    <t>08.12% EXIM 25-April-2031</t>
  </si>
  <si>
    <t>7.48 SIDBI 24.05.2029</t>
  </si>
  <si>
    <t>7.02 EXIM 25.11.2031</t>
  </si>
  <si>
    <t>7.88% EXIM 11-Jan-2033</t>
  </si>
  <si>
    <t>7.14 NHB 17.11.2034</t>
  </si>
  <si>
    <t>Electric power generation by hydroelectric power plants</t>
  </si>
  <si>
    <t>7.55% Power Grid Corporation 21-Sept-2031</t>
  </si>
  <si>
    <t>8.03 ICICI Prudential Life 19.12.2034 call 19.12.2029</t>
  </si>
  <si>
    <t>7.55 NEEPCO 10.06.2028 call 10.06.2025</t>
  </si>
  <si>
    <t>6.69 NTPC 13.09.2031</t>
  </si>
  <si>
    <t>7.08 PGC  25.10.2034</t>
  </si>
  <si>
    <t>7.14 NEEPCO 22.03.2030 call 24.03.2026</t>
  </si>
  <si>
    <t>7.32% NTPC 17 Jul 2029</t>
  </si>
  <si>
    <t>8.45 % SUNDARAM FINANCE 21.02.2028</t>
  </si>
  <si>
    <t>8.05 HDFC Life 09.10.2034</t>
  </si>
  <si>
    <t>NHPC 07.59 20-Feb-2034</t>
  </si>
  <si>
    <t>NHPC 07.59 20-Feb-2037</t>
  </si>
  <si>
    <t>8.10 HDFC Life 14.02.2035 call 14.02.2030</t>
  </si>
  <si>
    <t>NHPC 07.59 20-Feb-2035</t>
  </si>
  <si>
    <t>7.38%NHPC 03.01.2029</t>
  </si>
  <si>
    <t>NHPC 07.59 20-Feb-2036</t>
  </si>
  <si>
    <t>NHPC 07.59 19-Feb-2033</t>
  </si>
  <si>
    <t>NHPC 07.59 20-Feb-2038</t>
  </si>
  <si>
    <t>7.98 NHAI 23.12.2049</t>
  </si>
  <si>
    <t>Construction and maintenance of motorways, streets, roads, other vehicular ways</t>
  </si>
  <si>
    <t>NHPC 07.59 20 Feb-2031</t>
  </si>
  <si>
    <t>7.48 NHAI 05.03.2050</t>
  </si>
  <si>
    <t>NHPC 07.59 20 Feb-2032</t>
  </si>
  <si>
    <t>6.98% NHAI 29 June 2035</t>
  </si>
  <si>
    <t>7.03% NHAI 2040  (Secured) 15-Dec-2040</t>
  </si>
  <si>
    <t>Kotak Mahindra Prime Ltd. 7.77% 15 January 2030</t>
  </si>
  <si>
    <t>7.32%RECLimited2035</t>
  </si>
  <si>
    <t>8.37% HUDCO GOI 23 Mar 2029 (GOI Service)</t>
  </si>
  <si>
    <t>8.41% HUDCO GOI 15 Mar 2029 (GOI Service)</t>
  </si>
  <si>
    <t>7.71%REC Limited 2033 227-B</t>
  </si>
  <si>
    <t>7.15 HUDCO 25.09.2034</t>
  </si>
  <si>
    <t>07.10% HDFC LTD 12-Nov-2031</t>
  </si>
  <si>
    <t>6.90 HUDCO 06.05.2030</t>
  </si>
  <si>
    <t>8.44% HDFC Bank 28-Dec-2028</t>
  </si>
  <si>
    <t>7.86 Tata Capital Housing Finance Limited 2029</t>
  </si>
  <si>
    <t>7.97 HDFC 17.02.2033</t>
  </si>
  <si>
    <t>6.90% IRFC 05.06.2035</t>
  </si>
  <si>
    <t>8.55%IRFC 21 Feb 2029</t>
  </si>
  <si>
    <t>6.92%IRFC 29-Aug-2031</t>
  </si>
  <si>
    <t>7.48 IRFC 29.08.2034</t>
  </si>
  <si>
    <t>7.39 IRFC 15.07.2034</t>
  </si>
  <si>
    <t>7.44 IRFC 16.06.2034</t>
  </si>
  <si>
    <t>7.67 IRFC 15.12.2033</t>
  </si>
  <si>
    <t>7.09% IRFC 2034</t>
  </si>
  <si>
    <t>6.78 IRFC 30.04.2030</t>
  </si>
  <si>
    <t>7.45 IRFC 13.10.2028</t>
  </si>
  <si>
    <t>7.13% LIC Housing Finance 28-Nov-2031</t>
  </si>
  <si>
    <t>6.09% HPCL 26.02.2027 (Hindustan Petroleum Corporation Ltd)</t>
  </si>
  <si>
    <t>7.03 Nabfid 08.04.2030</t>
  </si>
  <si>
    <t>Activities of specialized institutions granting credit for house purchases</t>
  </si>
  <si>
    <t>6.80% SBI BasellI Tier II 21 Aug 2035 Call 21 Aug 2030</t>
  </si>
  <si>
    <t>7.65 Nabfid 22-12-2038</t>
  </si>
  <si>
    <t>6.63% HPCL(Hindustan Petroleum Corporation Ltd)11.04.2031</t>
  </si>
  <si>
    <t>7.48 MRPL 14.04.2032</t>
  </si>
  <si>
    <t>7.71 LIC HF 09.05.2033</t>
  </si>
  <si>
    <t>7.82 LIC HF 18.11.2032</t>
  </si>
  <si>
    <t>7.89 Godrej Ind Ltd. 2031</t>
  </si>
  <si>
    <t>7.75 LIC HF 23.08.2029</t>
  </si>
  <si>
    <t>8.80% Chola Investment &amp; Finance 28 Jun 27</t>
  </si>
  <si>
    <t>8.60 Cholamandalam Investment and Finance 15.03.2029</t>
  </si>
  <si>
    <t>8.85% PFC 15.06.2030</t>
  </si>
  <si>
    <t>8.67%PFC 19-Nov-2028</t>
  </si>
  <si>
    <t>7.65 PFC 13.11.2037</t>
  </si>
  <si>
    <t>7.41 PFC 25.02.2030</t>
  </si>
  <si>
    <t>7.62 PFC 15.07.2033</t>
  </si>
  <si>
    <t>7.34 GAIL 20.12.2027</t>
  </si>
  <si>
    <t>6.95% PFC 22.01.2036</t>
  </si>
  <si>
    <t>Electric power generation and transmission by nuclear power plants</t>
  </si>
  <si>
    <t>7.89 Godrej Ind Ltd. 2030</t>
  </si>
  <si>
    <t>9.18% Nuclear Power Corporation of India Limited 23-Jan-2028</t>
  </si>
  <si>
    <t>7.76 Federal bank 12.11.2034</t>
  </si>
  <si>
    <t>8.15 HDFC Ergo 26.09.2033 Call 26.09.2028</t>
  </si>
  <si>
    <t>9.18% Nuclear Power Corporation of India Limited 23-Jan-2029</t>
  </si>
  <si>
    <t>6.80% Nuclear Power Corporation of India Limited 24-Mar-2031</t>
  </si>
  <si>
    <t>7.88 INDIGRID INFRASTRUCTURE TRUST 30.04.2029</t>
  </si>
  <si>
    <t>Non-life insurance</t>
  </si>
  <si>
    <t>7.64 Axis Bank 07.03.2034</t>
  </si>
  <si>
    <t>7.88 Axis Bank Tier 2 13-12-2032</t>
  </si>
  <si>
    <t>7.45 Axis Bank 05.09.2034</t>
  </si>
  <si>
    <t>7.60 NABARD 23.11.2032</t>
  </si>
  <si>
    <t>7.79 HDFC Bank 24.11.2032</t>
  </si>
  <si>
    <t>7.75% Power Finance Corporation 11-Jun-2030</t>
  </si>
  <si>
    <t>7.55 NPCIL 23.12.2032</t>
  </si>
  <si>
    <t>7.93 Bajaj Finance 02.05.2034</t>
  </si>
  <si>
    <t>8.83% EXIM 03-NOV-2029</t>
  </si>
  <si>
    <t>9.00 % NTPC 25.01.2027</t>
  </si>
  <si>
    <t>7.04% NHAI 21-09-2033</t>
  </si>
  <si>
    <t>Gsec Strip 22-02-2030</t>
  </si>
  <si>
    <t>0% Strip GOI 12-03-2030</t>
  </si>
  <si>
    <t>Gsec Strip 22-04-2044</t>
  </si>
  <si>
    <t>Gsec Strip 23-12-2043</t>
  </si>
  <si>
    <t>Gsec Strip 12-09-2029</t>
  </si>
  <si>
    <t>8.32% GS 02.08.2032</t>
  </si>
  <si>
    <t>Gsec Strip 22-10-2044</t>
  </si>
  <si>
    <t>Gsec Strip 15-04-2065</t>
  </si>
  <si>
    <t>Gsec Strip 22-10-2043</t>
  </si>
  <si>
    <t>Gsec Strip 17-12-2034</t>
  </si>
  <si>
    <t>7.50% GOI 10-Aug-2034</t>
  </si>
  <si>
    <t>8.28% GOI 15.02.2032</t>
  </si>
  <si>
    <t>Gsec Strip 25-11-2058</t>
  </si>
  <si>
    <t>Strip Gsec 12-09-2030</t>
  </si>
  <si>
    <t>7.61% GSEC 09.05.2030</t>
  </si>
  <si>
    <t>7.69% GOI 17.06.2043</t>
  </si>
  <si>
    <t>7.63 GS 17.06.2059</t>
  </si>
  <si>
    <t>7.72% GOI 26.10.2055.</t>
  </si>
  <si>
    <t>7.16 GS 20.09.2050</t>
  </si>
  <si>
    <t>8.30% GOI 31-Dec-2042</t>
  </si>
  <si>
    <t>6.62% GOI 2051 (28-NOV-2051)  2051.</t>
  </si>
  <si>
    <t>7.73% GS  MD 19/12/2034</t>
  </si>
  <si>
    <t>6.68% GOI 17-Sept-2031</t>
  </si>
  <si>
    <t>6.79% GS 26.12.2029</t>
  </si>
  <si>
    <t>7.72 GS 15.06.2049</t>
  </si>
  <si>
    <t>05.77% GOI 03-Aug-2030</t>
  </si>
  <si>
    <t>6.76 GS 22.02.2061</t>
  </si>
  <si>
    <t>6.80 GS 15.12.2060</t>
  </si>
  <si>
    <t>6.95% GOI 16-DEC-2061</t>
  </si>
  <si>
    <t>7.25 GS 12.06.2063</t>
  </si>
  <si>
    <t>7.46 GS 06.11.2073</t>
  </si>
  <si>
    <t>7.29 SGrB 27.01.2033</t>
  </si>
  <si>
    <t>6.33 GS 05.05.2035</t>
  </si>
  <si>
    <t>6.90 GS 15.04.2065</t>
  </si>
  <si>
    <t>7.34 GS 22.04.2064</t>
  </si>
  <si>
    <t>7.09 GS 25.11.2074</t>
  </si>
  <si>
    <t>6.90 SGRB 05.08.2034</t>
  </si>
  <si>
    <t>6.68 GS 07.07.2040</t>
  </si>
  <si>
    <t>7.47 MH SDL 21.02.2036</t>
  </si>
  <si>
    <t>7.10 MH SDL 04.08.2036</t>
  </si>
  <si>
    <t>7.60 GJ SDL 08.02.2035</t>
  </si>
  <si>
    <t>07.24 GS 18.08.2055</t>
  </si>
  <si>
    <t>7.70 MH SDL 15.11.2034</t>
  </si>
  <si>
    <t>7.49 MH SDL 07.02.2036</t>
  </si>
  <si>
    <t>6.63% MAHARASHTRA SDL 14-OCT-2030</t>
  </si>
  <si>
    <t>8.32% Kerala SDL 25-April-2030</t>
  </si>
  <si>
    <t>7.21 GJ SDL 05.03.2035</t>
  </si>
  <si>
    <t>7.71 GJ SDL 08.03.2034</t>
  </si>
  <si>
    <t>7.22 GJ SDL 15.01.2035</t>
  </si>
  <si>
    <t>7.22 MH SDL 07.08.2034</t>
  </si>
  <si>
    <t>7.20 MH SDL 28.08.2034</t>
  </si>
  <si>
    <t>7.28 JH SDL 10.03.2036</t>
  </si>
  <si>
    <t>8.38% Telangana SDL 2049</t>
  </si>
  <si>
    <t>7.48 UP SDL 22.03.2044</t>
  </si>
  <si>
    <t>7.12 MH SDL 05.02.2036</t>
  </si>
  <si>
    <t>7.72 BSNL 22-12-2032</t>
  </si>
  <si>
    <t>Gsec Strip 15-03-2035</t>
  </si>
  <si>
    <t>0% Strip GOI  19-09-2029</t>
  </si>
  <si>
    <t>Embassy Office Parks REIT</t>
  </si>
  <si>
    <t>India Grid Trust - InvITs</t>
  </si>
  <si>
    <t>POWERGRID Infrastructure Investment Trust</t>
  </si>
  <si>
    <t>7.98 SBI Perpetual Call 24-10-2034</t>
  </si>
  <si>
    <t>Mindspace Business Parks REIT</t>
  </si>
  <si>
    <t>8.27 Canara Bank Call 29.08.2029</t>
  </si>
  <si>
    <t>8.40 Canara Bank Perpetual Call 11-12-2028</t>
  </si>
  <si>
    <t>TAX SAVER2</t>
  </si>
  <si>
    <t>ABSLPL-SRE</t>
  </si>
  <si>
    <t>ABSLPL-SFP</t>
  </si>
  <si>
    <t>INE0KUG08100</t>
  </si>
  <si>
    <t>INE115A07OF5</t>
  </si>
  <si>
    <t>INE238A08518</t>
  </si>
  <si>
    <t>INE537P07877</t>
  </si>
  <si>
    <t>IN1520220063</t>
  </si>
  <si>
    <t>IN3320250100</t>
  </si>
  <si>
    <t>INE261F08691</t>
  </si>
  <si>
    <t>7.27 Axis Bank Infrastructure Bond(26.11.2035)</t>
  </si>
  <si>
    <t>7.39% INFRADEBT 27.05.2031</t>
  </si>
  <si>
    <t>7.99% LIC Housing 12 July 2029 Put Option (12July2021)</t>
  </si>
  <si>
    <t>6.86% NABFID 2030</t>
  </si>
  <si>
    <t>7.20% NABARD GOI 21-10-2031</t>
  </si>
  <si>
    <t>7.12 UP SGS 19-11-2033</t>
  </si>
  <si>
    <t>7.77 GUJ SGS 2032</t>
  </si>
  <si>
    <t>INE200A01026</t>
  </si>
  <si>
    <t>INE053F08353</t>
  </si>
  <si>
    <t>INE726G08030</t>
  </si>
  <si>
    <t>INE752E08783</t>
  </si>
  <si>
    <t>Construction/erection and maintenance of power, telecommunication and transmission lines</t>
  </si>
  <si>
    <t>GE Vernova T&amp;D India Ltd</t>
  </si>
  <si>
    <t>7.69 ICICI Prudential 2035 (call 28.11.2030)</t>
  </si>
  <si>
    <t>6.94% POWERGRID 15.04.2035</t>
  </si>
  <si>
    <t>7.57 IRFC 18.04.2029</t>
  </si>
  <si>
    <t>INE237A01036</t>
  </si>
  <si>
    <t>INE361B01024</t>
  </si>
  <si>
    <t>INE296A07SV1</t>
  </si>
  <si>
    <t>INE572E07266</t>
  </si>
  <si>
    <t>INE685A07173</t>
  </si>
  <si>
    <t>INE916DA7TH9</t>
  </si>
  <si>
    <t>IN0020250133</t>
  </si>
  <si>
    <t>IN1520250268</t>
  </si>
  <si>
    <t>INE261F08CQ6</t>
  </si>
  <si>
    <t>Vatsalya</t>
  </si>
  <si>
    <t>Vatsalya Scheme</t>
  </si>
  <si>
    <t>DIVI'S LABORATORIES LTD</t>
  </si>
  <si>
    <t>7.5343% PNB Housing Finance Limited 2031</t>
  </si>
  <si>
    <t>7.80% TORRENT PHARMACEUTICALS LTD NCD 2031-SERIES 4</t>
  </si>
  <si>
    <t>7.45% KMPL 2031</t>
  </si>
  <si>
    <t>7.82% BAJAJFIN 31 JAN 2034</t>
  </si>
  <si>
    <t>6.68 Gsec 2033</t>
  </si>
  <si>
    <t>7.47 GUJ SDL 2036</t>
  </si>
  <si>
    <t>6.49% NABARD GOI Fully Serviced Bond Series PMAY-G PD3</t>
  </si>
  <si>
    <t>INE117A01022</t>
  </si>
  <si>
    <t>INE151A01013</t>
  </si>
  <si>
    <t>INE465A01025</t>
  </si>
  <si>
    <t>INE765G01017</t>
  </si>
  <si>
    <t>INE121J01017</t>
  </si>
  <si>
    <t>INE127D01025</t>
  </si>
  <si>
    <t>INE020B08FG9</t>
  </si>
  <si>
    <t>INE031A08962</t>
  </si>
  <si>
    <t>INE040A08773</t>
  </si>
  <si>
    <t>INE053F08221</t>
  </si>
  <si>
    <t>INE134E08MI4</t>
  </si>
  <si>
    <t>INE246R07855</t>
  </si>
  <si>
    <t>INE557F08GD6</t>
  </si>
  <si>
    <t>IN1920250207</t>
  </si>
  <si>
    <t>IN2120220065</t>
  </si>
  <si>
    <t>IN2120250385</t>
  </si>
  <si>
    <t>IN3320250175</t>
  </si>
  <si>
    <t>IN3320250183</t>
  </si>
  <si>
    <t>IN4520250692</t>
  </si>
  <si>
    <t>ICICI LOMBARD GENERAL INSURANCE CO LTD</t>
  </si>
  <si>
    <t>ABB India Limited</t>
  </si>
  <si>
    <t>Tata Communications Limited</t>
  </si>
  <si>
    <t>Manufacture of electricity distribution and control apparatus</t>
  </si>
  <si>
    <t>Other telecommunications activities</t>
  </si>
  <si>
    <t>Bharat Forge Limited</t>
  </si>
  <si>
    <t>Forging, pressing, stamping and roll-forming of metal; powder metallurgy</t>
  </si>
  <si>
    <t>Indus Towers Ltd</t>
  </si>
  <si>
    <t>Management of mutual funds</t>
  </si>
  <si>
    <t>HDFC Asset Management Company Ltd</t>
  </si>
  <si>
    <t>6.90% HUDCO APR 2032</t>
  </si>
  <si>
    <t>7.45%REC Limited2035</t>
  </si>
  <si>
    <t>7.80 HDFC 06.09.2032</t>
  </si>
  <si>
    <t>7.65% IRFC 30.12.2032</t>
  </si>
  <si>
    <t>7.70 % PFC BS 226B 15.04.2033</t>
  </si>
  <si>
    <t>7.68 NIIF Infrastructure Finance Limited 2031</t>
  </si>
  <si>
    <t>7.35 NHB JAN 2032</t>
  </si>
  <si>
    <t>7.82 MP SDL 2042</t>
  </si>
  <si>
    <t>7.64 MP SGS 2033</t>
  </si>
  <si>
    <t>07.25 KARNATAKA SGS 2033</t>
  </si>
  <si>
    <t>07.59 Uttar Pradesh SGS 2041</t>
  </si>
  <si>
    <t>07.57 Uttar pradesh SGS 2036</t>
  </si>
  <si>
    <t>07.80 % Telangana SGS 2042</t>
  </si>
  <si>
    <t>INE196A01026</t>
  </si>
  <si>
    <t>INE205A01025</t>
  </si>
  <si>
    <t>INE262H01021</t>
  </si>
  <si>
    <t>INE274J01014</t>
  </si>
  <si>
    <t>INE388Y01029</t>
  </si>
  <si>
    <t>INE414G01012</t>
  </si>
  <si>
    <t>INE522F01014</t>
  </si>
  <si>
    <t>INE775A01035</t>
  </si>
  <si>
    <t>INE949L01017</t>
  </si>
  <si>
    <t>INE115A07QY1</t>
  </si>
  <si>
    <t>INE403D08264</t>
  </si>
  <si>
    <t>INE403D08322</t>
  </si>
  <si>
    <t>IN1920250280</t>
  </si>
  <si>
    <t>IN1920250298</t>
  </si>
  <si>
    <t>IN2020250345</t>
  </si>
  <si>
    <t>IN2220250392</t>
  </si>
  <si>
    <t>IN2220250509</t>
  </si>
  <si>
    <t>IN3320250233</t>
  </si>
  <si>
    <t>IN3320250258</t>
  </si>
  <si>
    <t>IN3320250266</t>
  </si>
  <si>
    <t>IN4520250759</t>
  </si>
  <si>
    <t>MARICO LTD</t>
  </si>
  <si>
    <t>Manufacture of vegetable oils and fats excluding corn oil</t>
  </si>
  <si>
    <t>Vedanta Limited</t>
  </si>
  <si>
    <t>Manufacture of Copper from ore, and other copper products and alloys</t>
  </si>
  <si>
    <t>Persistent Systems Ltd</t>
  </si>
  <si>
    <t>Oil India Limited</t>
  </si>
  <si>
    <t>NYKAA FSN E commerce venture</t>
  </si>
  <si>
    <t>Retail sale via e-commerce</t>
  </si>
  <si>
    <t>MUTHOOT FINANCE LIMITED</t>
  </si>
  <si>
    <t>Coal India Limited</t>
  </si>
  <si>
    <t>Belowground mining of hard coal</t>
  </si>
  <si>
    <t>Samvardhana Motherson International Ltd</t>
  </si>
  <si>
    <t>Manufacture of parts and accessories of bodies for motor vehicles such as</t>
  </si>
  <si>
    <t>AU Small Finance Bank Ltd</t>
  </si>
  <si>
    <t>7.57 % LIC Housing Finance Ltd. 18th October, 2029</t>
  </si>
  <si>
    <t>8.75 BHARTI TELECOM LTD NCD 05112029</t>
  </si>
  <si>
    <t>7.85% Bharti Telecom Limited Debentures 20.03.2029</t>
  </si>
  <si>
    <t>7.48% KARNATAKA SGS 04-09-2037</t>
  </si>
  <si>
    <t>07.54 KARNATAKA SGS 2039</t>
  </si>
  <si>
    <t>08.04 Kerala SGS 2046</t>
  </si>
  <si>
    <t>7.43% MAHARASHTRA SGS 03-12-2040</t>
  </si>
  <si>
    <t>07.66 Maharashtra SGS 2047</t>
  </si>
  <si>
    <t>7.62 UP SDL 04-03-2041</t>
  </si>
  <si>
    <t>07.72 Uttar Pradesh SGS 2044</t>
  </si>
  <si>
    <t>7.88 UP SDL 2046</t>
  </si>
  <si>
    <t>7.75% TELANGANA SGS 2045</t>
  </si>
  <si>
    <t>INE674K01013</t>
  </si>
  <si>
    <t>INE0CCU07173</t>
  </si>
  <si>
    <t>INE0KUG08019</t>
  </si>
  <si>
    <t>INE296A07TL0</t>
  </si>
  <si>
    <t>INE306N07LO1</t>
  </si>
  <si>
    <t>IN0020250141</t>
  </si>
  <si>
    <t>IN2220260037</t>
  </si>
  <si>
    <t>IN4520260055</t>
  </si>
  <si>
    <t>INE261F08CW4</t>
  </si>
  <si>
    <t>LTIMINDTREE LIMITED</t>
  </si>
  <si>
    <t>Aditya birla Capital Limited</t>
  </si>
  <si>
    <t>7.14 Mindspace Business park REIT 2030</t>
  </si>
  <si>
    <t>7.38 BAJAJ FINANCE LTD NCD 28062030</t>
  </si>
  <si>
    <t>8.50 % TATA CAPITAL LIMITED 06-11-2029</t>
  </si>
  <si>
    <t>7.43 NABFID 16.06.2033</t>
  </si>
  <si>
    <t>8.07 Maharashtra 2049</t>
  </si>
  <si>
    <t>07.82 Telangana SGS 2047</t>
  </si>
  <si>
    <t>7.00% NABARD GoI Fully Serviced Bond Series PMAY-G PD4 2031</t>
  </si>
  <si>
    <t>06.36 GOVT. STOCK 2031</t>
  </si>
  <si>
    <t>INE134E08NM4</t>
  </si>
  <si>
    <t>7.38 % PFC 2032 BS 246B</t>
  </si>
  <si>
    <t>INE557F08GE4</t>
  </si>
  <si>
    <t>6.80 National Housing Bank April 2032</t>
  </si>
  <si>
    <t>INE916DA7TK3</t>
  </si>
  <si>
    <t>8.00% KMPL 16APRIL2031 SR1</t>
  </si>
  <si>
    <t>IN0020260025</t>
  </si>
  <si>
    <t>06.94 GOVT. STOCK 2036</t>
  </si>
  <si>
    <t>IN0020260033</t>
  </si>
  <si>
    <t>07.71 GOVT, STOCK 2066</t>
  </si>
  <si>
    <t>IN3120260010</t>
  </si>
  <si>
    <t>07.50 TAMIL NADU SGS 2032</t>
  </si>
  <si>
    <t>INE0HOQ01053</t>
  </si>
  <si>
    <t>INE118H01025</t>
  </si>
  <si>
    <t>INE208A01029</t>
  </si>
  <si>
    <t>Groww - Billionbrains Garage Ventures Ltd.</t>
  </si>
  <si>
    <t>Security and commodity contracts brokerage</t>
  </si>
  <si>
    <t>BSE Limited</t>
  </si>
  <si>
    <t>Administration of financial markets</t>
  </si>
  <si>
    <t>ASHOK LEYLAND LTD</t>
  </si>
  <si>
    <t>Manufacture of commercial vehicles such as vans, lorries, over-the-road</t>
  </si>
  <si>
    <t>INE115A07RJ0</t>
  </si>
  <si>
    <t>7.57% LIC HF 2029</t>
  </si>
  <si>
    <t>INE233A08204</t>
  </si>
  <si>
    <t>8.23% GIL 24.09.2031</t>
  </si>
  <si>
    <t>INE233A08212</t>
  </si>
  <si>
    <t>8.23% GIL 24.12.2031</t>
  </si>
  <si>
    <t>INE246R07905</t>
  </si>
  <si>
    <t>7.88 NIIF August 21, 2029</t>
  </si>
  <si>
    <t>INE2PB023011</t>
  </si>
  <si>
    <t>INE377Y07656</t>
  </si>
  <si>
    <t>8.25% Bajaj Housing Finance May 2031</t>
  </si>
  <si>
    <t>INE572E07290</t>
  </si>
  <si>
    <t>8.35% PNB Housing Finance Limited</t>
  </si>
  <si>
    <t>IN0020250117</t>
  </si>
  <si>
    <t>07.43% GOVT.STOCK 2076</t>
  </si>
  <si>
    <t>IN1520260051</t>
  </si>
  <si>
    <t>7.63% GUJARAT SGS 2037</t>
  </si>
  <si>
    <t>IN1520260069</t>
  </si>
  <si>
    <t>7.7% GUJARAT SGS 2040</t>
  </si>
  <si>
    <t>IN2120250450</t>
  </si>
  <si>
    <t>7.56 Madhya Pradesh SGS 2039</t>
  </si>
  <si>
    <t>NCD</t>
  </si>
  <si>
    <t>INE861G08084</t>
  </si>
  <si>
    <t>7.09 Food Corporation of India GOI Fully serviced 2031</t>
  </si>
  <si>
    <t>INE159A01016</t>
  </si>
  <si>
    <t>INE1TAE01010</t>
  </si>
  <si>
    <t>INE271C01023</t>
  </si>
  <si>
    <t>INE358A01014</t>
  </si>
  <si>
    <t>CBL</t>
  </si>
  <si>
    <t>INE742F01042</t>
  </si>
  <si>
    <t>INE756I01012</t>
  </si>
  <si>
    <t>INE761H01022</t>
  </si>
  <si>
    <t>INE982J01020</t>
  </si>
  <si>
    <t xml:space="preserve">  - TREPS</t>
  </si>
  <si>
    <t>INE0KUG08134</t>
  </si>
  <si>
    <t>INE115A07QX3</t>
  </si>
  <si>
    <t>INE556F08LG1</t>
  </si>
  <si>
    <t>INE976I07DG4</t>
  </si>
  <si>
    <t>IN0020220086</t>
  </si>
  <si>
    <t>INE861G08076</t>
  </si>
  <si>
    <t>[ICRA]AAA(CE)</t>
  </si>
  <si>
    <t>SANCHYA</t>
  </si>
  <si>
    <t>Abbott India Ltd</t>
  </si>
  <si>
    <t>Manufacture of allopathic pharmaceutical preparations</t>
  </si>
  <si>
    <t>Paytm IN (One 97 Communications Limited)</t>
  </si>
  <si>
    <t>ADANI PORT AND SPECIAL ECONOMIC ZONe</t>
  </si>
  <si>
    <t>HDBFS IN (HDB Financial Services Limited)</t>
  </si>
  <si>
    <t>Other financial service activities, except insurance and pension funding activities</t>
  </si>
  <si>
    <t>PAGE INDUSTRIES LTD</t>
  </si>
  <si>
    <t>Manufacture of all types of textile garments and clothing accessories</t>
  </si>
  <si>
    <t>TML COMMERCIAL VEHICLES LIMITED</t>
  </si>
  <si>
    <t>GlaxoSmithKline Pharmaceuticals Limited</t>
  </si>
  <si>
    <t>DLF Ltd</t>
  </si>
  <si>
    <t>7.29% Small Industries Development Bank of India Nov 2029</t>
  </si>
  <si>
    <t>7.88% Tata Capital Limited July 2031</t>
  </si>
  <si>
    <t>7.65% LIC HF 19-Aug 2031</t>
  </si>
  <si>
    <t>7.74% NABFID May 2036</t>
  </si>
  <si>
    <t>6.65 FCI  GOI Oct 2030</t>
  </si>
  <si>
    <t>7.36 GS 12.09.2052</t>
  </si>
  <si>
    <t>INE1JAR25012</t>
  </si>
  <si>
    <t>Knowledge Realty Trust</t>
  </si>
  <si>
    <t>INE053F08486</t>
  </si>
  <si>
    <t>7.17% IRFC April 2035</t>
  </si>
  <si>
    <t>INE0KUG08167</t>
  </si>
  <si>
    <t>7.54% NABFID 2041</t>
  </si>
  <si>
    <t>INE121A08PY9</t>
  </si>
  <si>
    <t>8.66% Cholamandalm Investment Feb2033</t>
  </si>
  <si>
    <t>INE296A07UC7</t>
  </si>
  <si>
    <t>7.79 Bajaj Finance Ltd July 2036</t>
  </si>
  <si>
    <t>Raajmarg Infra Investment Trust RIIT</t>
  </si>
  <si>
    <t>INE481G08149</t>
  </si>
  <si>
    <t>7.23% Ultratech Feb 2030</t>
  </si>
  <si>
    <t>IN0020260041</t>
  </si>
  <si>
    <t>07.06% CGL 2041</t>
  </si>
  <si>
    <t>IN1520260143</t>
  </si>
  <si>
    <t>7.59% GUJ SDL Aug 2041</t>
  </si>
  <si>
    <t>IN2120220099</t>
  </si>
  <si>
    <t>07.69 MP SGS 2043</t>
  </si>
  <si>
    <t>IN2220260086</t>
  </si>
  <si>
    <t>7.63% Maharashtra Aug 2039</t>
  </si>
  <si>
    <t>IN2220260094</t>
  </si>
  <si>
    <t>7.70% Maharashtra Aug 2049</t>
  </si>
  <si>
    <t>Whole sale of other agriculture raw materials n.e.c.</t>
  </si>
  <si>
    <t>31-08-2026</t>
  </si>
  <si>
    <t>AAA</t>
  </si>
  <si>
    <t>Sanchay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</si>
</sst>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#,##0.000000"/>
    <numFmt numFmtId="167" formatCode="0.0%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21" fillId="0" borderId="0"/>
    <xf numFmtId="164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0" fillId="0" borderId="0"/>
    <xf numFmtId="0" fontId="20" fillId="0" borderId="0"/>
    <xf numFmtId="43" fontId="19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left" vertical="top"/>
    </xf>
    <xf numFmtId="10" fontId="0" fillId="0" borderId="4" xfId="33" applyNumberFormat="1" applyFont="1" applyFill="1" applyBorder="1"/>
    <xf numFmtId="10" fontId="0" fillId="0" borderId="4" xfId="33" applyNumberFormat="1" applyFont="1" applyBorder="1"/>
    <xf numFmtId="9" fontId="23" fillId="2" borderId="4" xfId="33" applyFont="1" applyFill="1" applyBorder="1"/>
    <xf numFmtId="9" fontId="0" fillId="0" borderId="4" xfId="33" applyFont="1" applyBorder="1"/>
    <xf numFmtId="9" fontId="24" fillId="0" borderId="4" xfId="33" applyFont="1" applyBorder="1"/>
    <xf numFmtId="9" fontId="0" fillId="0" borderId="0" xfId="33" applyFont="1"/>
    <xf numFmtId="9" fontId="0" fillId="0" borderId="1" xfId="33" applyFont="1" applyBorder="1" applyAlignment="1">
      <alignment vertical="center"/>
    </xf>
    <xf numFmtId="167" fontId="0" fillId="0" borderId="4" xfId="33" applyNumberFormat="1" applyFont="1" applyFill="1" applyBorder="1"/>
    <xf numFmtId="0" fontId="0" fillId="0" borderId="0" xfId="0" applyAlignment="1">
      <alignment vertical="top"/>
    </xf>
    <xf numFmtId="167" fontId="23" fillId="2" borderId="4" xfId="33" applyNumberFormat="1" applyFont="1" applyFill="1" applyBorder="1"/>
    <xf numFmtId="167" fontId="0" fillId="0" borderId="4" xfId="33" applyNumberFormat="1" applyFont="1" applyBorder="1"/>
    <xf numFmtId="164" fontId="0" fillId="0" borderId="4" xfId="0" applyNumberFormat="1" applyBorder="1"/>
    <xf numFmtId="165" fontId="0" fillId="0" borderId="4" xfId="6" applyNumberFormat="1" applyFont="1" applyBorder="1"/>
    <xf numFmtId="9" fontId="0" fillId="0" borderId="4" xfId="33" applyFont="1" applyFill="1" applyBorder="1"/>
    <xf numFmtId="165" fontId="23" fillId="2" borderId="4" xfId="6" applyNumberFormat="1" applyFont="1" applyFill="1" applyBorder="1"/>
    <xf numFmtId="165" fontId="0" fillId="0" borderId="4" xfId="6" applyNumberFormat="1" applyFont="1" applyBorder="1" applyAlignment="1">
      <alignment horizontal="right" vertical="top"/>
    </xf>
    <xf numFmtId="165" fontId="26" fillId="0" borderId="4" xfId="6" applyNumberFormat="1" applyFont="1" applyFill="1" applyBorder="1" applyAlignment="1">
      <alignment vertical="center" wrapText="1"/>
    </xf>
    <xf numFmtId="164" fontId="24" fillId="0" borderId="4" xfId="6" applyFont="1" applyBorder="1"/>
    <xf numFmtId="9" fontId="0" fillId="0" borderId="4" xfId="33" applyFont="1" applyBorder="1" applyAlignment="1">
      <alignment vertical="center"/>
    </xf>
    <xf numFmtId="10" fontId="0" fillId="0" borderId="1" xfId="33" applyNumberFormat="1" applyFont="1" applyBorder="1" applyAlignment="1">
      <alignment vertical="center"/>
    </xf>
    <xf numFmtId="167" fontId="0" fillId="0" borderId="1" xfId="33" applyNumberFormat="1" applyFont="1" applyBorder="1" applyAlignment="1">
      <alignment vertical="center"/>
    </xf>
    <xf numFmtId="9" fontId="0" fillId="0" borderId="4" xfId="33" applyFont="1" applyBorder="1" applyAlignment="1">
      <alignment vertical="top"/>
    </xf>
    <xf numFmtId="0" fontId="30" fillId="4" borderId="8" xfId="0" applyFont="1" applyFill="1" applyBorder="1"/>
    <xf numFmtId="0" fontId="30" fillId="4" borderId="9" xfId="0" applyFont="1" applyFill="1" applyBorder="1"/>
    <xf numFmtId="0" fontId="0" fillId="0" borderId="4" xfId="0" applyBorder="1" applyAlignment="1">
      <alignment horizontal="left" vertical="top"/>
    </xf>
    <xf numFmtId="0" fontId="28" fillId="5" borderId="8" xfId="0" applyFont="1" applyFill="1" applyBorder="1"/>
    <xf numFmtId="0" fontId="28" fillId="5" borderId="9" xfId="0" applyFont="1" applyFill="1" applyBorder="1"/>
    <xf numFmtId="0" fontId="27" fillId="5" borderId="7" xfId="0" applyFont="1" applyFill="1" applyBorder="1"/>
    <xf numFmtId="9" fontId="25" fillId="3" borderId="0" xfId="33" applyFont="1" applyFill="1" applyBorder="1"/>
    <xf numFmtId="0" fontId="5" fillId="0" borderId="0" xfId="91"/>
    <xf numFmtId="0" fontId="24" fillId="0" borderId="0" xfId="91" applyFont="1"/>
    <xf numFmtId="0" fontId="24" fillId="0" borderId="0" xfId="91" applyFont="1" applyAlignment="1">
      <alignment horizontal="left"/>
    </xf>
    <xf numFmtId="164" fontId="0" fillId="0" borderId="0" xfId="92" applyFont="1"/>
    <xf numFmtId="9" fontId="5" fillId="0" borderId="0" xfId="33" applyFont="1"/>
    <xf numFmtId="0" fontId="5" fillId="0" borderId="0" xfId="91" applyAlignment="1">
      <alignment vertical="top"/>
    </xf>
    <xf numFmtId="0" fontId="5" fillId="0" borderId="4" xfId="91" applyBorder="1"/>
    <xf numFmtId="165" fontId="0" fillId="0" borderId="4" xfId="92" applyNumberFormat="1" applyFont="1" applyBorder="1"/>
    <xf numFmtId="164" fontId="0" fillId="0" borderId="5" xfId="92" quotePrefix="1" applyFont="1" applyFill="1" applyBorder="1"/>
    <xf numFmtId="0" fontId="0" fillId="0" borderId="5" xfId="92" quotePrefix="1" applyNumberFormat="1" applyFont="1" applyFill="1" applyBorder="1"/>
    <xf numFmtId="10" fontId="5" fillId="0" borderId="4" xfId="33" applyNumberFormat="1" applyFont="1" applyFill="1" applyBorder="1"/>
    <xf numFmtId="0" fontId="5" fillId="0" borderId="4" xfId="91" applyBorder="1" applyAlignment="1">
      <alignment vertical="top"/>
    </xf>
    <xf numFmtId="164" fontId="0" fillId="0" borderId="4" xfId="92" applyFont="1" applyBorder="1" applyAlignment="1">
      <alignment horizontal="right" vertical="top"/>
    </xf>
    <xf numFmtId="4" fontId="0" fillId="0" borderId="4" xfId="91" applyNumberFormat="1" applyFont="1" applyBorder="1" applyAlignment="1">
      <alignment horizontal="right" vertical="top"/>
    </xf>
    <xf numFmtId="0" fontId="5" fillId="0" borderId="4" xfId="91" quotePrefix="1" applyBorder="1"/>
    <xf numFmtId="0" fontId="23" fillId="2" borderId="4" xfId="91" applyFont="1" applyFill="1" applyBorder="1"/>
    <xf numFmtId="0" fontId="25" fillId="0" borderId="4" xfId="91" applyFont="1" applyBorder="1"/>
    <xf numFmtId="164" fontId="0" fillId="0" borderId="4" xfId="92" applyFont="1" applyBorder="1"/>
    <xf numFmtId="165" fontId="0" fillId="0" borderId="4" xfId="92" applyNumberFormat="1" applyFont="1" applyBorder="1" applyAlignment="1">
      <alignment horizontal="right" vertical="top"/>
    </xf>
    <xf numFmtId="165" fontId="26" fillId="0" borderId="4" xfId="92" applyNumberFormat="1" applyFont="1" applyFill="1" applyBorder="1" applyAlignment="1">
      <alignment vertical="center" wrapText="1"/>
    </xf>
    <xf numFmtId="0" fontId="23" fillId="0" borderId="4" xfId="91" applyFont="1" applyBorder="1"/>
    <xf numFmtId="0" fontId="24" fillId="0" borderId="4" xfId="91" applyFont="1" applyBorder="1" applyAlignment="1">
      <alignment vertical="top"/>
    </xf>
    <xf numFmtId="0" fontId="24" fillId="0" borderId="4" xfId="91" applyFont="1" applyBorder="1"/>
    <xf numFmtId="164" fontId="24" fillId="0" borderId="4" xfId="92" applyFont="1" applyBorder="1"/>
    <xf numFmtId="165" fontId="5" fillId="0" borderId="0" xfId="91" applyNumberFormat="1"/>
    <xf numFmtId="164" fontId="5" fillId="0" borderId="4" xfId="91" applyNumberFormat="1" applyBorder="1"/>
    <xf numFmtId="164" fontId="0" fillId="3" borderId="4" xfId="92" applyFont="1" applyFill="1" applyBorder="1" applyAlignment="1">
      <alignment horizontal="right"/>
    </xf>
    <xf numFmtId="166" fontId="5" fillId="0" borderId="4" xfId="91" applyNumberFormat="1" applyBorder="1" applyAlignment="1">
      <alignment horizontal="right" vertical="top"/>
    </xf>
    <xf numFmtId="164" fontId="0" fillId="0" borderId="4" xfId="92" applyFont="1" applyFill="1" applyBorder="1"/>
    <xf numFmtId="10" fontId="0" fillId="3" borderId="0" xfId="93" applyNumberFormat="1" applyFont="1" applyFill="1" applyBorder="1"/>
    <xf numFmtId="165" fontId="0" fillId="0" borderId="4" xfId="92" applyNumberFormat="1" applyFont="1" applyBorder="1" applyAlignment="1">
      <alignment vertical="top"/>
    </xf>
    <xf numFmtId="164" fontId="5" fillId="0" borderId="5" xfId="91" quotePrefix="1" applyNumberFormat="1" applyBorder="1"/>
    <xf numFmtId="164" fontId="5" fillId="0" borderId="10" xfId="91" quotePrefix="1" applyNumberFormat="1" applyBorder="1"/>
    <xf numFmtId="0" fontId="29" fillId="0" borderId="4" xfId="91" applyFont="1" applyBorder="1"/>
    <xf numFmtId="167" fontId="5" fillId="0" borderId="0" xfId="33" applyNumberFormat="1" applyFont="1"/>
    <xf numFmtId="164" fontId="31" fillId="0" borderId="4" xfId="92" applyFont="1" applyFill="1" applyBorder="1"/>
    <xf numFmtId="10" fontId="5" fillId="0" borderId="4" xfId="33" applyNumberFormat="1" applyFont="1" applyBorder="1"/>
    <xf numFmtId="0" fontId="0" fillId="0" borderId="6" xfId="0" applyBorder="1" applyAlignment="1">
      <alignment vertical="top"/>
    </xf>
    <xf numFmtId="165" fontId="5" fillId="0" borderId="4" xfId="6" applyNumberFormat="1" applyFont="1" applyFill="1" applyBorder="1" applyAlignment="1">
      <alignment horizontal="right" vertical="top"/>
    </xf>
    <xf numFmtId="165" fontId="0" fillId="0" borderId="4" xfId="6" applyNumberFormat="1" applyFont="1" applyFill="1" applyBorder="1" applyAlignment="1">
      <alignment horizontal="right" vertical="top"/>
    </xf>
    <xf numFmtId="165" fontId="5" fillId="0" borderId="4" xfId="6" applyNumberFormat="1" applyFont="1" applyBorder="1" applyAlignment="1">
      <alignment horizontal="right" vertical="top"/>
    </xf>
    <xf numFmtId="164" fontId="5" fillId="0" borderId="0" xfId="91" applyNumberFormat="1"/>
    <xf numFmtId="165" fontId="5" fillId="0" borderId="0" xfId="6" applyNumberFormat="1" applyFont="1"/>
    <xf numFmtId="165" fontId="5" fillId="0" borderId="4" xfId="91" applyNumberFormat="1" applyBorder="1"/>
    <xf numFmtId="0" fontId="5" fillId="0" borderId="6" xfId="91" applyBorder="1" applyAlignment="1">
      <alignment vertical="top"/>
    </xf>
    <xf numFmtId="3" fontId="0" fillId="0" borderId="4" xfId="91" applyNumberFormat="1" applyFont="1" applyBorder="1" applyAlignment="1">
      <alignment horizontal="right" vertical="top"/>
    </xf>
    <xf numFmtId="10" fontId="0" fillId="0" borderId="4" xfId="93" applyNumberFormat="1" applyFont="1" applyFill="1" applyBorder="1"/>
    <xf numFmtId="10" fontId="0" fillId="0" borderId="4" xfId="93" applyNumberFormat="1" applyFont="1" applyBorder="1"/>
    <xf numFmtId="9" fontId="0" fillId="0" borderId="4" xfId="93" applyFont="1" applyBorder="1"/>
    <xf numFmtId="10" fontId="24" fillId="0" borderId="4" xfId="93" applyNumberFormat="1" applyFont="1" applyBorder="1"/>
    <xf numFmtId="10" fontId="0" fillId="0" borderId="0" xfId="93" applyNumberFormat="1" applyFont="1"/>
    <xf numFmtId="10" fontId="0" fillId="0" borderId="1" xfId="93" applyNumberFormat="1" applyFont="1" applyBorder="1" applyAlignment="1">
      <alignment vertical="center"/>
    </xf>
    <xf numFmtId="0" fontId="25" fillId="3" borderId="0" xfId="91" applyFont="1" applyFill="1"/>
    <xf numFmtId="0" fontId="25" fillId="3" borderId="0" xfId="91" applyFont="1" applyFill="1" applyAlignment="1">
      <alignment vertical="top"/>
    </xf>
    <xf numFmtId="0" fontId="25" fillId="3" borderId="5" xfId="91" applyFont="1" applyFill="1" applyBorder="1"/>
    <xf numFmtId="0" fontId="25" fillId="3" borderId="4" xfId="91" applyFont="1" applyFill="1" applyBorder="1"/>
    <xf numFmtId="164" fontId="32" fillId="3" borderId="0" xfId="92" applyFont="1" applyFill="1" applyBorder="1"/>
    <xf numFmtId="0" fontId="5" fillId="0" borderId="5" xfId="91" quotePrefix="1" applyBorder="1"/>
    <xf numFmtId="0" fontId="23" fillId="2" borderId="5" xfId="91" applyFont="1" applyFill="1" applyBorder="1"/>
    <xf numFmtId="164" fontId="28" fillId="3" borderId="0" xfId="92" applyFont="1" applyFill="1" applyBorder="1"/>
    <xf numFmtId="0" fontId="25" fillId="0" borderId="0" xfId="91" applyFont="1"/>
    <xf numFmtId="4" fontId="25" fillId="0" borderId="0" xfId="91" applyNumberFormat="1" applyFont="1"/>
    <xf numFmtId="10" fontId="25" fillId="0" borderId="0" xfId="33" applyNumberFormat="1" applyFont="1" applyFill="1" applyBorder="1"/>
    <xf numFmtId="0" fontId="28" fillId="0" borderId="0" xfId="91" applyFont="1"/>
    <xf numFmtId="164" fontId="28" fillId="0" borderId="0" xfId="92" quotePrefix="1" applyFont="1" applyFill="1" applyBorder="1"/>
    <xf numFmtId="0" fontId="28" fillId="0" borderId="0" xfId="0" applyFont="1" applyAlignment="1">
      <alignment vertical="top"/>
    </xf>
    <xf numFmtId="164" fontId="28" fillId="0" borderId="0" xfId="92" applyFont="1" applyFill="1" applyBorder="1"/>
    <xf numFmtId="10" fontId="23" fillId="0" borderId="0" xfId="33" applyNumberFormat="1" applyFont="1" applyFill="1" applyBorder="1"/>
    <xf numFmtId="2" fontId="23" fillId="0" borderId="0" xfId="91" applyNumberFormat="1" applyFont="1"/>
    <xf numFmtId="9" fontId="25" fillId="0" borderId="0" xfId="33" applyFont="1" applyFill="1" applyBorder="1"/>
    <xf numFmtId="164" fontId="27" fillId="0" borderId="0" xfId="92" quotePrefix="1" applyFont="1" applyFill="1" applyBorder="1"/>
    <xf numFmtId="0" fontId="25" fillId="0" borderId="0" xfId="91" applyFont="1" applyAlignment="1">
      <alignment vertical="top"/>
    </xf>
    <xf numFmtId="0" fontId="28" fillId="0" borderId="8" xfId="0" applyFont="1" applyBorder="1"/>
    <xf numFmtId="0" fontId="23" fillId="2" borderId="6" xfId="91" applyFont="1" applyFill="1" applyBorder="1"/>
    <xf numFmtId="0" fontId="5" fillId="0" borderId="6" xfId="91" applyBorder="1"/>
    <xf numFmtId="0" fontId="27" fillId="0" borderId="0" xfId="0" applyFont="1"/>
    <xf numFmtId="0" fontId="28" fillId="0" borderId="0" xfId="0" applyFont="1"/>
    <xf numFmtId="0" fontId="23" fillId="0" borderId="0" xfId="91" applyFont="1"/>
    <xf numFmtId="0" fontId="28" fillId="0" borderId="9" xfId="0" applyFont="1" applyBorder="1"/>
    <xf numFmtId="0" fontId="25" fillId="0" borderId="11" xfId="91" applyFont="1" applyBorder="1"/>
    <xf numFmtId="0" fontId="28" fillId="0" borderId="7" xfId="0" applyFont="1" applyBorder="1"/>
    <xf numFmtId="0" fontId="4" fillId="0" borderId="4" xfId="91" applyFont="1" applyBorder="1"/>
    <xf numFmtId="0" fontId="4" fillId="0" borderId="0" xfId="91" applyFont="1"/>
    <xf numFmtId="164" fontId="33" fillId="0" borderId="0" xfId="92" applyFont="1"/>
    <xf numFmtId="9" fontId="4" fillId="0" borderId="0" xfId="33" applyFont="1"/>
    <xf numFmtId="164" fontId="32" fillId="0" borderId="0" xfId="92" applyFont="1"/>
    <xf numFmtId="9" fontId="25" fillId="0" borderId="0" xfId="33" applyFont="1"/>
    <xf numFmtId="165" fontId="3" fillId="0" borderId="4" xfId="92" applyNumberFormat="1" applyFont="1" applyFill="1" applyBorder="1" applyAlignment="1">
      <alignment horizontal="right" vertical="top"/>
    </xf>
    <xf numFmtId="0" fontId="0" fillId="0" borderId="4" xfId="92" applyNumberFormat="1" applyFont="1" applyFill="1" applyBorder="1" applyAlignment="1">
      <alignment horizontal="right" vertical="top"/>
    </xf>
    <xf numFmtId="167" fontId="3" fillId="0" borderId="4" xfId="33" applyNumberFormat="1" applyFont="1" applyFill="1" applyBorder="1"/>
    <xf numFmtId="0" fontId="3" fillId="0" borderId="4" xfId="91" applyFont="1" applyBorder="1"/>
    <xf numFmtId="0" fontId="2" fillId="0" borderId="0" xfId="91" applyFont="1"/>
    <xf numFmtId="0" fontId="2" fillId="0" borderId="4" xfId="91" applyFont="1" applyBorder="1"/>
    <xf numFmtId="165" fontId="25" fillId="0" borderId="0" xfId="91" applyNumberFormat="1" applyFont="1"/>
    <xf numFmtId="0" fontId="1" fillId="0" borderId="0" xfId="91" applyFont="1"/>
    <xf numFmtId="0" fontId="1" fillId="0" borderId="4" xfId="91" applyFont="1" applyBorder="1"/>
    <xf numFmtId="9" fontId="24" fillId="0" borderId="4" xfId="92" applyNumberFormat="1" applyFont="1" applyBorder="1"/>
    <xf numFmtId="9" fontId="24" fillId="0" borderId="4" xfId="6" applyNumberFormat="1" applyFont="1" applyBorder="1"/>
    <xf numFmtId="0" fontId="23" fillId="2" borderId="1" xfId="91" applyFont="1" applyFill="1" applyBorder="1"/>
    <xf numFmtId="0" fontId="23" fillId="2" borderId="12" xfId="91" applyNumberFormat="1" applyFont="1" applyFill="1" applyBorder="1" applyAlignment="1"/>
    <xf numFmtId="0" fontId="23" fillId="2" borderId="2" xfId="91" applyFont="1" applyFill="1" applyBorder="1"/>
    <xf numFmtId="164" fontId="23" fillId="2" borderId="2" xfId="92" applyFont="1" applyFill="1" applyBorder="1"/>
    <xf numFmtId="9" fontId="23" fillId="2" borderId="2" xfId="33" applyFont="1" applyFill="1" applyBorder="1"/>
    <xf numFmtId="0" fontId="23" fillId="2" borderId="3" xfId="91" applyFont="1" applyFill="1" applyBorder="1"/>
  </cellXfs>
  <cellStyles count="94">
    <cellStyle name="Comma 2" xfId="2" xr:uid="{00722DDC-6AD9-4764-A372-B12F7EF64D52}"/>
    <cellStyle name="Comma 2 10" xfId="32" xr:uid="{BBB9C9AC-A0C8-439B-9296-FB6268C93238}"/>
    <cellStyle name="Comma 2 10 2" xfId="77" xr:uid="{E9E8E4E6-1054-4A2C-A041-C920298A3C3B}"/>
    <cellStyle name="Comma 2 11" xfId="36" xr:uid="{5B742A7D-7F38-4440-A6A4-6D7A9144801D}"/>
    <cellStyle name="Comma 2 11 2" xfId="80" xr:uid="{AFF3DFF6-1B2D-4E5B-A92D-57A9B9D06750}"/>
    <cellStyle name="Comma 2 12" xfId="39" xr:uid="{8CAE46E2-B9E0-4B66-BC85-C3C698149554}"/>
    <cellStyle name="Comma 2 12 2" xfId="83" xr:uid="{7D310E9F-FF68-495F-AC39-A5C92CA42B07}"/>
    <cellStyle name="Comma 2 13" xfId="42" xr:uid="{47BBF4D7-B66B-4401-BBE3-3EA402D1F656}"/>
    <cellStyle name="Comma 2 13 2" xfId="86" xr:uid="{C1FB9280-B37B-4004-A824-BAFFEB0C54CF}"/>
    <cellStyle name="Comma 2 14" xfId="45" xr:uid="{62C749B1-6DF7-4ABA-BD77-708D17BF723A}"/>
    <cellStyle name="Comma 2 15" xfId="48" xr:uid="{96B52B13-885F-467E-9B7F-32CF79340111}"/>
    <cellStyle name="Comma 2 16" xfId="89" xr:uid="{ED572FCC-5F78-43FF-84CF-BC1052FDF868}"/>
    <cellStyle name="Comma 2 17" xfId="92" xr:uid="{576AFDCE-3AFC-40B4-8B76-6118DA590A73}"/>
    <cellStyle name="Comma 2 2" xfId="5" xr:uid="{7622091A-FEF5-4F2C-B791-952B454C791F}"/>
    <cellStyle name="Comma 2 2 2" xfId="50" xr:uid="{0011D2BD-FB4C-4856-913A-63A92C9E8895}"/>
    <cellStyle name="Comma 2 3" xfId="11" xr:uid="{17AF8FD9-2E8D-444E-B98A-617AB998018C}"/>
    <cellStyle name="Comma 2 3 2" xfId="56" xr:uid="{AD049DEE-0230-4DFC-87CB-CD9D8F894302}"/>
    <cellStyle name="Comma 2 4" xfId="14" xr:uid="{A3791AD1-22D1-4C6B-8962-EB22FAC8C2CB}"/>
    <cellStyle name="Comma 2 4 2" xfId="59" xr:uid="{DF1D9FBD-293D-4130-B151-CCC0655D8A36}"/>
    <cellStyle name="Comma 2 5" xfId="17" xr:uid="{A11FCB38-456D-4A9D-BCF6-678ED37454C2}"/>
    <cellStyle name="Comma 2 5 2" xfId="62" xr:uid="{4004944B-5091-437C-8548-BC45C21A7ABC}"/>
    <cellStyle name="Comma 2 6" xfId="20" xr:uid="{BAE9FA87-2E66-4C98-94F6-7E944BA6DD8B}"/>
    <cellStyle name="Comma 2 6 2" xfId="65" xr:uid="{FB3178BE-2D4B-4B13-9555-0B8E130E68D6}"/>
    <cellStyle name="Comma 2 7" xfId="23" xr:uid="{17344FB1-AC82-4988-82D8-C7AAA88615C2}"/>
    <cellStyle name="Comma 2 7 2" xfId="68" xr:uid="{C2BD52EE-A838-436F-B237-76CDB0DC8136}"/>
    <cellStyle name="Comma 2 8" xfId="26" xr:uid="{42DD7A68-3F9D-4149-9209-BF6D929BC0A2}"/>
    <cellStyle name="Comma 2 8 2" xfId="71" xr:uid="{5FC13F19-E6E5-4FF8-9A00-DA1C518BAFC8}"/>
    <cellStyle name="Comma 2 9" xfId="29" xr:uid="{673A7E84-769C-4A42-A039-CB819CE17937}"/>
    <cellStyle name="Comma 2 9 2" xfId="74" xr:uid="{8E58F79B-A525-4C77-BFD2-CEAB57E7F508}"/>
    <cellStyle name="Comma 3" xfId="6" xr:uid="{919EBCFC-2A15-45C8-83F7-935A71F16B4D}"/>
    <cellStyle name="Comma 3 2" xfId="51" xr:uid="{BE59DB46-1F95-4C03-A1D0-285A22244B7C}"/>
    <cellStyle name="Comma 4" xfId="9" xr:uid="{F8F01E9F-8955-470C-9A8D-2300B5E5B6C2}"/>
    <cellStyle name="Comma 4 2" xfId="54" xr:uid="{22EC9D6E-96D2-4617-94D0-2AE5D9D9E018}"/>
    <cellStyle name="Normal" xfId="0" builtinId="0"/>
    <cellStyle name="Normal 10" xfId="7" xr:uid="{A3076434-9F11-41D6-B798-CCA94B46546F}"/>
    <cellStyle name="Normal 10 2" xfId="52" xr:uid="{9E29BDC0-21D3-446A-B1CA-65E5EEC30C78}"/>
    <cellStyle name="Normal 2" xfId="1" xr:uid="{08EA74DA-2AD3-47F5-B85F-01D01845F200}"/>
    <cellStyle name="Normal 2 10" xfId="31" xr:uid="{41DC8C62-6732-4799-B1D5-27D7D9D32A29}"/>
    <cellStyle name="Normal 2 10 2" xfId="76" xr:uid="{37EABD74-A34A-4498-B5B7-8AB55D1EAC1A}"/>
    <cellStyle name="Normal 2 11" xfId="35" xr:uid="{7C3441B9-1FFF-4630-89AE-E6862DD559D4}"/>
    <cellStyle name="Normal 2 11 2" xfId="79" xr:uid="{02021875-7B89-461C-9995-E00C830FB929}"/>
    <cellStyle name="Normal 2 12" xfId="38" xr:uid="{3EC63D95-E243-4E7E-9AB6-2D858441C108}"/>
    <cellStyle name="Normal 2 12 2" xfId="82" xr:uid="{D493CBF3-798B-43C4-9713-F65220D07F5B}"/>
    <cellStyle name="Normal 2 13" xfId="41" xr:uid="{845A68E6-0A01-4D9D-ABB4-8309765749FC}"/>
    <cellStyle name="Normal 2 13 2" xfId="85" xr:uid="{D0544108-D18E-4530-B59D-0E4FDE7011CE}"/>
    <cellStyle name="Normal 2 14" xfId="44" xr:uid="{7EA06FCF-CE13-4331-8AD5-A98CA287FE71}"/>
    <cellStyle name="Normal 2 15" xfId="88" xr:uid="{6AF547F8-D069-44C1-B09A-D76D3102C36F}"/>
    <cellStyle name="Normal 2 16" xfId="91" xr:uid="{8D38817A-BF32-4DCE-BEE3-AD419E1CD77A}"/>
    <cellStyle name="Normal 2 2" xfId="4" xr:uid="{3CEE831F-1C43-4A77-8234-AB272B5AB691}"/>
    <cellStyle name="Normal 2 2 2" xfId="49" xr:uid="{2BF34352-C07D-4042-8596-0687DE5E6890}"/>
    <cellStyle name="Normal 2 3" xfId="10" xr:uid="{EE4A1005-9D5D-4469-9781-113EA667FD79}"/>
    <cellStyle name="Normal 2 3 2" xfId="55" xr:uid="{FF8BF7EE-7F98-4962-A9B5-2BD48FF3AEE2}"/>
    <cellStyle name="Normal 2 4" xfId="13" xr:uid="{1E4FFF4D-1D21-430E-B612-7B7C48EB89B7}"/>
    <cellStyle name="Normal 2 4 2" xfId="58" xr:uid="{1E82C69A-B759-4E20-B2EA-AAF9F0A1C278}"/>
    <cellStyle name="Normal 2 5" xfId="16" xr:uid="{B807BAF6-1326-419E-BF8D-7F0B42D5BF04}"/>
    <cellStyle name="Normal 2 5 2" xfId="61" xr:uid="{D0D4DF9B-158D-46C6-99DD-A8E882C84C83}"/>
    <cellStyle name="Normal 2 6" xfId="19" xr:uid="{9A21E852-AE08-47F8-8DD1-A44386733F77}"/>
    <cellStyle name="Normal 2 6 2" xfId="64" xr:uid="{3557CAE2-F7E1-4FAB-9E3A-A958A36A0774}"/>
    <cellStyle name="Normal 2 7" xfId="22" xr:uid="{D46E02DE-BC03-4687-BD4C-5F45869300BD}"/>
    <cellStyle name="Normal 2 7 2" xfId="67" xr:uid="{2118455C-FB4F-42EE-A262-D82BE3B941F1}"/>
    <cellStyle name="Normal 2 8" xfId="25" xr:uid="{3322815D-EF1E-4383-B180-2AE5B598CADC}"/>
    <cellStyle name="Normal 2 8 2" xfId="70" xr:uid="{6EA3F29F-A949-4680-8C77-9B576441CAC7}"/>
    <cellStyle name="Normal 2 9" xfId="28" xr:uid="{2035E946-2F40-44BD-9A6C-6848118F7A8F}"/>
    <cellStyle name="Normal 2 9 2" xfId="73" xr:uid="{DDF0BFC9-5DD1-4305-99F9-178FC281D166}"/>
    <cellStyle name="Normal 3" xfId="47" xr:uid="{2BA56C27-AD83-445D-B2D3-2F00F81012CD}"/>
    <cellStyle name="Normal 30" xfId="8" xr:uid="{84C1C5AC-191C-47FE-AD31-65808BE11926}"/>
    <cellStyle name="Normal 30 2" xfId="53" xr:uid="{715BDFEA-02A3-4DCA-AF72-A31B17B6BC19}"/>
    <cellStyle name="Percent 2" xfId="3" xr:uid="{840773A7-DF06-42DE-B1C8-317F045D8626}"/>
    <cellStyle name="Percent 2 10" xfId="37" xr:uid="{103C57C5-EB18-47F2-950C-0B297A97D50A}"/>
    <cellStyle name="Percent 2 10 2" xfId="81" xr:uid="{AEB38A04-F1F9-4973-B2E4-D8763837B835}"/>
    <cellStyle name="Percent 2 11" xfId="40" xr:uid="{37D786A4-8C23-406B-A124-F09A0B3E7FCC}"/>
    <cellStyle name="Percent 2 11 2" xfId="84" xr:uid="{724DF6C6-A954-4E21-B7A5-7B5CF00FB217}"/>
    <cellStyle name="Percent 2 12" xfId="43" xr:uid="{7FBB5908-F099-431C-A137-517F349AB94C}"/>
    <cellStyle name="Percent 2 12 2" xfId="87" xr:uid="{6E95C3C1-D2DB-4620-B03F-FD083BEDC47E}"/>
    <cellStyle name="Percent 2 13" xfId="46" xr:uid="{44EC2728-86E2-44E8-8092-CCF03065DB46}"/>
    <cellStyle name="Percent 2 14" xfId="90" xr:uid="{2B191642-94E2-4367-B584-F7CBAA31BFB0}"/>
    <cellStyle name="Percent 2 15" xfId="93" xr:uid="{BDE5401F-A0E8-4D42-B8B8-DCFF705C3206}"/>
    <cellStyle name="Percent 2 2" xfId="12" xr:uid="{AEC25589-0078-44F5-B26F-47783C03FAD5}"/>
    <cellStyle name="Percent 2 2 2" xfId="57" xr:uid="{3CEC6B6B-9A7D-4565-9449-17158F27E05C}"/>
    <cellStyle name="Percent 2 3" xfId="15" xr:uid="{D77CD619-F89B-47DB-842D-80F21AC999EF}"/>
    <cellStyle name="Percent 2 3 2" xfId="60" xr:uid="{BF93C5A3-C9C9-42B5-B2D7-726965BE76B5}"/>
    <cellStyle name="Percent 2 4" xfId="18" xr:uid="{F6DB3984-B162-4CF5-ACD5-91B7A13CD917}"/>
    <cellStyle name="Percent 2 4 2" xfId="63" xr:uid="{FE9F4B40-497A-4C9E-889E-1EAD2AD6239B}"/>
    <cellStyle name="Percent 2 5" xfId="21" xr:uid="{5B09B964-3A98-4F59-934D-B6D88E1FB68D}"/>
    <cellStyle name="Percent 2 5 2" xfId="66" xr:uid="{A7F5A5AB-F201-40A9-971E-1E7D72166DB5}"/>
    <cellStyle name="Percent 2 6" xfId="24" xr:uid="{90322E5A-F64A-412C-AA4A-8B9255789DFB}"/>
    <cellStyle name="Percent 2 6 2" xfId="69" xr:uid="{6842A80C-0084-4551-898B-4920DED6883B}"/>
    <cellStyle name="Percent 2 7" xfId="27" xr:uid="{8EE80D4D-3AF3-4144-87F0-847402B6CC7F}"/>
    <cellStyle name="Percent 2 7 2" xfId="72" xr:uid="{98D2D6AF-8BE1-4B55-882A-DF9151A23F2C}"/>
    <cellStyle name="Percent 2 8" xfId="30" xr:uid="{860210B0-1FA1-4616-9AEB-6C18EB950A07}"/>
    <cellStyle name="Percent 2 8 2" xfId="75" xr:uid="{4202D8E7-4FE3-4617-A6B0-124DF0A3E9D4}"/>
    <cellStyle name="Percent 2 9" xfId="34" xr:uid="{B32965E5-5674-4B14-8DD1-09706181B45B}"/>
    <cellStyle name="Percent 2 9 2" xfId="78" xr:uid="{CB625A0C-F828-4292-A6E2-0F47B7133DC4}"/>
    <cellStyle name="Percent 3" xfId="33" xr:uid="{29A4C58E-60BC-4A4D-AB7F-944F821AD534}"/>
  </cellStyles>
  <dxfs count="13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</dxf>
    <dxf>
      <border outline="0">
        <bottom style="thin">
          <color indexed="64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4FD81-2466-479B-B2B7-3D6B9CDB603C}" name="Table134567685" displayName="Table134567685" ref="B6:H96" totalsRowShown="0" headerRowDxfId="9" dataDxfId="120" headerRowBorderDxfId="121" tableBorderDxfId="119" totalsRowBorderDxfId="118">
  <sortState xmlns:xlrd2="http://schemas.microsoft.com/office/spreadsheetml/2017/richdata2" ref="B7:H77">
    <sortCondition descending="1" ref="F6:F77"/>
  </sortState>
  <tableColumns count="7">
    <tableColumn id="1" xr3:uid="{820A892B-5CD0-4F3A-887D-61819E32A246}" name="ISIN No." dataDxfId="117"/>
    <tableColumn id="2" xr3:uid="{6EEBE3A3-6824-4DCD-AF63-91B9346271D4}" name="Name of the Instrument" dataDxfId="116"/>
    <tableColumn id="3" xr3:uid="{55E5D044-162B-4A78-A55B-8F98453C458C}" name="Industry " dataDxfId="115"/>
    <tableColumn id="4" xr3:uid="{60A761EF-72DA-4D0A-B16D-6A9187A63B3A}" name="Quantity" dataDxfId="114"/>
    <tableColumn id="5" xr3:uid="{D5365725-9317-449C-A76A-60F55FDBDAED}" name="Market Value" dataDxfId="113"/>
    <tableColumn id="6" xr3:uid="{C77F132F-A3B0-448D-8E70-BC19A23F3A78}" name="% of Portfolio" dataDxfId="112">
      <calculatedColumnFormula>+F7/$F$109</calculatedColumnFormula>
    </tableColumn>
    <tableColumn id="7" xr3:uid="{CE14488D-5176-43A6-978B-8427A967930C}" name="Ratings" dataDxfId="1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16BC3-78AF-44DE-9BC9-49A3E493F458}" name="Table1345676856" displayName="Table1345676856" ref="B6:H91" totalsRowShown="0" headerRowDxfId="8" dataDxfId="109" headerRowBorderDxfId="110" tableBorderDxfId="108" totalsRowBorderDxfId="107">
  <sortState xmlns:xlrd2="http://schemas.microsoft.com/office/spreadsheetml/2017/richdata2" ref="B7:H85">
    <sortCondition descending="1" ref="F6:F85"/>
  </sortState>
  <tableColumns count="7">
    <tableColumn id="1" xr3:uid="{B7452FFB-BF32-475C-8FF4-8FA69713B17B}" name="ISIN No." dataDxfId="106"/>
    <tableColumn id="2" xr3:uid="{7E081045-F9E3-4690-A2B8-C04B13669E13}" name="Name of the Instrument" dataDxfId="105"/>
    <tableColumn id="3" xr3:uid="{1B771B1E-222E-4C13-A360-3359EE860F53}" name="Industry " dataDxfId="104"/>
    <tableColumn id="4" xr3:uid="{3C2E49A6-E948-4772-AE4A-9F96E28637D4}" name="Quantity" dataDxfId="103"/>
    <tableColumn id="5" xr3:uid="{E9B6712C-D373-4B67-88E7-2F42196812FD}" name="Market Value" dataDxfId="102"/>
    <tableColumn id="6" xr3:uid="{B7A3F8F3-D958-4215-B3EB-7C2F51069C0F}" name="% of Portfolio" dataDxfId="101">
      <calculatedColumnFormula>+F7/$F$106</calculatedColumnFormula>
    </tableColumn>
    <tableColumn id="7" xr3:uid="{3BFF2079-40E5-4BFC-AC69-CC5B8EBF831E}" name="Ratings" dataDxfId="10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856EAD-D6D8-41E6-BA56-482CD56BE2D4}" name="Table1345676857" displayName="Table1345676857" ref="B6:H146" totalsRowShown="0" headerRowDxfId="7" dataDxfId="98" headerRowBorderDxfId="99" tableBorderDxfId="97" totalsRowBorderDxfId="96">
  <sortState xmlns:xlrd2="http://schemas.microsoft.com/office/spreadsheetml/2017/richdata2" ref="B7:H84">
    <sortCondition descending="1" ref="F6:F84"/>
  </sortState>
  <tableColumns count="7">
    <tableColumn id="1" xr3:uid="{6B05062C-4CDE-44F2-ADFE-92D1047EFF2B}" name="ISIN No." dataDxfId="95"/>
    <tableColumn id="2" xr3:uid="{FC977FE4-0CC6-4A51-9978-E60D64072751}" name="Name of the Instrument" dataDxfId="94"/>
    <tableColumn id="3" xr3:uid="{25802708-AD78-4E06-9998-975BCF2691A0}" name="Industry " dataDxfId="93"/>
    <tableColumn id="4" xr3:uid="{79EE8BD9-0690-4A7F-97F7-604FE0637EA8}" name="Quantity" dataDxfId="92"/>
    <tableColumn id="5" xr3:uid="{36AFB855-015D-4372-8402-83D367358A5A}" name="Market Value" dataDxfId="91"/>
    <tableColumn id="6" xr3:uid="{7B7DE7A8-476F-45D8-8D82-1C74902B88F1}" name="% of Portfolio" dataDxfId="90">
      <calculatedColumnFormula>+F7/$F$160</calculatedColumnFormula>
    </tableColumn>
    <tableColumn id="7" xr3:uid="{871CB170-C2D8-445E-B0BD-B7A080E03E62}" name="Ratings" dataDxfId="89" dataCellStyle="Comma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CE85E2-63B1-49B3-BF2D-5130859D0679}" name="Table13456768578" displayName="Table13456768578" ref="B6:H62" totalsRowShown="0" headerRowDxfId="6" dataDxfId="87" headerRowBorderDxfId="88" tableBorderDxfId="86" totalsRowBorderDxfId="85">
  <sortState xmlns:xlrd2="http://schemas.microsoft.com/office/spreadsheetml/2017/richdata2" ref="B7:H61">
    <sortCondition descending="1" ref="F6:F62"/>
  </sortState>
  <tableColumns count="7">
    <tableColumn id="1" xr3:uid="{3C87D113-BC80-421E-BAFA-601ED9C58488}" name="ISIN No." dataDxfId="84"/>
    <tableColumn id="2" xr3:uid="{38CC30B7-7211-42A2-9D97-3A450EDD13EE}" name="Name of the Instrument" dataDxfId="83"/>
    <tableColumn id="3" xr3:uid="{3FB25CD4-CBF4-4455-ABE3-B560D15F1430}" name="Industry " dataDxfId="82"/>
    <tableColumn id="4" xr3:uid="{C0BE2C0C-05AF-4AF8-9597-F9DCCF279EFB}" name="Quantity" dataDxfId="81"/>
    <tableColumn id="5" xr3:uid="{6842F27E-EA2E-455D-978C-F8B1E8BE044F}" name="Market Value" dataDxfId="80"/>
    <tableColumn id="6" xr3:uid="{8EEB635C-440B-4602-9ECC-439850AAFE46}" name="% of Portfolio" dataDxfId="79"/>
    <tableColumn id="7" xr3:uid="{9932F400-F7D5-4ACF-9358-2A93E2A1432B}" name="Ratings" dataDxfId="78" dataCellStyle="Comma 2 1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2AC176-57BE-43F5-8E9E-44A68A9FECDF}" name="Table134567685789" displayName="Table134567685789" ref="B6:H103" totalsRowShown="0" headerRowDxfId="5" dataDxfId="76" headerRowBorderDxfId="77" tableBorderDxfId="75" totalsRowBorderDxfId="74">
  <sortState xmlns:xlrd2="http://schemas.microsoft.com/office/spreadsheetml/2017/richdata2" ref="B7:H54">
    <sortCondition descending="1" ref="F6:F54"/>
  </sortState>
  <tableColumns count="7">
    <tableColumn id="1" xr3:uid="{79312C0A-89A8-4066-932D-60BB76F74345}" name="ISIN No." dataDxfId="73"/>
    <tableColumn id="2" xr3:uid="{348249FD-38C3-4C6F-9E43-A3AE7318F80C}" name="Name of the Instrument" dataDxfId="72"/>
    <tableColumn id="3" xr3:uid="{7C87184F-506F-4D26-B017-504DF5FFC121}" name="Industry " dataDxfId="71"/>
    <tableColumn id="4" xr3:uid="{2F9351AE-EB27-41B4-8592-05D9BD7E0122}" name="Quantity" dataDxfId="70"/>
    <tableColumn id="5" xr3:uid="{469F957A-FB55-458B-8213-93B1F5E72F7C}" name="Market Value" dataDxfId="69"/>
    <tableColumn id="6" xr3:uid="{1242D105-079E-4014-ADBA-74F8D2755B04}" name="% of Portfolio" dataDxfId="68">
      <calculatedColumnFormula>+F7/$F$116</calculatedColumnFormula>
    </tableColumn>
    <tableColumn id="7" xr3:uid="{70AC763F-6E11-4AD4-A7A8-4ED1F759FB84}" name="Ratings" dataDxfId="67" dataCellStyle="Comma 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67A8F8-BA06-4C52-9579-A9E42B2621DB}" name="Table13456768578910" displayName="Table13456768578910" ref="B6:H32" totalsRowShown="0" headerRowDxfId="4" dataDxfId="65" headerRowBorderDxfId="66" tableBorderDxfId="64" totalsRowBorderDxfId="63">
  <sortState xmlns:xlrd2="http://schemas.microsoft.com/office/spreadsheetml/2017/richdata2" ref="B7:H32">
    <sortCondition descending="1" ref="F6:F32"/>
  </sortState>
  <tableColumns count="7">
    <tableColumn id="1" xr3:uid="{A96BC6BC-1140-49C5-87FA-E488B77EB864}" name="ISIN No." dataDxfId="62"/>
    <tableColumn id="2" xr3:uid="{E31B3BD2-6BF5-4943-842B-F44C71F4E1FD}" name="Name of the Instrument" dataDxfId="61"/>
    <tableColumn id="3" xr3:uid="{33C1D7BE-6271-4479-9A0E-ADA56E3E655B}" name="Industry " dataDxfId="60"/>
    <tableColumn id="4" xr3:uid="{2C65A2C0-2057-492B-9C79-156F0730005D}" name="Quantity" dataDxfId="59"/>
    <tableColumn id="5" xr3:uid="{B43C1DB1-08A0-44D3-9A14-4B22BC28A848}" name="Market Value" dataDxfId="58"/>
    <tableColumn id="6" xr3:uid="{DA55E4ED-5B13-4A46-85FD-53D86421F746}" name="% of Portfolio" dataDxfId="57">
      <calculatedColumnFormula>+F7/$F$45</calculatedColumnFormula>
    </tableColumn>
    <tableColumn id="7" xr3:uid="{1CADCEF7-84C5-4B6E-9A1B-5D8EE03F4345}" name="Ratings" dataDxfId="56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7D6215C-D552-49BA-B817-19B5F707A9B0}" name="Table13456768" displayName="Table13456768" ref="B6:H96" totalsRowShown="0" headerRowDxfId="3" dataDxfId="54" headerRowBorderDxfId="55" tableBorderDxfId="53" totalsRowBorderDxfId="52">
  <sortState xmlns:xlrd2="http://schemas.microsoft.com/office/spreadsheetml/2017/richdata2" ref="B7:H58">
    <sortCondition descending="1" ref="F6:F72"/>
  </sortState>
  <tableColumns count="7">
    <tableColumn id="1" xr3:uid="{07E67CC2-50BB-4A67-9B3E-F27B3D23B94F}" name="ISIN No." dataDxfId="51"/>
    <tableColumn id="2" xr3:uid="{585ACC5E-038D-4E0C-A37E-B3425DD3C940}" name="Name of the Instrument" dataDxfId="50"/>
    <tableColumn id="3" xr3:uid="{A721D4AD-27B9-4001-B0BE-F118E6939027}" name="Industry " dataDxfId="49"/>
    <tableColumn id="4" xr3:uid="{123131EF-D9CA-487A-9E08-B3BA2DD2362C}" name="Quantity" dataDxfId="48"/>
    <tableColumn id="5" xr3:uid="{538ABE5A-BC02-4F16-8E24-A2FC13A0EF20}" name="Market Value" dataDxfId="47"/>
    <tableColumn id="6" xr3:uid="{5358A77D-FB06-4D6D-B803-DBE195EDBD1C}" name="% of Portfolio" dataDxfId="46">
      <calculatedColumnFormula>+F7/$F$109</calculatedColumnFormula>
    </tableColumn>
    <tableColumn id="7" xr3:uid="{2E32BB1E-8BEB-4281-9D8D-695030802DFF}" name="Ratings" dataDxfId="4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45B2AC-72EA-40DC-8E45-58C4CD9DD4F5}" name="Table1345676816" displayName="Table1345676816" ref="B6:H92" totalsRowShown="0" headerRowDxfId="2" dataDxfId="43" headerRowBorderDxfId="44" tableBorderDxfId="42" totalsRowBorderDxfId="41">
  <sortState xmlns:xlrd2="http://schemas.microsoft.com/office/spreadsheetml/2017/richdata2" ref="B7:H58">
    <sortCondition descending="1" ref="F6:F72"/>
  </sortState>
  <tableColumns count="7">
    <tableColumn id="1" xr3:uid="{B515191F-F4A0-4337-AF87-BCDCBD54A4BC}" name="ISIN No." dataDxfId="40"/>
    <tableColumn id="2" xr3:uid="{3EAF400D-5680-4A04-807A-C7C60315BCBD}" name="Name of the Instrument" dataDxfId="39"/>
    <tableColumn id="3" xr3:uid="{F91E115B-C25D-42F0-B366-CA33FBF0ED26}" name="Industry " dataDxfId="38"/>
    <tableColumn id="4" xr3:uid="{5C371134-CC36-42BD-8E67-A799B6974FD0}" name="Quantity" dataDxfId="37"/>
    <tableColumn id="5" xr3:uid="{4BE02A0E-16AF-4147-A6D7-55B1A68ED043}" name="Market Value" dataDxfId="36"/>
    <tableColumn id="6" xr3:uid="{294CEF6A-73A9-4343-8F9E-B0026DEAEBDB}" name="% of Portfolio" dataDxfId="35">
      <calculatedColumnFormula>+F7/$F$105</calculatedColumnFormula>
    </tableColumn>
    <tableColumn id="7" xr3:uid="{5DEEC153-9E7F-4973-8543-3B284140832D}" name="Ratings" dataDxfId="3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F0EFC5A-6E64-45A6-A407-8B30476CED27}" name="Table134567681617" displayName="Table134567681617" ref="B6:H96" totalsRowShown="0" headerRowDxfId="1" dataDxfId="32" headerRowBorderDxfId="33" tableBorderDxfId="31" totalsRowBorderDxfId="30">
  <sortState xmlns:xlrd2="http://schemas.microsoft.com/office/spreadsheetml/2017/richdata2" ref="B7:H58">
    <sortCondition descending="1" ref="F6:F72"/>
  </sortState>
  <tableColumns count="7">
    <tableColumn id="1" xr3:uid="{B7F0EA8E-EDB1-48CA-82F7-9A27428F0E37}" name="ISIN No." dataDxfId="29"/>
    <tableColumn id="2" xr3:uid="{8AF4DA53-57D4-4923-8B9E-029A57545446}" name="Name of the Instrument" dataDxfId="28"/>
    <tableColumn id="3" xr3:uid="{4C4D30EF-9762-4E0D-BC3D-D1D72862A88D}" name="Industry " dataDxfId="27"/>
    <tableColumn id="4" xr3:uid="{E12F0291-AC40-4A5A-B70E-2C059DE26A9E}" name="Quantity" dataDxfId="26"/>
    <tableColumn id="5" xr3:uid="{D17417E3-8BCD-4334-A9E1-DF6D1FB3D088}" name="Market Value" dataDxfId="25"/>
    <tableColumn id="6" xr3:uid="{6AD1FB56-B286-4846-A88B-EFC7ADC5D27C}" name="% of Portfolio" dataDxfId="24">
      <calculatedColumnFormula>+F7/$F$109</calculatedColumnFormula>
    </tableColumn>
    <tableColumn id="7" xr3:uid="{A06FBB79-9D04-4BB7-B8C7-92734A355CF4}" name="Ratings" dataDxfId="23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8560ADF-9F6D-4EBE-A2AD-3A428FB74C23}" name="Table13456768161718" displayName="Table13456768161718" ref="B6:H98" totalsRowShown="0" headerRowDxfId="0" dataDxfId="21" headerRowBorderDxfId="22" tableBorderDxfId="20" totalsRowBorderDxfId="19">
  <sortState xmlns:xlrd2="http://schemas.microsoft.com/office/spreadsheetml/2017/richdata2" ref="B7:H58">
    <sortCondition descending="1" ref="F6:F72"/>
  </sortState>
  <tableColumns count="7">
    <tableColumn id="1" xr3:uid="{205BDC8A-4A51-4E7E-850F-73256B538CFE}" name="ISIN No." dataDxfId="18"/>
    <tableColumn id="2" xr3:uid="{BBF0AF6B-7E96-464A-96C6-07F6BA859685}" name="Name of the Instrument" dataDxfId="17"/>
    <tableColumn id="3" xr3:uid="{F3CB4DFF-5AD3-4CAD-AA6E-100F4E9D978D}" name="Industry " dataDxfId="16"/>
    <tableColumn id="4" xr3:uid="{C32C030D-7353-4152-AF4F-6BA7D8BE2D30}" name="Quantity" dataDxfId="15"/>
    <tableColumn id="5" xr3:uid="{724C0C4A-42F9-4033-B69A-0BE19AC24297}" name="Market Value" dataDxfId="14"/>
    <tableColumn id="6" xr3:uid="{2EFD812D-89B9-49F9-ADFA-05780BE28C84}" name="% of Portfolio" dataDxfId="13">
      <calculatedColumnFormula>+F7/$F$111</calculatedColumnFormula>
    </tableColumn>
    <tableColumn id="7" xr3:uid="{6CAB748A-85D0-415C-99EF-28C83691A7C0}" name="Ratings" dataDxfId="12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F53E65-CE58-4102-B83F-4F970B9CF0C1}" name="Table1345676816171819" displayName="Table1345676816171819" ref="B6:H98" totalsRowShown="0" headerRowDxfId="10" dataDxfId="131" headerRowBorderDxfId="11" tableBorderDxfId="130" totalsRowBorderDxfId="129" headerRowCellStyle="Normal 2 16">
  <sortState xmlns:xlrd2="http://schemas.microsoft.com/office/spreadsheetml/2017/richdata2" ref="B7:H58">
    <sortCondition descending="1" ref="F6:F72"/>
  </sortState>
  <tableColumns count="7">
    <tableColumn id="1" xr3:uid="{D162622A-38F9-421A-902A-7A1C69CB5BE8}" name="ISIN No." dataDxfId="128"/>
    <tableColumn id="2" xr3:uid="{2C56E52E-A4ED-4D8C-A7E8-5EDA59084191}" name="Name of the Instrument" dataDxfId="127"/>
    <tableColumn id="3" xr3:uid="{EBB16B89-574A-4F13-A1EC-F77B114A4AED}" name="Industry " dataDxfId="126"/>
    <tableColumn id="4" xr3:uid="{1E6ACD0A-B989-4412-BF13-98BBE2595C6C}" name="Quantity" dataDxfId="125"/>
    <tableColumn id="5" xr3:uid="{DF6AC769-3E49-4D58-9782-063BAB45099E}" name="Market Value" dataDxfId="124"/>
    <tableColumn id="6" xr3:uid="{BFA2A21C-9D22-473A-8C0B-DF1313429FF7}" name="% of Portfolio" dataDxfId="123">
      <calculatedColumnFormula>+F7/$F$111</calculatedColumnFormula>
    </tableColumn>
    <tableColumn id="7" xr3:uid="{CB0E85A4-E528-4C41-9E7E-03016D2FCBF8}" name="Ratings" dataDxfId="12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B45C-98BB-410B-8E99-0FDEE1F9A585}">
  <sheetPr>
    <tabColor rgb="FF7030A0"/>
  </sheetPr>
  <dimension ref="A2:H149"/>
  <sheetViews>
    <sheetView showGridLines="0" tabSelected="1" topLeftCell="A2" zoomScale="90" zoomScaleNormal="90" zoomScaleSheetLayoutView="89" workbookViewId="0">
      <selection activeCell="C11" sqref="C11"/>
    </sheetView>
  </sheetViews>
  <sheetFormatPr defaultColWidth="9.140625" defaultRowHeight="15" outlineLevelRow="1" x14ac:dyDescent="0.25"/>
  <cols>
    <col min="1" max="1" width="11.28515625" style="83" customWidth="1"/>
    <col min="2" max="2" width="16.5703125" style="31" customWidth="1"/>
    <col min="3" max="3" width="52.7109375" style="31" customWidth="1"/>
    <col min="4" max="4" width="83" style="31" bestFit="1" customWidth="1"/>
    <col min="5" max="5" width="19.42578125" style="34" customWidth="1"/>
    <col min="6" max="6" width="29.5703125" style="31" customWidth="1"/>
    <col min="7" max="7" width="20.5703125" style="35" customWidth="1"/>
    <col min="8" max="8" width="20.7109375" style="31" bestFit="1" customWidth="1"/>
    <col min="9" max="9" width="12" style="83" bestFit="1" customWidth="1"/>
    <col min="10" max="11" width="9.140625" style="83"/>
    <col min="12" max="12" width="16.140625" style="83" bestFit="1" customWidth="1"/>
    <col min="13" max="13" width="14" style="83" bestFit="1" customWidth="1"/>
    <col min="14" max="14" width="9.140625" style="83"/>
    <col min="15" max="15" width="10" style="83" bestFit="1" customWidth="1"/>
    <col min="16" max="16384" width="9.140625" style="83"/>
  </cols>
  <sheetData>
    <row r="2" spans="1:8" x14ac:dyDescent="0.25">
      <c r="B2" s="32" t="s">
        <v>0</v>
      </c>
      <c r="D2" s="33" t="s">
        <v>1</v>
      </c>
    </row>
    <row r="3" spans="1:8" x14ac:dyDescent="0.25">
      <c r="A3" s="29" t="s">
        <v>2</v>
      </c>
      <c r="B3" s="32" t="s">
        <v>3</v>
      </c>
      <c r="D3" s="32" t="s">
        <v>4</v>
      </c>
    </row>
    <row r="4" spans="1:8" x14ac:dyDescent="0.25">
      <c r="B4" s="32" t="s">
        <v>5</v>
      </c>
      <c r="D4" s="32" t="s">
        <v>817</v>
      </c>
    </row>
    <row r="6" spans="1:8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</row>
    <row r="7" spans="1:8" x14ac:dyDescent="0.25">
      <c r="A7" s="84"/>
      <c r="B7" s="1" t="s">
        <v>13</v>
      </c>
      <c r="C7" s="37" t="s">
        <v>305</v>
      </c>
      <c r="D7" s="37" t="s">
        <v>301</v>
      </c>
      <c r="E7" s="38">
        <v>941688</v>
      </c>
      <c r="F7" s="38">
        <v>1202535576</v>
      </c>
      <c r="G7" s="2">
        <f t="shared" ref="G7:G70" si="0">+F7/$F$109</f>
        <v>3.9190382154666588E-2</v>
      </c>
      <c r="H7" s="39"/>
    </row>
    <row r="8" spans="1:8" x14ac:dyDescent="0.25">
      <c r="A8" s="84"/>
      <c r="B8" s="1" t="s">
        <v>14</v>
      </c>
      <c r="C8" s="37" t="s">
        <v>302</v>
      </c>
      <c r="D8" s="37" t="s">
        <v>306</v>
      </c>
      <c r="E8" s="38">
        <v>635799</v>
      </c>
      <c r="F8" s="38">
        <v>720868906.20000005</v>
      </c>
      <c r="G8" s="2">
        <f t="shared" si="0"/>
        <v>2.3492966429622293E-2</v>
      </c>
      <c r="H8" s="39"/>
    </row>
    <row r="9" spans="1:8" x14ac:dyDescent="0.25">
      <c r="A9" s="84"/>
      <c r="B9" s="1" t="s">
        <v>15</v>
      </c>
      <c r="C9" s="37" t="s">
        <v>307</v>
      </c>
      <c r="D9" s="37" t="s">
        <v>304</v>
      </c>
      <c r="E9" s="38">
        <v>235971</v>
      </c>
      <c r="F9" s="38">
        <v>954479097.89999998</v>
      </c>
      <c r="G9" s="2">
        <f t="shared" si="0"/>
        <v>3.1106273570522976E-2</v>
      </c>
      <c r="H9" s="39"/>
    </row>
    <row r="10" spans="1:8" x14ac:dyDescent="0.25">
      <c r="A10" s="84"/>
      <c r="B10" s="1" t="s">
        <v>16</v>
      </c>
      <c r="C10" s="37" t="s">
        <v>308</v>
      </c>
      <c r="D10" s="37" t="s">
        <v>310</v>
      </c>
      <c r="E10" s="38">
        <v>867000</v>
      </c>
      <c r="F10" s="38">
        <v>206866200</v>
      </c>
      <c r="G10" s="2">
        <f t="shared" si="0"/>
        <v>6.7417260617358152E-3</v>
      </c>
      <c r="H10" s="39"/>
    </row>
    <row r="11" spans="1:8" x14ac:dyDescent="0.25">
      <c r="A11" s="84"/>
      <c r="B11" s="1" t="s">
        <v>17</v>
      </c>
      <c r="C11" s="37" t="s">
        <v>319</v>
      </c>
      <c r="D11" s="37" t="s">
        <v>301</v>
      </c>
      <c r="E11" s="38">
        <v>651650</v>
      </c>
      <c r="F11" s="38">
        <v>211167182.5</v>
      </c>
      <c r="G11" s="2">
        <f t="shared" si="0"/>
        <v>6.8818941791533523E-3</v>
      </c>
      <c r="H11" s="39"/>
    </row>
    <row r="12" spans="1:8" x14ac:dyDescent="0.25">
      <c r="A12" s="84"/>
      <c r="B12" s="1" t="s">
        <v>18</v>
      </c>
      <c r="C12" s="37" t="s">
        <v>317</v>
      </c>
      <c r="D12" s="37" t="s">
        <v>313</v>
      </c>
      <c r="E12" s="38">
        <v>115617</v>
      </c>
      <c r="F12" s="38">
        <v>227464885.80000001</v>
      </c>
      <c r="G12" s="2">
        <f t="shared" si="0"/>
        <v>7.4130329107781794E-3</v>
      </c>
      <c r="H12" s="39"/>
    </row>
    <row r="13" spans="1:8" x14ac:dyDescent="0.25">
      <c r="A13" s="84"/>
      <c r="B13" s="1" t="s">
        <v>19</v>
      </c>
      <c r="C13" s="37" t="s">
        <v>323</v>
      </c>
      <c r="D13" s="37" t="s">
        <v>309</v>
      </c>
      <c r="E13" s="38">
        <v>418940</v>
      </c>
      <c r="F13" s="38">
        <v>425412623</v>
      </c>
      <c r="G13" s="2">
        <f t="shared" si="0"/>
        <v>1.3864108140771634E-2</v>
      </c>
      <c r="H13" s="39"/>
    </row>
    <row r="14" spans="1:8" x14ac:dyDescent="0.25">
      <c r="A14" s="84"/>
      <c r="B14" s="1" t="s">
        <v>20</v>
      </c>
      <c r="C14" s="37" t="s">
        <v>320</v>
      </c>
      <c r="D14" s="37" t="s">
        <v>310</v>
      </c>
      <c r="E14" s="38">
        <v>1875626</v>
      </c>
      <c r="F14" s="38">
        <v>1329818834</v>
      </c>
      <c r="G14" s="2">
        <f t="shared" si="0"/>
        <v>4.3338516831483022E-2</v>
      </c>
      <c r="H14" s="39"/>
    </row>
    <row r="15" spans="1:8" x14ac:dyDescent="0.25">
      <c r="A15" s="84"/>
      <c r="B15" s="1" t="s">
        <v>290</v>
      </c>
      <c r="C15" s="37" t="s">
        <v>553</v>
      </c>
      <c r="D15" s="37" t="s">
        <v>363</v>
      </c>
      <c r="E15" s="38">
        <v>43480</v>
      </c>
      <c r="F15" s="38">
        <v>19065110.399999999</v>
      </c>
      <c r="G15" s="2">
        <f t="shared" si="0"/>
        <v>6.2132794846886787E-4</v>
      </c>
      <c r="H15" s="39"/>
    </row>
    <row r="16" spans="1:8" x14ac:dyDescent="0.25">
      <c r="A16" s="84"/>
      <c r="B16" s="1" t="s">
        <v>21</v>
      </c>
      <c r="C16" s="37" t="s">
        <v>322</v>
      </c>
      <c r="D16" s="37" t="s">
        <v>314</v>
      </c>
      <c r="E16" s="38">
        <v>130305</v>
      </c>
      <c r="F16" s="38">
        <v>258629364</v>
      </c>
      <c r="G16" s="2">
        <f t="shared" si="0"/>
        <v>8.4286767176511134E-3</v>
      </c>
      <c r="H16" s="39"/>
    </row>
    <row r="17" spans="1:8" x14ac:dyDescent="0.25">
      <c r="A17" s="84"/>
      <c r="B17" s="1" t="s">
        <v>22</v>
      </c>
      <c r="C17" s="37" t="s">
        <v>315</v>
      </c>
      <c r="D17" s="37" t="s">
        <v>314</v>
      </c>
      <c r="E17" s="38">
        <v>243190</v>
      </c>
      <c r="F17" s="38">
        <v>342703348</v>
      </c>
      <c r="G17" s="2">
        <f t="shared" si="0"/>
        <v>1.1168630219222465E-2</v>
      </c>
      <c r="H17" s="39"/>
    </row>
    <row r="18" spans="1:8" x14ac:dyDescent="0.25">
      <c r="A18" s="84"/>
      <c r="B18" s="1" t="s">
        <v>23</v>
      </c>
      <c r="C18" s="37" t="s">
        <v>321</v>
      </c>
      <c r="D18" s="37" t="s">
        <v>310</v>
      </c>
      <c r="E18" s="38">
        <v>1040950</v>
      </c>
      <c r="F18" s="38">
        <v>1103407000</v>
      </c>
      <c r="G18" s="2">
        <f t="shared" si="0"/>
        <v>3.5959802657958284E-2</v>
      </c>
      <c r="H18" s="39"/>
    </row>
    <row r="19" spans="1:8" x14ac:dyDescent="0.25">
      <c r="A19" s="84"/>
      <c r="B19" s="1" t="s">
        <v>24</v>
      </c>
      <c r="C19" s="37" t="s">
        <v>318</v>
      </c>
      <c r="D19" s="37" t="s">
        <v>311</v>
      </c>
      <c r="E19" s="38">
        <v>57690</v>
      </c>
      <c r="F19" s="38">
        <v>458837415</v>
      </c>
      <c r="G19" s="2">
        <f t="shared" si="0"/>
        <v>1.4953415100219329E-2</v>
      </c>
      <c r="H19" s="39"/>
    </row>
    <row r="20" spans="1:8" x14ac:dyDescent="0.25">
      <c r="A20" s="84"/>
      <c r="B20" s="1" t="s">
        <v>25</v>
      </c>
      <c r="C20" s="37" t="s">
        <v>316</v>
      </c>
      <c r="D20" s="37" t="s">
        <v>329</v>
      </c>
      <c r="E20" s="38">
        <v>268000</v>
      </c>
      <c r="F20" s="38">
        <v>107508200</v>
      </c>
      <c r="G20" s="2">
        <f t="shared" si="0"/>
        <v>3.5036696849959363E-3</v>
      </c>
      <c r="H20" s="39"/>
    </row>
    <row r="21" spans="1:8" x14ac:dyDescent="0.25">
      <c r="A21" s="84"/>
      <c r="B21" s="1" t="s">
        <v>26</v>
      </c>
      <c r="C21" s="37" t="s">
        <v>340</v>
      </c>
      <c r="D21" s="37" t="s">
        <v>328</v>
      </c>
      <c r="E21" s="38">
        <v>1437350</v>
      </c>
      <c r="F21" s="38">
        <v>264975472.5</v>
      </c>
      <c r="G21" s="2">
        <f t="shared" si="0"/>
        <v>8.6354950623833745E-3</v>
      </c>
      <c r="H21" s="39"/>
    </row>
    <row r="22" spans="1:8" x14ac:dyDescent="0.25">
      <c r="A22" s="84"/>
      <c r="B22" s="1" t="s">
        <v>27</v>
      </c>
      <c r="C22" s="37" t="s">
        <v>330</v>
      </c>
      <c r="D22" s="37" t="s">
        <v>314</v>
      </c>
      <c r="E22" s="38">
        <v>31825</v>
      </c>
      <c r="F22" s="38">
        <v>36738780</v>
      </c>
      <c r="G22" s="2">
        <f t="shared" si="0"/>
        <v>1.1973091331613311E-3</v>
      </c>
      <c r="H22" s="39"/>
    </row>
    <row r="23" spans="1:8" x14ac:dyDescent="0.25">
      <c r="A23" s="84"/>
      <c r="B23" s="1" t="s">
        <v>28</v>
      </c>
      <c r="C23" s="37" t="s">
        <v>326</v>
      </c>
      <c r="D23" s="37" t="s">
        <v>310</v>
      </c>
      <c r="E23" s="38">
        <v>1276816</v>
      </c>
      <c r="F23" s="38">
        <v>1856490464</v>
      </c>
      <c r="G23" s="2">
        <f t="shared" si="0"/>
        <v>6.050263476833246E-2</v>
      </c>
      <c r="H23" s="39"/>
    </row>
    <row r="24" spans="1:8" x14ac:dyDescent="0.25">
      <c r="A24" s="84"/>
      <c r="B24" s="1" t="s">
        <v>292</v>
      </c>
      <c r="C24" s="37" t="s">
        <v>557</v>
      </c>
      <c r="D24" s="37" t="s">
        <v>363</v>
      </c>
      <c r="E24" s="38">
        <v>188265</v>
      </c>
      <c r="F24" s="38">
        <v>93351200.25</v>
      </c>
      <c r="G24" s="2">
        <f t="shared" si="0"/>
        <v>3.0422960329901353E-3</v>
      </c>
      <c r="H24" s="39"/>
    </row>
    <row r="25" spans="1:8" x14ac:dyDescent="0.25">
      <c r="A25" s="84"/>
      <c r="B25" s="1" t="s">
        <v>725</v>
      </c>
      <c r="C25" s="37" t="s">
        <v>728</v>
      </c>
      <c r="D25" s="37" t="s">
        <v>729</v>
      </c>
      <c r="E25" s="38">
        <v>1845000</v>
      </c>
      <c r="F25" s="38">
        <v>354350700</v>
      </c>
      <c r="G25" s="2">
        <f t="shared" si="0"/>
        <v>1.1548214977528129E-2</v>
      </c>
      <c r="H25" s="39"/>
    </row>
    <row r="26" spans="1:8" x14ac:dyDescent="0.25">
      <c r="A26" s="84"/>
      <c r="B26" s="1" t="s">
        <v>29</v>
      </c>
      <c r="C26" s="37" t="s">
        <v>327</v>
      </c>
      <c r="D26" s="37" t="s">
        <v>331</v>
      </c>
      <c r="E26" s="38">
        <v>185098</v>
      </c>
      <c r="F26" s="38">
        <v>607491636</v>
      </c>
      <c r="G26" s="2">
        <f t="shared" si="0"/>
        <v>1.9798024978018289E-2</v>
      </c>
      <c r="H26" s="39"/>
    </row>
    <row r="27" spans="1:8" x14ac:dyDescent="0.25">
      <c r="A27" s="84"/>
      <c r="B27" s="1" t="s">
        <v>30</v>
      </c>
      <c r="C27" s="37" t="s">
        <v>332</v>
      </c>
      <c r="D27" s="37" t="s">
        <v>313</v>
      </c>
      <c r="E27" s="38">
        <v>145000</v>
      </c>
      <c r="F27" s="38">
        <v>130688500</v>
      </c>
      <c r="G27" s="2">
        <f t="shared" si="0"/>
        <v>4.2591107992468614E-3</v>
      </c>
      <c r="H27" s="39"/>
    </row>
    <row r="28" spans="1:8" x14ac:dyDescent="0.25">
      <c r="A28" s="84"/>
      <c r="B28" s="1" t="s">
        <v>605</v>
      </c>
      <c r="C28" s="37" t="s">
        <v>625</v>
      </c>
      <c r="D28" s="37" t="s">
        <v>627</v>
      </c>
      <c r="E28" s="38">
        <v>9500</v>
      </c>
      <c r="F28" s="38">
        <v>72565750</v>
      </c>
      <c r="G28" s="2">
        <f t="shared" si="0"/>
        <v>2.3649025697016031E-3</v>
      </c>
      <c r="H28" s="39"/>
    </row>
    <row r="29" spans="1:8" x14ac:dyDescent="0.25">
      <c r="A29" s="84"/>
      <c r="B29" s="1" t="s">
        <v>726</v>
      </c>
      <c r="C29" s="37" t="s">
        <v>730</v>
      </c>
      <c r="D29" s="37" t="s">
        <v>731</v>
      </c>
      <c r="E29" s="38">
        <v>55000</v>
      </c>
      <c r="F29" s="38">
        <v>180510000</v>
      </c>
      <c r="G29" s="2">
        <f t="shared" si="0"/>
        <v>5.8827830327232381E-3</v>
      </c>
      <c r="H29" s="39"/>
    </row>
    <row r="30" spans="1:8" x14ac:dyDescent="0.25">
      <c r="A30" s="84"/>
      <c r="B30" s="1" t="s">
        <v>31</v>
      </c>
      <c r="C30" s="37" t="s">
        <v>339</v>
      </c>
      <c r="D30" s="37" t="s">
        <v>312</v>
      </c>
      <c r="E30" s="38">
        <v>110850</v>
      </c>
      <c r="F30" s="38">
        <v>205892790</v>
      </c>
      <c r="G30" s="2">
        <f t="shared" si="0"/>
        <v>6.7100028340371662E-3</v>
      </c>
      <c r="H30" s="39"/>
    </row>
    <row r="31" spans="1:8" x14ac:dyDescent="0.25">
      <c r="A31" s="84"/>
      <c r="B31" s="1" t="s">
        <v>32</v>
      </c>
      <c r="C31" s="37" t="s">
        <v>336</v>
      </c>
      <c r="D31" s="37" t="s">
        <v>338</v>
      </c>
      <c r="E31" s="38">
        <v>295000</v>
      </c>
      <c r="F31" s="38">
        <v>153518000</v>
      </c>
      <c r="G31" s="2">
        <f t="shared" si="0"/>
        <v>5.0031194150883945E-3</v>
      </c>
      <c r="H31" s="39"/>
    </row>
    <row r="32" spans="1:8" x14ac:dyDescent="0.25">
      <c r="A32" s="84"/>
      <c r="B32" s="1" t="s">
        <v>609</v>
      </c>
      <c r="C32" s="37" t="s">
        <v>631</v>
      </c>
      <c r="D32" s="37" t="s">
        <v>303</v>
      </c>
      <c r="E32" s="38">
        <v>600000</v>
      </c>
      <c r="F32" s="38">
        <v>233280000</v>
      </c>
      <c r="G32" s="2">
        <f t="shared" si="0"/>
        <v>7.6025462626650988E-3</v>
      </c>
      <c r="H32" s="39"/>
    </row>
    <row r="33" spans="1:8" x14ac:dyDescent="0.25">
      <c r="A33" s="84"/>
      <c r="B33" s="1" t="s">
        <v>33</v>
      </c>
      <c r="C33" s="37" t="s">
        <v>334</v>
      </c>
      <c r="D33" s="37" t="s">
        <v>337</v>
      </c>
      <c r="E33" s="38">
        <v>59810</v>
      </c>
      <c r="F33" s="38">
        <v>104099305</v>
      </c>
      <c r="G33" s="2">
        <f t="shared" si="0"/>
        <v>3.3925745120618324E-3</v>
      </c>
      <c r="H33" s="39"/>
    </row>
    <row r="34" spans="1:8" x14ac:dyDescent="0.25">
      <c r="A34" s="84"/>
      <c r="B34" s="1" t="s">
        <v>610</v>
      </c>
      <c r="C34" s="37" t="s">
        <v>633</v>
      </c>
      <c r="D34" s="37" t="s">
        <v>632</v>
      </c>
      <c r="E34" s="38">
        <v>60000</v>
      </c>
      <c r="F34" s="38">
        <v>157326000</v>
      </c>
      <c r="G34" s="2">
        <f t="shared" si="0"/>
        <v>5.1272213362484973E-3</v>
      </c>
      <c r="H34" s="39"/>
    </row>
    <row r="35" spans="1:8" x14ac:dyDescent="0.25">
      <c r="A35" s="84"/>
      <c r="B35" s="1" t="s">
        <v>34</v>
      </c>
      <c r="C35" s="37" t="s">
        <v>324</v>
      </c>
      <c r="D35" s="37" t="s">
        <v>335</v>
      </c>
      <c r="E35" s="38">
        <v>324500</v>
      </c>
      <c r="F35" s="38">
        <v>57598750</v>
      </c>
      <c r="G35" s="2">
        <f t="shared" si="0"/>
        <v>1.8771311794696561E-3</v>
      </c>
      <c r="H35" s="39"/>
    </row>
    <row r="36" spans="1:8" x14ac:dyDescent="0.25">
      <c r="A36" s="84"/>
      <c r="B36" s="1" t="s">
        <v>606</v>
      </c>
      <c r="C36" s="37" t="s">
        <v>626</v>
      </c>
      <c r="D36" s="37" t="s">
        <v>628</v>
      </c>
      <c r="E36" s="38">
        <v>168264</v>
      </c>
      <c r="F36" s="38">
        <v>289986177.60000002</v>
      </c>
      <c r="G36" s="2">
        <f t="shared" si="0"/>
        <v>9.4505886948620457E-3</v>
      </c>
      <c r="H36" s="39"/>
    </row>
    <row r="37" spans="1:8" x14ac:dyDescent="0.25">
      <c r="A37" s="84"/>
      <c r="B37" s="1" t="s">
        <v>35</v>
      </c>
      <c r="C37" s="37" t="s">
        <v>325</v>
      </c>
      <c r="D37" s="37" t="s">
        <v>333</v>
      </c>
      <c r="E37" s="38">
        <v>798220</v>
      </c>
      <c r="F37" s="38">
        <v>203945210</v>
      </c>
      <c r="G37" s="2">
        <f t="shared" si="0"/>
        <v>6.6465316103993003E-3</v>
      </c>
      <c r="H37" s="39"/>
    </row>
    <row r="38" spans="1:8" x14ac:dyDescent="0.25">
      <c r="A38" s="84"/>
      <c r="B38" s="1" t="s">
        <v>758</v>
      </c>
      <c r="C38" s="37" t="s">
        <v>785</v>
      </c>
      <c r="D38" s="37" t="s">
        <v>314</v>
      </c>
      <c r="E38" s="38">
        <v>72939</v>
      </c>
      <c r="F38" s="38">
        <v>222471243.90000001</v>
      </c>
      <c r="G38" s="2">
        <f t="shared" si="0"/>
        <v>7.2502911688203048E-3</v>
      </c>
      <c r="H38" s="39"/>
    </row>
    <row r="39" spans="1:8" x14ac:dyDescent="0.25">
      <c r="A39" s="84"/>
      <c r="B39" s="1" t="s">
        <v>36</v>
      </c>
      <c r="C39" s="37" t="s">
        <v>347</v>
      </c>
      <c r="D39" s="37" t="s">
        <v>310</v>
      </c>
      <c r="E39" s="38">
        <v>1660000</v>
      </c>
      <c r="F39" s="38">
        <v>592122000</v>
      </c>
      <c r="G39" s="2">
        <f t="shared" si="0"/>
        <v>1.9297131765011077E-2</v>
      </c>
      <c r="H39" s="39"/>
    </row>
    <row r="40" spans="1:8" x14ac:dyDescent="0.25">
      <c r="A40" s="84"/>
      <c r="B40" s="1" t="s">
        <v>38</v>
      </c>
      <c r="C40" s="37" t="s">
        <v>357</v>
      </c>
      <c r="D40" s="37" t="s">
        <v>355</v>
      </c>
      <c r="E40" s="38">
        <v>109620</v>
      </c>
      <c r="F40" s="38">
        <v>113730750</v>
      </c>
      <c r="G40" s="2">
        <f t="shared" si="0"/>
        <v>3.7064612841332251E-3</v>
      </c>
      <c r="H40" s="39"/>
    </row>
    <row r="41" spans="1:8" outlineLevel="1" x14ac:dyDescent="0.25">
      <c r="A41" s="84"/>
      <c r="B41" s="1" t="s">
        <v>647</v>
      </c>
      <c r="C41" s="37" t="s">
        <v>668</v>
      </c>
      <c r="D41" s="37" t="s">
        <v>669</v>
      </c>
      <c r="E41" s="38">
        <v>155000</v>
      </c>
      <c r="F41" s="38">
        <v>127100000</v>
      </c>
      <c r="G41" s="2">
        <f t="shared" si="0"/>
        <v>4.1421623370401835E-3</v>
      </c>
      <c r="H41" s="40"/>
    </row>
    <row r="42" spans="1:8" outlineLevel="1" x14ac:dyDescent="0.25">
      <c r="A42" s="84"/>
      <c r="B42" s="1" t="s">
        <v>793</v>
      </c>
      <c r="C42" s="37" t="s">
        <v>794</v>
      </c>
      <c r="D42" s="37" t="s">
        <v>363</v>
      </c>
      <c r="E42" s="38">
        <v>1450000</v>
      </c>
      <c r="F42" s="38">
        <v>160181500</v>
      </c>
      <c r="G42" s="2">
        <f t="shared" si="0"/>
        <v>5.2202814822234636E-3</v>
      </c>
      <c r="H42" s="40"/>
    </row>
    <row r="43" spans="1:8" outlineLevel="1" x14ac:dyDescent="0.25">
      <c r="A43" s="84"/>
      <c r="B43" s="1" t="s">
        <v>759</v>
      </c>
      <c r="C43" s="37" t="s">
        <v>784</v>
      </c>
      <c r="D43" s="37" t="s">
        <v>733</v>
      </c>
      <c r="E43" s="38">
        <v>325000</v>
      </c>
      <c r="F43" s="38">
        <v>153107500</v>
      </c>
      <c r="G43" s="2">
        <f t="shared" si="0"/>
        <v>4.989741306202832E-3</v>
      </c>
      <c r="H43" s="40"/>
    </row>
    <row r="44" spans="1:8" outlineLevel="1" x14ac:dyDescent="0.25">
      <c r="A44" s="84"/>
      <c r="B44" s="1" t="s">
        <v>577</v>
      </c>
      <c r="C44" s="37" t="s">
        <v>582</v>
      </c>
      <c r="D44" s="37" t="s">
        <v>581</v>
      </c>
      <c r="E44" s="38">
        <v>68000</v>
      </c>
      <c r="F44" s="38">
        <v>302273600</v>
      </c>
      <c r="G44" s="2">
        <f t="shared" si="0"/>
        <v>9.8510332132301318E-3</v>
      </c>
      <c r="H44" s="40"/>
    </row>
    <row r="45" spans="1:8" outlineLevel="1" x14ac:dyDescent="0.25">
      <c r="A45" s="84"/>
      <c r="B45" s="1" t="s">
        <v>39</v>
      </c>
      <c r="C45" s="37" t="s">
        <v>343</v>
      </c>
      <c r="D45" s="37" t="s">
        <v>345</v>
      </c>
      <c r="E45" s="38">
        <v>481250</v>
      </c>
      <c r="F45" s="38">
        <v>192716562.5</v>
      </c>
      <c r="G45" s="2">
        <f t="shared" si="0"/>
        <v>6.2805923439130662E-3</v>
      </c>
      <c r="H45" s="40"/>
    </row>
    <row r="46" spans="1:8" outlineLevel="1" x14ac:dyDescent="0.25">
      <c r="A46" s="84"/>
      <c r="B46" s="1" t="s">
        <v>648</v>
      </c>
      <c r="C46" s="37" t="s">
        <v>670</v>
      </c>
      <c r="D46" s="37" t="s">
        <v>671</v>
      </c>
      <c r="E46" s="38">
        <v>1035000</v>
      </c>
      <c r="F46" s="38">
        <v>287937000</v>
      </c>
      <c r="G46" s="2">
        <f t="shared" si="0"/>
        <v>9.3838064267532609E-3</v>
      </c>
      <c r="H46" s="40"/>
    </row>
    <row r="47" spans="1:8" outlineLevel="1" x14ac:dyDescent="0.25">
      <c r="A47" s="84"/>
      <c r="B47" s="1" t="s">
        <v>727</v>
      </c>
      <c r="C47" s="37" t="s">
        <v>732</v>
      </c>
      <c r="D47" s="37" t="s">
        <v>733</v>
      </c>
      <c r="E47" s="38">
        <v>2080000</v>
      </c>
      <c r="F47" s="38">
        <v>365331200</v>
      </c>
      <c r="G47" s="2">
        <f t="shared" si="0"/>
        <v>1.1906067169045593E-2</v>
      </c>
      <c r="H47" s="40"/>
    </row>
    <row r="48" spans="1:8" outlineLevel="1" x14ac:dyDescent="0.25">
      <c r="A48" s="84"/>
      <c r="B48" s="1" t="s">
        <v>40</v>
      </c>
      <c r="C48" s="37" t="s">
        <v>354</v>
      </c>
      <c r="D48" s="37" t="s">
        <v>350</v>
      </c>
      <c r="E48" s="38">
        <v>1088000</v>
      </c>
      <c r="F48" s="38">
        <v>252198400</v>
      </c>
      <c r="G48" s="2">
        <f t="shared" si="0"/>
        <v>8.2190929499747854E-3</v>
      </c>
      <c r="H48" s="40"/>
    </row>
    <row r="49" spans="1:8" outlineLevel="1" x14ac:dyDescent="0.25">
      <c r="A49" s="84"/>
      <c r="B49" s="1" t="s">
        <v>41</v>
      </c>
      <c r="C49" s="37" t="s">
        <v>703</v>
      </c>
      <c r="D49" s="37" t="s">
        <v>306</v>
      </c>
      <c r="E49" s="38">
        <v>36600</v>
      </c>
      <c r="F49" s="38">
        <v>166164000</v>
      </c>
      <c r="G49" s="2">
        <f t="shared" si="0"/>
        <v>5.4152499022182936E-3</v>
      </c>
      <c r="H49" s="40"/>
    </row>
    <row r="50" spans="1:8" outlineLevel="1" x14ac:dyDescent="0.25">
      <c r="A50" s="84"/>
      <c r="B50" s="1" t="s">
        <v>42</v>
      </c>
      <c r="C50" s="37" t="s">
        <v>356</v>
      </c>
      <c r="D50" s="37" t="s">
        <v>349</v>
      </c>
      <c r="E50" s="38">
        <v>38985</v>
      </c>
      <c r="F50" s="38">
        <v>204671250</v>
      </c>
      <c r="G50" s="2">
        <f t="shared" si="0"/>
        <v>6.6701931016910762E-3</v>
      </c>
      <c r="H50" s="40"/>
    </row>
    <row r="51" spans="1:8" outlineLevel="1" x14ac:dyDescent="0.25">
      <c r="A51" s="84"/>
      <c r="B51" s="1" t="s">
        <v>586</v>
      </c>
      <c r="C51" s="37" t="s">
        <v>346</v>
      </c>
      <c r="D51" s="37" t="s">
        <v>310</v>
      </c>
      <c r="E51" s="38">
        <v>973685</v>
      </c>
      <c r="F51" s="38">
        <v>408363489</v>
      </c>
      <c r="G51" s="2">
        <f t="shared" si="0"/>
        <v>1.3308480440268477E-2</v>
      </c>
      <c r="H51" s="40"/>
    </row>
    <row r="52" spans="1:8" outlineLevel="1" x14ac:dyDescent="0.25">
      <c r="A52" s="84"/>
      <c r="B52" s="1" t="s">
        <v>43</v>
      </c>
      <c r="C52" s="37" t="s">
        <v>344</v>
      </c>
      <c r="D52" s="37" t="s">
        <v>310</v>
      </c>
      <c r="E52" s="38">
        <v>621610</v>
      </c>
      <c r="F52" s="38">
        <v>808093000</v>
      </c>
      <c r="G52" s="2">
        <f t="shared" si="0"/>
        <v>2.6335581348747548E-2</v>
      </c>
      <c r="H52" s="40"/>
    </row>
    <row r="53" spans="1:8" outlineLevel="1" x14ac:dyDescent="0.25">
      <c r="A53" s="84"/>
      <c r="B53" s="1" t="s">
        <v>44</v>
      </c>
      <c r="C53" s="37" t="s">
        <v>351</v>
      </c>
      <c r="D53" s="37" t="s">
        <v>352</v>
      </c>
      <c r="E53" s="38">
        <v>175840</v>
      </c>
      <c r="F53" s="38">
        <v>263144560</v>
      </c>
      <c r="G53" s="2">
        <f t="shared" si="0"/>
        <v>8.5758260080960724E-3</v>
      </c>
      <c r="H53" s="40"/>
    </row>
    <row r="54" spans="1:8" outlineLevel="1" x14ac:dyDescent="0.25">
      <c r="A54" s="84"/>
      <c r="B54" s="1" t="s">
        <v>45</v>
      </c>
      <c r="C54" s="37" t="s">
        <v>353</v>
      </c>
      <c r="D54" s="37" t="s">
        <v>338</v>
      </c>
      <c r="E54" s="38">
        <v>343500</v>
      </c>
      <c r="F54" s="38">
        <v>119194500</v>
      </c>
      <c r="G54" s="2">
        <f t="shared" si="0"/>
        <v>3.8845237504511109E-3</v>
      </c>
      <c r="H54" s="40"/>
    </row>
    <row r="55" spans="1:8" outlineLevel="1" x14ac:dyDescent="0.25">
      <c r="A55" s="84"/>
      <c r="B55" s="1" t="s">
        <v>46</v>
      </c>
      <c r="C55" s="37" t="s">
        <v>341</v>
      </c>
      <c r="D55" s="37" t="s">
        <v>342</v>
      </c>
      <c r="E55" s="38">
        <v>1305000</v>
      </c>
      <c r="F55" s="38">
        <v>577658250</v>
      </c>
      <c r="G55" s="2">
        <f t="shared" si="0"/>
        <v>1.8825761186707653E-2</v>
      </c>
      <c r="H55" s="40"/>
    </row>
    <row r="56" spans="1:8" outlineLevel="1" x14ac:dyDescent="0.25">
      <c r="A56" s="84"/>
      <c r="B56" s="1" t="s">
        <v>649</v>
      </c>
      <c r="C56" s="37" t="s">
        <v>672</v>
      </c>
      <c r="D56" s="37" t="s">
        <v>306</v>
      </c>
      <c r="E56" s="38">
        <v>51000</v>
      </c>
      <c r="F56" s="38">
        <v>285319500</v>
      </c>
      <c r="G56" s="2">
        <f t="shared" si="0"/>
        <v>9.2985026508508005E-3</v>
      </c>
      <c r="H56" s="40"/>
    </row>
    <row r="57" spans="1:8" outlineLevel="1" x14ac:dyDescent="0.25">
      <c r="A57" s="84"/>
      <c r="B57" s="1" t="s">
        <v>47</v>
      </c>
      <c r="C57" s="37" t="s">
        <v>348</v>
      </c>
      <c r="D57" s="37" t="s">
        <v>358</v>
      </c>
      <c r="E57" s="38">
        <v>724700</v>
      </c>
      <c r="F57" s="38">
        <v>300351915</v>
      </c>
      <c r="G57" s="2">
        <f t="shared" si="0"/>
        <v>9.7884059022100289E-3</v>
      </c>
      <c r="H57" s="40"/>
    </row>
    <row r="58" spans="1:8" outlineLevel="1" x14ac:dyDescent="0.25">
      <c r="A58" s="84"/>
      <c r="B58" s="1" t="s">
        <v>760</v>
      </c>
      <c r="C58" s="37" t="s">
        <v>786</v>
      </c>
      <c r="D58" s="37" t="s">
        <v>363</v>
      </c>
      <c r="E58" s="38">
        <v>310000</v>
      </c>
      <c r="F58" s="38">
        <v>214225500</v>
      </c>
      <c r="G58" s="2">
        <f t="shared" si="0"/>
        <v>6.9815641049063883E-3</v>
      </c>
      <c r="H58" s="40"/>
    </row>
    <row r="59" spans="1:8" outlineLevel="1" x14ac:dyDescent="0.25">
      <c r="A59" s="84"/>
      <c r="B59" s="1" t="s">
        <v>650</v>
      </c>
      <c r="C59" s="37" t="s">
        <v>673</v>
      </c>
      <c r="D59" s="37" t="s">
        <v>301</v>
      </c>
      <c r="E59" s="38">
        <v>350000</v>
      </c>
      <c r="F59" s="38">
        <v>169102500</v>
      </c>
      <c r="G59" s="2">
        <f t="shared" si="0"/>
        <v>5.5110150007815712E-3</v>
      </c>
      <c r="H59" s="40"/>
    </row>
    <row r="60" spans="1:8" outlineLevel="1" x14ac:dyDescent="0.25">
      <c r="A60" s="84"/>
      <c r="B60" s="1" t="s">
        <v>48</v>
      </c>
      <c r="C60" s="37" t="s">
        <v>365</v>
      </c>
      <c r="D60" s="37" t="s">
        <v>364</v>
      </c>
      <c r="E60" s="38">
        <v>91815</v>
      </c>
      <c r="F60" s="38">
        <v>468476856</v>
      </c>
      <c r="G60" s="2">
        <f t="shared" si="0"/>
        <v>1.5267562460253325E-2</v>
      </c>
      <c r="H60" s="40"/>
    </row>
    <row r="61" spans="1:8" outlineLevel="1" x14ac:dyDescent="0.25">
      <c r="A61" s="84"/>
      <c r="B61" s="1" t="s">
        <v>49</v>
      </c>
      <c r="C61" s="37" t="s">
        <v>360</v>
      </c>
      <c r="D61" s="37" t="s">
        <v>312</v>
      </c>
      <c r="E61" s="38">
        <v>473900</v>
      </c>
      <c r="F61" s="38">
        <v>500912300</v>
      </c>
      <c r="G61" s="2">
        <f t="shared" si="0"/>
        <v>1.6324626775925836E-2</v>
      </c>
      <c r="H61" s="40"/>
    </row>
    <row r="62" spans="1:8" outlineLevel="1" x14ac:dyDescent="0.25">
      <c r="A62" s="84"/>
      <c r="B62" s="1" t="s">
        <v>50</v>
      </c>
      <c r="C62" s="37" t="s">
        <v>366</v>
      </c>
      <c r="D62" s="37" t="s">
        <v>37</v>
      </c>
      <c r="E62" s="38">
        <v>44500</v>
      </c>
      <c r="F62" s="38">
        <v>227172500</v>
      </c>
      <c r="G62" s="2">
        <f t="shared" si="0"/>
        <v>7.4035041188926926E-3</v>
      </c>
      <c r="H62" s="40"/>
    </row>
    <row r="63" spans="1:8" outlineLevel="1" x14ac:dyDescent="0.25">
      <c r="A63" s="84"/>
      <c r="B63" s="1" t="s">
        <v>51</v>
      </c>
      <c r="C63" s="37" t="s">
        <v>370</v>
      </c>
      <c r="D63" s="37" t="s">
        <v>367</v>
      </c>
      <c r="E63" s="38">
        <v>17500</v>
      </c>
      <c r="F63" s="38">
        <v>351890000</v>
      </c>
      <c r="G63" s="2">
        <f t="shared" si="0"/>
        <v>1.146802128073226E-2</v>
      </c>
      <c r="H63" s="40"/>
    </row>
    <row r="64" spans="1:8" outlineLevel="1" x14ac:dyDescent="0.25">
      <c r="A64" s="84"/>
      <c r="B64" s="1" t="s">
        <v>761</v>
      </c>
      <c r="C64" s="37" t="s">
        <v>776</v>
      </c>
      <c r="D64" s="37" t="s">
        <v>777</v>
      </c>
      <c r="E64" s="38">
        <v>11000</v>
      </c>
      <c r="F64" s="38">
        <v>284350000</v>
      </c>
      <c r="G64" s="2">
        <f t="shared" si="0"/>
        <v>9.2669068492319141E-3</v>
      </c>
      <c r="H64" s="40"/>
    </row>
    <row r="65" spans="1:8" outlineLevel="1" x14ac:dyDescent="0.25">
      <c r="A65" s="84"/>
      <c r="B65" s="1" t="s">
        <v>587</v>
      </c>
      <c r="C65" s="37" t="s">
        <v>597</v>
      </c>
      <c r="D65" s="37" t="s">
        <v>314</v>
      </c>
      <c r="E65" s="38">
        <v>20000</v>
      </c>
      <c r="F65" s="38">
        <v>189340000</v>
      </c>
      <c r="G65" s="2">
        <f t="shared" si="0"/>
        <v>6.1705508803712701E-3</v>
      </c>
      <c r="H65" s="40"/>
    </row>
    <row r="66" spans="1:8" outlineLevel="1" x14ac:dyDescent="0.25">
      <c r="A66" s="84"/>
      <c r="B66" s="1" t="s">
        <v>651</v>
      </c>
      <c r="C66" s="37" t="s">
        <v>674</v>
      </c>
      <c r="D66" s="37" t="s">
        <v>675</v>
      </c>
      <c r="E66" s="38">
        <v>1275000</v>
      </c>
      <c r="F66" s="38">
        <v>445676250</v>
      </c>
      <c r="G66" s="2">
        <f t="shared" si="0"/>
        <v>1.4524495493810427E-2</v>
      </c>
      <c r="H66" s="40"/>
    </row>
    <row r="67" spans="1:8" outlineLevel="1" x14ac:dyDescent="0.25">
      <c r="A67" s="84"/>
      <c r="B67" s="1" t="s">
        <v>52</v>
      </c>
      <c r="C67" s="37" t="s">
        <v>368</v>
      </c>
      <c r="D67" s="37" t="s">
        <v>303</v>
      </c>
      <c r="E67" s="38">
        <v>539230</v>
      </c>
      <c r="F67" s="38">
        <v>977030837</v>
      </c>
      <c r="G67" s="2">
        <f t="shared" si="0"/>
        <v>3.184123001690202E-2</v>
      </c>
      <c r="H67" s="40"/>
    </row>
    <row r="68" spans="1:8" outlineLevel="1" x14ac:dyDescent="0.25">
      <c r="A68" s="84"/>
      <c r="B68" s="1" t="s">
        <v>652</v>
      </c>
      <c r="C68" s="37" t="s">
        <v>676</v>
      </c>
      <c r="D68" s="37" t="s">
        <v>312</v>
      </c>
      <c r="E68" s="38">
        <v>42250</v>
      </c>
      <c r="F68" s="38">
        <v>125824725</v>
      </c>
      <c r="G68" s="2">
        <f t="shared" si="0"/>
        <v>4.1006013923165887E-3</v>
      </c>
      <c r="H68" s="40"/>
    </row>
    <row r="69" spans="1:8" outlineLevel="1" x14ac:dyDescent="0.25">
      <c r="A69" s="84"/>
      <c r="B69" s="1" t="s">
        <v>53</v>
      </c>
      <c r="C69" s="37" t="s">
        <v>361</v>
      </c>
      <c r="D69" s="37" t="s">
        <v>369</v>
      </c>
      <c r="E69" s="38">
        <v>17000</v>
      </c>
      <c r="F69" s="38">
        <v>151274500</v>
      </c>
      <c r="G69" s="2">
        <f t="shared" si="0"/>
        <v>4.9300042207284442E-3</v>
      </c>
      <c r="H69" s="40"/>
    </row>
    <row r="70" spans="1:8" outlineLevel="1" x14ac:dyDescent="0.25">
      <c r="A70" s="84"/>
      <c r="B70" s="1" t="s">
        <v>607</v>
      </c>
      <c r="C70" s="37" t="s">
        <v>629</v>
      </c>
      <c r="D70" s="37" t="s">
        <v>630</v>
      </c>
      <c r="E70" s="38">
        <v>77300</v>
      </c>
      <c r="F70" s="38">
        <v>162708770</v>
      </c>
      <c r="G70" s="2">
        <f t="shared" si="0"/>
        <v>5.3026446813543172E-3</v>
      </c>
      <c r="H70" s="40"/>
    </row>
    <row r="71" spans="1:8" outlineLevel="1" x14ac:dyDescent="0.25">
      <c r="A71" s="84"/>
      <c r="B71" s="1" t="s">
        <v>54</v>
      </c>
      <c r="C71" s="37" t="s">
        <v>359</v>
      </c>
      <c r="D71" s="37" t="s">
        <v>362</v>
      </c>
      <c r="E71" s="38">
        <v>225625</v>
      </c>
      <c r="F71" s="38">
        <v>541342062.5</v>
      </c>
      <c r="G71" s="2">
        <f t="shared" ref="G71:G94" si="1">+F71/$F$109</f>
        <v>1.7642224254470127E-2</v>
      </c>
      <c r="H71" s="40"/>
    </row>
    <row r="72" spans="1:8" x14ac:dyDescent="0.25">
      <c r="A72" s="84"/>
      <c r="B72" s="1" t="s">
        <v>55</v>
      </c>
      <c r="C72" s="37" t="s">
        <v>371</v>
      </c>
      <c r="D72" s="37" t="s">
        <v>310</v>
      </c>
      <c r="E72" s="38">
        <v>1117500</v>
      </c>
      <c r="F72" s="38">
        <v>141810750</v>
      </c>
      <c r="G72" s="2">
        <f t="shared" si="1"/>
        <v>4.6215825935280981E-3</v>
      </c>
      <c r="H72" s="40"/>
    </row>
    <row r="73" spans="1:8" x14ac:dyDescent="0.25">
      <c r="A73" s="84"/>
      <c r="B73" s="1" t="s">
        <v>56</v>
      </c>
      <c r="C73" s="37" t="s">
        <v>381</v>
      </c>
      <c r="D73" s="37" t="s">
        <v>329</v>
      </c>
      <c r="E73" s="38">
        <v>41950</v>
      </c>
      <c r="F73" s="38">
        <v>480327500</v>
      </c>
      <c r="G73" s="2">
        <f t="shared" si="1"/>
        <v>1.5653772462192517E-2</v>
      </c>
      <c r="H73" s="40"/>
    </row>
    <row r="74" spans="1:8" x14ac:dyDescent="0.25">
      <c r="A74" s="84"/>
      <c r="B74" s="1" t="s">
        <v>57</v>
      </c>
      <c r="C74" s="37" t="s">
        <v>376</v>
      </c>
      <c r="D74" s="37" t="s">
        <v>311</v>
      </c>
      <c r="E74" s="38">
        <v>50550</v>
      </c>
      <c r="F74" s="38">
        <v>219452715</v>
      </c>
      <c r="G74" s="2">
        <f t="shared" si="1"/>
        <v>7.1519179451944408E-3</v>
      </c>
      <c r="H74" s="40"/>
    </row>
    <row r="75" spans="1:8" x14ac:dyDescent="0.25">
      <c r="A75" s="84"/>
      <c r="B75" s="1" t="s">
        <v>653</v>
      </c>
      <c r="C75" s="37" t="s">
        <v>677</v>
      </c>
      <c r="D75" s="37" t="s">
        <v>678</v>
      </c>
      <c r="E75" s="38">
        <v>412500</v>
      </c>
      <c r="F75" s="38">
        <v>165721875</v>
      </c>
      <c r="G75" s="2">
        <f t="shared" si="1"/>
        <v>5.4008411412170042E-3</v>
      </c>
      <c r="H75" s="40"/>
    </row>
    <row r="76" spans="1:8" x14ac:dyDescent="0.25">
      <c r="A76" s="84"/>
      <c r="B76" s="1" t="s">
        <v>58</v>
      </c>
      <c r="C76" s="37" t="s">
        <v>375</v>
      </c>
      <c r="D76" s="37" t="s">
        <v>310</v>
      </c>
      <c r="E76" s="38">
        <v>413000</v>
      </c>
      <c r="F76" s="38">
        <v>371183750</v>
      </c>
      <c r="G76" s="2">
        <f t="shared" si="1"/>
        <v>1.2096800545801254E-2</v>
      </c>
      <c r="H76" s="40"/>
    </row>
    <row r="77" spans="1:8" x14ac:dyDescent="0.25">
      <c r="A77" s="84"/>
      <c r="B77" s="1" t="s">
        <v>59</v>
      </c>
      <c r="C77" s="37" t="s">
        <v>372</v>
      </c>
      <c r="D77" s="37" t="s">
        <v>377</v>
      </c>
      <c r="E77" s="38">
        <v>34211</v>
      </c>
      <c r="F77" s="38">
        <v>463456417</v>
      </c>
      <c r="G77" s="2">
        <f t="shared" si="1"/>
        <v>1.5103947406427931E-2</v>
      </c>
      <c r="H77" s="40"/>
    </row>
    <row r="78" spans="1:8" x14ac:dyDescent="0.25">
      <c r="B78" s="1" t="s">
        <v>60</v>
      </c>
      <c r="C78" s="37" t="s">
        <v>379</v>
      </c>
      <c r="D78" s="37" t="s">
        <v>362</v>
      </c>
      <c r="E78" s="38">
        <v>176800</v>
      </c>
      <c r="F78" s="38">
        <v>287830400</v>
      </c>
      <c r="G78" s="2">
        <f t="shared" si="1"/>
        <v>9.3803323551157423E-3</v>
      </c>
      <c r="H78" s="40"/>
    </row>
    <row r="79" spans="1:8" x14ac:dyDescent="0.25">
      <c r="B79" s="1" t="s">
        <v>694</v>
      </c>
      <c r="C79" s="37" t="s">
        <v>704</v>
      </c>
      <c r="D79" s="37" t="s">
        <v>385</v>
      </c>
      <c r="E79" s="38">
        <v>1060000</v>
      </c>
      <c r="F79" s="38">
        <v>433964000</v>
      </c>
      <c r="G79" s="2">
        <f t="shared" si="1"/>
        <v>1.4142795723299028E-2</v>
      </c>
      <c r="H79" s="40"/>
    </row>
    <row r="80" spans="1:8" x14ac:dyDescent="0.25">
      <c r="B80" s="1" t="s">
        <v>61</v>
      </c>
      <c r="C80" s="37" t="s">
        <v>373</v>
      </c>
      <c r="D80" s="37" t="s">
        <v>314</v>
      </c>
      <c r="E80" s="38">
        <v>55250</v>
      </c>
      <c r="F80" s="38">
        <v>279896500</v>
      </c>
      <c r="G80" s="2">
        <f t="shared" si="1"/>
        <v>9.1217682184844048E-3</v>
      </c>
      <c r="H80" s="40"/>
    </row>
    <row r="81" spans="1:8" x14ac:dyDescent="0.25">
      <c r="A81" s="83" t="s">
        <v>762</v>
      </c>
      <c r="B81" s="1" t="s">
        <v>62</v>
      </c>
      <c r="C81" s="37" t="s">
        <v>374</v>
      </c>
      <c r="D81" s="37" t="s">
        <v>312</v>
      </c>
      <c r="E81" s="38">
        <v>423000</v>
      </c>
      <c r="F81" s="38">
        <v>469487700</v>
      </c>
      <c r="G81" s="2">
        <f t="shared" si="1"/>
        <v>1.5300505654159094E-2</v>
      </c>
      <c r="H81" s="40"/>
    </row>
    <row r="82" spans="1:8" x14ac:dyDescent="0.25">
      <c r="A82" s="27" t="s">
        <v>64</v>
      </c>
      <c r="B82" s="1" t="s">
        <v>63</v>
      </c>
      <c r="C82" s="37" t="s">
        <v>380</v>
      </c>
      <c r="D82" s="37" t="s">
        <v>338</v>
      </c>
      <c r="E82" s="38">
        <v>1379550</v>
      </c>
      <c r="F82" s="38">
        <v>451664670</v>
      </c>
      <c r="G82" s="2">
        <f t="shared" si="1"/>
        <v>1.4719656845363364E-2</v>
      </c>
      <c r="H82" s="40"/>
    </row>
    <row r="83" spans="1:8" x14ac:dyDescent="0.25">
      <c r="B83" s="1" t="s">
        <v>763</v>
      </c>
      <c r="C83" s="37" t="s">
        <v>779</v>
      </c>
      <c r="D83" s="37" t="s">
        <v>389</v>
      </c>
      <c r="E83" s="38">
        <v>92000</v>
      </c>
      <c r="F83" s="38">
        <v>146565200</v>
      </c>
      <c r="G83" s="2">
        <f t="shared" si="1"/>
        <v>4.7765291216425015E-3</v>
      </c>
      <c r="H83" s="40"/>
    </row>
    <row r="84" spans="1:8" x14ac:dyDescent="0.25">
      <c r="B84" s="1" t="s">
        <v>65</v>
      </c>
      <c r="C84" s="37" t="s">
        <v>382</v>
      </c>
      <c r="D84" s="37" t="s">
        <v>386</v>
      </c>
      <c r="E84" s="38">
        <v>649260</v>
      </c>
      <c r="F84" s="38">
        <v>171112473</v>
      </c>
      <c r="G84" s="2">
        <f t="shared" si="1"/>
        <v>5.576519599200672E-3</v>
      </c>
      <c r="H84" s="40"/>
    </row>
    <row r="85" spans="1:8" x14ac:dyDescent="0.25">
      <c r="B85" s="1" t="s">
        <v>764</v>
      </c>
      <c r="C85" s="37" t="s">
        <v>780</v>
      </c>
      <c r="D85" s="37" t="s">
        <v>781</v>
      </c>
      <c r="E85" s="38">
        <v>254000</v>
      </c>
      <c r="F85" s="38">
        <v>173316900</v>
      </c>
      <c r="G85" s="2">
        <f t="shared" si="1"/>
        <v>5.6483614126873315E-3</v>
      </c>
      <c r="H85" s="40"/>
    </row>
    <row r="86" spans="1:8" x14ac:dyDescent="0.25">
      <c r="A86" s="85" t="s">
        <v>68</v>
      </c>
      <c r="B86" s="1" t="s">
        <v>66</v>
      </c>
      <c r="C86" s="37" t="s">
        <v>384</v>
      </c>
      <c r="D86" s="37" t="s">
        <v>388</v>
      </c>
      <c r="E86" s="38">
        <v>1520500</v>
      </c>
      <c r="F86" s="38">
        <v>498876050</v>
      </c>
      <c r="G86" s="2">
        <f t="shared" si="1"/>
        <v>1.6258265815589108E-2</v>
      </c>
      <c r="H86" s="40"/>
    </row>
    <row r="87" spans="1:8" x14ac:dyDescent="0.25">
      <c r="B87" s="1" t="s">
        <v>765</v>
      </c>
      <c r="C87" s="37" t="s">
        <v>782</v>
      </c>
      <c r="D87" s="37" t="s">
        <v>783</v>
      </c>
      <c r="E87" s="38">
        <v>10250</v>
      </c>
      <c r="F87" s="38">
        <v>366950000</v>
      </c>
      <c r="G87" s="2">
        <f t="shared" si="1"/>
        <v>1.1958823521454725E-2</v>
      </c>
      <c r="H87" s="40"/>
    </row>
    <row r="88" spans="1:8" x14ac:dyDescent="0.25">
      <c r="B88" s="1" t="s">
        <v>608</v>
      </c>
      <c r="C88" s="37" t="s">
        <v>624</v>
      </c>
      <c r="D88" s="37" t="s">
        <v>483</v>
      </c>
      <c r="E88" s="38">
        <v>67000</v>
      </c>
      <c r="F88" s="38">
        <v>104982300</v>
      </c>
      <c r="G88" s="2">
        <f t="shared" si="1"/>
        <v>3.4213511338776845E-3</v>
      </c>
      <c r="H88" s="40"/>
    </row>
    <row r="89" spans="1:8" x14ac:dyDescent="0.25">
      <c r="B89" s="1" t="s">
        <v>654</v>
      </c>
      <c r="C89" s="37" t="s">
        <v>679</v>
      </c>
      <c r="D89" s="37" t="s">
        <v>680</v>
      </c>
      <c r="E89" s="38">
        <v>2775000</v>
      </c>
      <c r="F89" s="38">
        <v>473637000</v>
      </c>
      <c r="G89" s="2">
        <f t="shared" si="1"/>
        <v>1.5435730470721491E-2</v>
      </c>
      <c r="H89" s="40"/>
    </row>
    <row r="90" spans="1:8" x14ac:dyDescent="0.25">
      <c r="B90" s="1" t="s">
        <v>67</v>
      </c>
      <c r="C90" s="37" t="s">
        <v>383</v>
      </c>
      <c r="D90" s="37" t="s">
        <v>337</v>
      </c>
      <c r="E90" s="38">
        <v>403175</v>
      </c>
      <c r="F90" s="38">
        <v>219065136.25</v>
      </c>
      <c r="G90" s="2">
        <f t="shared" si="1"/>
        <v>7.1392868350379727E-3</v>
      </c>
      <c r="H90" s="40"/>
    </row>
    <row r="91" spans="1:8" x14ac:dyDescent="0.25">
      <c r="A91" s="28" t="s">
        <v>71</v>
      </c>
      <c r="B91" s="1" t="s">
        <v>69</v>
      </c>
      <c r="C91" s="37" t="s">
        <v>387</v>
      </c>
      <c r="D91" s="37" t="s">
        <v>306</v>
      </c>
      <c r="E91" s="38">
        <v>155180</v>
      </c>
      <c r="F91" s="38">
        <v>203627196</v>
      </c>
      <c r="G91" s="2">
        <f t="shared" si="1"/>
        <v>6.6361676008520817E-3</v>
      </c>
      <c r="H91" s="40"/>
    </row>
    <row r="92" spans="1:8" x14ac:dyDescent="0.25">
      <c r="B92" s="1" t="s">
        <v>70</v>
      </c>
      <c r="C92" s="37" t="s">
        <v>390</v>
      </c>
      <c r="D92" s="37" t="s">
        <v>389</v>
      </c>
      <c r="E92" s="38">
        <v>612500</v>
      </c>
      <c r="F92" s="38">
        <v>208250000</v>
      </c>
      <c r="G92" s="2">
        <f t="shared" si="1"/>
        <v>6.7868238134431019E-3</v>
      </c>
      <c r="H92" s="40"/>
    </row>
    <row r="93" spans="1:8" x14ac:dyDescent="0.25">
      <c r="B93" s="1" t="s">
        <v>655</v>
      </c>
      <c r="C93" s="37" t="s">
        <v>681</v>
      </c>
      <c r="D93" s="37" t="s">
        <v>310</v>
      </c>
      <c r="E93" s="38">
        <v>263500</v>
      </c>
      <c r="F93" s="38">
        <v>286213700</v>
      </c>
      <c r="G93" s="2">
        <f t="shared" si="1"/>
        <v>9.3276444412660753E-3</v>
      </c>
      <c r="H93" s="40"/>
    </row>
    <row r="94" spans="1:8" x14ac:dyDescent="0.25">
      <c r="B94" s="1" t="s">
        <v>766</v>
      </c>
      <c r="C94" s="37" t="s">
        <v>778</v>
      </c>
      <c r="D94" s="37" t="s">
        <v>388</v>
      </c>
      <c r="E94" s="38">
        <v>250000</v>
      </c>
      <c r="F94" s="38">
        <v>429275000</v>
      </c>
      <c r="G94" s="2">
        <f t="shared" si="1"/>
        <v>1.3989982196954564E-2</v>
      </c>
      <c r="H94" s="40"/>
    </row>
    <row r="95" spans="1:8" x14ac:dyDescent="0.25">
      <c r="B95" s="1"/>
      <c r="C95" s="37"/>
      <c r="D95" s="37"/>
      <c r="E95" s="38"/>
      <c r="F95" s="38"/>
      <c r="G95" s="2"/>
      <c r="H95" s="40"/>
    </row>
    <row r="96" spans="1:8" x14ac:dyDescent="0.25">
      <c r="B96" s="1"/>
      <c r="C96" s="37"/>
      <c r="D96" s="37"/>
      <c r="E96" s="38"/>
      <c r="F96" s="38"/>
      <c r="G96" s="41"/>
      <c r="H96" s="40"/>
    </row>
    <row r="97" spans="1:8" x14ac:dyDescent="0.25">
      <c r="B97" s="42"/>
      <c r="C97" s="42" t="s">
        <v>72</v>
      </c>
      <c r="D97" s="42"/>
      <c r="E97" s="43"/>
      <c r="F97" s="44">
        <f>SUBTOTAL(109,Table134567685[Market Value])</f>
        <v>30329696731.299999</v>
      </c>
      <c r="G97" s="3">
        <f>+F97/$F$109</f>
        <v>0.98843845392794361</v>
      </c>
      <c r="H97" s="88"/>
    </row>
    <row r="98" spans="1:8" x14ac:dyDescent="0.25">
      <c r="A98" s="83" t="s">
        <v>73</v>
      </c>
    </row>
    <row r="99" spans="1:8" x14ac:dyDescent="0.25">
      <c r="A99" s="86" t="s">
        <v>74</v>
      </c>
      <c r="B99" s="46"/>
      <c r="C99" s="46" t="s">
        <v>75</v>
      </c>
      <c r="D99" s="46"/>
      <c r="E99" s="46"/>
      <c r="F99" s="46" t="s">
        <v>10</v>
      </c>
      <c r="G99" s="4" t="s">
        <v>11</v>
      </c>
      <c r="H99" s="46" t="s">
        <v>12</v>
      </c>
    </row>
    <row r="100" spans="1:8" x14ac:dyDescent="0.25">
      <c r="B100" s="47"/>
      <c r="C100" s="42" t="s">
        <v>767</v>
      </c>
      <c r="D100" s="37"/>
      <c r="E100" s="48"/>
      <c r="F100" s="38">
        <v>280000000</v>
      </c>
      <c r="G100" s="12">
        <f>+F100/$F$109</f>
        <v>9.1251412617722391E-3</v>
      </c>
      <c r="H100" s="37"/>
    </row>
    <row r="101" spans="1:8" x14ac:dyDescent="0.25">
      <c r="B101" s="47" t="s">
        <v>77</v>
      </c>
      <c r="C101" s="42" t="s">
        <v>78</v>
      </c>
      <c r="D101" s="42"/>
      <c r="E101" s="43"/>
      <c r="F101" s="38">
        <v>63318834.060000002</v>
      </c>
      <c r="G101" s="12">
        <f>+F101/$F$109</f>
        <v>2.0635475190293406E-3</v>
      </c>
      <c r="H101" s="37"/>
    </row>
    <row r="102" spans="1:8" x14ac:dyDescent="0.25">
      <c r="B102" s="47"/>
      <c r="C102" s="42" t="s">
        <v>79</v>
      </c>
      <c r="D102" s="37"/>
      <c r="E102" s="48"/>
      <c r="F102" s="43" t="s">
        <v>76</v>
      </c>
      <c r="G102" s="12">
        <v>0</v>
      </c>
      <c r="H102" s="37"/>
    </row>
    <row r="103" spans="1:8" x14ac:dyDescent="0.25">
      <c r="B103" s="47"/>
      <c r="C103" s="42" t="s">
        <v>80</v>
      </c>
      <c r="D103" s="37"/>
      <c r="E103" s="48"/>
      <c r="F103" s="43" t="s">
        <v>76</v>
      </c>
      <c r="G103" s="5">
        <v>0</v>
      </c>
      <c r="H103" s="37"/>
    </row>
    <row r="104" spans="1:8" x14ac:dyDescent="0.25">
      <c r="B104" s="47"/>
      <c r="C104" s="42" t="s">
        <v>81</v>
      </c>
      <c r="D104" s="37"/>
      <c r="E104" s="48"/>
      <c r="F104" s="43" t="s">
        <v>76</v>
      </c>
      <c r="G104" s="5">
        <v>0</v>
      </c>
      <c r="H104" s="37"/>
    </row>
    <row r="105" spans="1:8" x14ac:dyDescent="0.25">
      <c r="B105" s="37" t="s">
        <v>68</v>
      </c>
      <c r="C105" s="37" t="s">
        <v>82</v>
      </c>
      <c r="D105" s="37"/>
      <c r="E105" s="48"/>
      <c r="F105" s="38">
        <v>11440923.33</v>
      </c>
      <c r="G105" s="5">
        <f>+F105/$F$109</f>
        <v>3.7285729125484157E-4</v>
      </c>
      <c r="H105" s="37"/>
    </row>
    <row r="106" spans="1:8" x14ac:dyDescent="0.25">
      <c r="B106" s="47"/>
      <c r="C106" s="37"/>
      <c r="D106" s="37"/>
      <c r="E106" s="48"/>
      <c r="F106" s="49"/>
      <c r="G106" s="5"/>
      <c r="H106" s="37"/>
    </row>
    <row r="107" spans="1:8" x14ac:dyDescent="0.25">
      <c r="B107" s="47"/>
      <c r="C107" s="37" t="s">
        <v>83</v>
      </c>
      <c r="D107" s="37"/>
      <c r="E107" s="48"/>
      <c r="F107" s="50">
        <f>SUM(F100:F106)</f>
        <v>354759757.38999999</v>
      </c>
      <c r="G107" s="5">
        <f>+F107/$F$109</f>
        <v>1.1561546072056421E-2</v>
      </c>
      <c r="H107" s="37"/>
    </row>
    <row r="108" spans="1:8" x14ac:dyDescent="0.25">
      <c r="B108" s="47"/>
      <c r="C108" s="37"/>
      <c r="D108" s="37"/>
      <c r="E108" s="48"/>
      <c r="F108" s="50"/>
      <c r="G108" s="5"/>
      <c r="H108" s="37"/>
    </row>
    <row r="109" spans="1:8" x14ac:dyDescent="0.25">
      <c r="B109" s="51"/>
      <c r="C109" s="52" t="s">
        <v>84</v>
      </c>
      <c r="D109" s="53"/>
      <c r="E109" s="54"/>
      <c r="F109" s="54">
        <f>+F107+F97</f>
        <v>30684456488.689999</v>
      </c>
      <c r="G109" s="6">
        <v>1</v>
      </c>
      <c r="H109" s="37"/>
    </row>
    <row r="110" spans="1:8" x14ac:dyDescent="0.25">
      <c r="F110" s="55"/>
    </row>
    <row r="111" spans="1:8" hidden="1" x14ac:dyDescent="0.25">
      <c r="C111" s="42" t="s">
        <v>85</v>
      </c>
      <c r="D111" s="56"/>
      <c r="F111" s="34">
        <v>0</v>
      </c>
    </row>
    <row r="112" spans="1:8" hidden="1" x14ac:dyDescent="0.25">
      <c r="C112" s="42" t="s">
        <v>86</v>
      </c>
      <c r="D112" s="57"/>
    </row>
    <row r="113" spans="2:8" hidden="1" x14ac:dyDescent="0.25">
      <c r="C113" s="42" t="s">
        <v>87</v>
      </c>
      <c r="D113" s="57"/>
    </row>
    <row r="114" spans="2:8" hidden="1" x14ac:dyDescent="0.25">
      <c r="C114" s="42" t="s">
        <v>88</v>
      </c>
      <c r="D114" s="58"/>
    </row>
    <row r="115" spans="2:8" hidden="1" x14ac:dyDescent="0.25">
      <c r="C115" s="42" t="s">
        <v>89</v>
      </c>
      <c r="D115" s="58"/>
    </row>
    <row r="116" spans="2:8" hidden="1" x14ac:dyDescent="0.25">
      <c r="C116" s="42" t="s">
        <v>90</v>
      </c>
      <c r="D116" s="59"/>
    </row>
    <row r="117" spans="2:8" hidden="1" x14ac:dyDescent="0.25">
      <c r="C117" s="42" t="s">
        <v>91</v>
      </c>
      <c r="D117" s="57">
        <v>0</v>
      </c>
    </row>
    <row r="118" spans="2:8" hidden="1" x14ac:dyDescent="0.25">
      <c r="C118" s="42" t="s">
        <v>92</v>
      </c>
      <c r="D118" s="57">
        <v>0</v>
      </c>
      <c r="F118" s="55"/>
      <c r="G118" s="7"/>
    </row>
    <row r="119" spans="2:8" hidden="1" x14ac:dyDescent="0.25">
      <c r="B119" s="60"/>
      <c r="C119" s="36"/>
    </row>
    <row r="120" spans="2:8" hidden="1" x14ac:dyDescent="0.25">
      <c r="F120" s="34"/>
    </row>
    <row r="121" spans="2:8" hidden="1" x14ac:dyDescent="0.25">
      <c r="C121" s="46" t="s">
        <v>93</v>
      </c>
      <c r="D121" s="46"/>
      <c r="E121" s="46"/>
      <c r="F121" s="46"/>
      <c r="G121" s="4"/>
      <c r="H121" s="89"/>
    </row>
    <row r="122" spans="2:8" hidden="1" x14ac:dyDescent="0.25">
      <c r="C122" s="46" t="s">
        <v>94</v>
      </c>
      <c r="D122" s="46"/>
      <c r="E122" s="46"/>
      <c r="F122" s="46" t="s">
        <v>10</v>
      </c>
      <c r="G122" s="4" t="s">
        <v>11</v>
      </c>
      <c r="H122" s="46" t="s">
        <v>12</v>
      </c>
    </row>
    <row r="123" spans="2:8" hidden="1" x14ac:dyDescent="0.25">
      <c r="C123" s="42" t="s">
        <v>95</v>
      </c>
      <c r="D123" s="37"/>
      <c r="E123" s="48"/>
      <c r="F123" s="61">
        <f>SUMIF(Table134567685[[Industry ]],A98,Table134567685[Market Value])</f>
        <v>0</v>
      </c>
      <c r="G123" s="8">
        <f>+F123/$F$109</f>
        <v>0</v>
      </c>
      <c r="H123" s="37"/>
    </row>
    <row r="124" spans="2:8" hidden="1" x14ac:dyDescent="0.25">
      <c r="C124" s="37" t="s">
        <v>96</v>
      </c>
      <c r="D124" s="37"/>
      <c r="E124" s="48"/>
      <c r="F124" s="61">
        <f>SUMIF(Table134567685[[Industry ]],A99,Table134567685[Market Value])</f>
        <v>0</v>
      </c>
      <c r="G124" s="8">
        <f>+F124/$F$109</f>
        <v>0</v>
      </c>
      <c r="H124" s="37"/>
    </row>
    <row r="125" spans="2:8" hidden="1" x14ac:dyDescent="0.25">
      <c r="C125" s="37" t="s">
        <v>97</v>
      </c>
      <c r="D125" s="37"/>
      <c r="E125" s="48"/>
      <c r="F125" s="61">
        <f>SUMIF($E$137:$E$144,C125,H137:H144)</f>
        <v>0</v>
      </c>
      <c r="G125" s="8">
        <f>+F125/$F$109</f>
        <v>0</v>
      </c>
      <c r="H125" s="37"/>
    </row>
    <row r="126" spans="2:8" hidden="1" x14ac:dyDescent="0.25">
      <c r="C126" s="37" t="s">
        <v>98</v>
      </c>
      <c r="D126" s="37"/>
      <c r="E126" s="48"/>
      <c r="F126" s="61">
        <f t="shared" ref="F126:F134" si="2">SUMIF($E$137:$E$144,C126,H138:H145)</f>
        <v>0</v>
      </c>
      <c r="G126" s="8">
        <f t="shared" ref="G126:G134" si="3">+F126/$F$109</f>
        <v>0</v>
      </c>
      <c r="H126" s="37"/>
    </row>
    <row r="127" spans="2:8" hidden="1" x14ac:dyDescent="0.25">
      <c r="C127" s="37" t="s">
        <v>99</v>
      </c>
      <c r="D127" s="37"/>
      <c r="E127" s="48"/>
      <c r="F127" s="61">
        <f t="shared" si="2"/>
        <v>0</v>
      </c>
      <c r="G127" s="8">
        <f t="shared" si="3"/>
        <v>0</v>
      </c>
      <c r="H127" s="37"/>
    </row>
    <row r="128" spans="2:8" hidden="1" x14ac:dyDescent="0.25">
      <c r="C128" s="37" t="s">
        <v>100</v>
      </c>
      <c r="D128" s="37"/>
      <c r="E128" s="48"/>
      <c r="F128" s="61">
        <f t="shared" si="2"/>
        <v>0</v>
      </c>
      <c r="G128" s="8">
        <f t="shared" si="3"/>
        <v>0</v>
      </c>
      <c r="H128" s="37"/>
    </row>
    <row r="129" spans="2:8" hidden="1" x14ac:dyDescent="0.25">
      <c r="C129" s="37" t="s">
        <v>101</v>
      </c>
      <c r="D129" s="37"/>
      <c r="E129" s="48"/>
      <c r="F129" s="61">
        <f t="shared" si="2"/>
        <v>0</v>
      </c>
      <c r="G129" s="8">
        <f t="shared" si="3"/>
        <v>0</v>
      </c>
      <c r="H129" s="37"/>
    </row>
    <row r="130" spans="2:8" hidden="1" x14ac:dyDescent="0.25">
      <c r="C130" s="37" t="s">
        <v>102</v>
      </c>
      <c r="D130" s="37"/>
      <c r="E130" s="48"/>
      <c r="F130" s="61">
        <f t="shared" si="2"/>
        <v>0</v>
      </c>
      <c r="G130" s="8">
        <f t="shared" si="3"/>
        <v>0</v>
      </c>
      <c r="H130" s="37"/>
    </row>
    <row r="131" spans="2:8" hidden="1" x14ac:dyDescent="0.25">
      <c r="C131" s="37" t="s">
        <v>103</v>
      </c>
      <c r="D131" s="37"/>
      <c r="E131" s="48"/>
      <c r="F131" s="61">
        <f t="shared" si="2"/>
        <v>0</v>
      </c>
      <c r="G131" s="8">
        <f t="shared" si="3"/>
        <v>0</v>
      </c>
      <c r="H131" s="37"/>
    </row>
    <row r="132" spans="2:8" hidden="1" x14ac:dyDescent="0.25">
      <c r="C132" s="37" t="s">
        <v>104</v>
      </c>
      <c r="D132" s="37"/>
      <c r="E132" s="48"/>
      <c r="F132" s="61">
        <f>SUMIF($E$137:$E$144,C132,H144:H151)</f>
        <v>0</v>
      </c>
      <c r="G132" s="8">
        <f t="shared" si="3"/>
        <v>0</v>
      </c>
      <c r="H132" s="37"/>
    </row>
    <row r="133" spans="2:8" hidden="1" x14ac:dyDescent="0.25">
      <c r="C133" s="37" t="s">
        <v>105</v>
      </c>
      <c r="D133" s="37"/>
      <c r="E133" s="48"/>
      <c r="F133" s="61">
        <f t="shared" si="2"/>
        <v>0</v>
      </c>
      <c r="G133" s="8">
        <f t="shared" si="3"/>
        <v>0</v>
      </c>
      <c r="H133" s="37"/>
    </row>
    <row r="134" spans="2:8" hidden="1" x14ac:dyDescent="0.25">
      <c r="C134" s="37" t="s">
        <v>106</v>
      </c>
      <c r="D134" s="37"/>
      <c r="E134" s="48"/>
      <c r="F134" s="61">
        <f t="shared" si="2"/>
        <v>0</v>
      </c>
      <c r="G134" s="8">
        <f t="shared" si="3"/>
        <v>0</v>
      </c>
      <c r="H134" s="37"/>
    </row>
    <row r="135" spans="2:8" hidden="1" x14ac:dyDescent="0.25"/>
    <row r="136" spans="2:8" hidden="1" x14ac:dyDescent="0.25">
      <c r="B136" s="83"/>
      <c r="C136" s="83"/>
      <c r="D136" s="83"/>
      <c r="E136" s="87"/>
      <c r="F136" s="83"/>
      <c r="G136" s="30"/>
      <c r="H136" s="83"/>
    </row>
    <row r="137" spans="2:8" hidden="1" x14ac:dyDescent="0.25">
      <c r="B137" s="83"/>
      <c r="C137" s="83"/>
      <c r="D137" s="83"/>
      <c r="E137" s="83" t="s">
        <v>97</v>
      </c>
      <c r="F137" s="83" t="s">
        <v>107</v>
      </c>
      <c r="G137" s="30">
        <f t="shared" ref="G137:G144" si="4">SUMIF($H$7:$H$73,F137,$E$7:$E$73)</f>
        <v>0</v>
      </c>
      <c r="H137" s="83">
        <f t="shared" ref="H137:H144" si="5">SUMIF($H$7:$H$73,F137,$F$7:$F$73)</f>
        <v>0</v>
      </c>
    </row>
    <row r="138" spans="2:8" hidden="1" x14ac:dyDescent="0.25">
      <c r="B138" s="83"/>
      <c r="C138" s="83"/>
      <c r="D138" s="83"/>
      <c r="E138" s="83" t="s">
        <v>97</v>
      </c>
      <c r="F138" s="83" t="s">
        <v>108</v>
      </c>
      <c r="G138" s="30">
        <f t="shared" si="4"/>
        <v>0</v>
      </c>
      <c r="H138" s="83">
        <f t="shared" si="5"/>
        <v>0</v>
      </c>
    </row>
    <row r="139" spans="2:8" hidden="1" x14ac:dyDescent="0.25">
      <c r="B139" s="83"/>
      <c r="C139" s="83"/>
      <c r="D139" s="83"/>
      <c r="E139" s="83" t="s">
        <v>97</v>
      </c>
      <c r="F139" s="83" t="s">
        <v>109</v>
      </c>
      <c r="G139" s="30">
        <f t="shared" si="4"/>
        <v>0</v>
      </c>
      <c r="H139" s="83">
        <f t="shared" si="5"/>
        <v>0</v>
      </c>
    </row>
    <row r="140" spans="2:8" hidden="1" x14ac:dyDescent="0.25">
      <c r="B140" s="83"/>
      <c r="C140" s="83"/>
      <c r="D140" s="83"/>
      <c r="E140" s="83" t="s">
        <v>99</v>
      </c>
      <c r="F140" s="83" t="s">
        <v>110</v>
      </c>
      <c r="G140" s="30">
        <f t="shared" si="4"/>
        <v>0</v>
      </c>
      <c r="H140" s="83">
        <f t="shared" si="5"/>
        <v>0</v>
      </c>
    </row>
    <row r="141" spans="2:8" hidden="1" x14ac:dyDescent="0.25">
      <c r="B141" s="83"/>
      <c r="C141" s="83"/>
      <c r="D141" s="83"/>
      <c r="E141" s="83" t="s">
        <v>100</v>
      </c>
      <c r="F141" s="83" t="s">
        <v>111</v>
      </c>
      <c r="G141" s="30">
        <f t="shared" si="4"/>
        <v>0</v>
      </c>
      <c r="H141" s="83">
        <f t="shared" si="5"/>
        <v>0</v>
      </c>
    </row>
    <row r="142" spans="2:8" hidden="1" x14ac:dyDescent="0.25">
      <c r="B142" s="83"/>
      <c r="C142" s="83"/>
      <c r="D142" s="83"/>
      <c r="E142" s="83" t="s">
        <v>97</v>
      </c>
      <c r="F142" s="83" t="s">
        <v>112</v>
      </c>
      <c r="G142" s="30">
        <f t="shared" si="4"/>
        <v>0</v>
      </c>
      <c r="H142" s="83">
        <f t="shared" si="5"/>
        <v>0</v>
      </c>
    </row>
    <row r="143" spans="2:8" hidden="1" x14ac:dyDescent="0.25">
      <c r="B143" s="83"/>
      <c r="C143" s="83"/>
      <c r="D143" s="83"/>
      <c r="E143" s="83" t="s">
        <v>100</v>
      </c>
      <c r="F143" s="83" t="s">
        <v>113</v>
      </c>
      <c r="G143" s="30">
        <f t="shared" si="4"/>
        <v>0</v>
      </c>
      <c r="H143" s="83">
        <f t="shared" si="5"/>
        <v>0</v>
      </c>
    </row>
    <row r="144" spans="2:8" hidden="1" x14ac:dyDescent="0.25">
      <c r="B144" s="83"/>
      <c r="C144" s="83"/>
      <c r="D144" s="83"/>
      <c r="E144" s="83" t="s">
        <v>97</v>
      </c>
      <c r="F144" s="83" t="s">
        <v>114</v>
      </c>
      <c r="G144" s="30">
        <f t="shared" si="4"/>
        <v>0</v>
      </c>
      <c r="H144" s="83">
        <f t="shared" si="5"/>
        <v>0</v>
      </c>
    </row>
    <row r="145" spans="2:8" hidden="1" x14ac:dyDescent="0.25">
      <c r="B145" s="83"/>
      <c r="C145" s="83"/>
      <c r="D145" s="83"/>
      <c r="E145" s="87"/>
      <c r="F145" s="83"/>
      <c r="G145" s="30" t="s">
        <v>115</v>
      </c>
      <c r="H145" s="83" t="s">
        <v>115</v>
      </c>
    </row>
    <row r="146" spans="2:8" x14ac:dyDescent="0.25">
      <c r="B146" s="83"/>
      <c r="C146" s="83"/>
      <c r="D146" s="83"/>
      <c r="E146" s="87"/>
      <c r="F146" s="83"/>
      <c r="G146" s="30"/>
      <c r="H146" s="83"/>
    </row>
    <row r="147" spans="2:8" x14ac:dyDescent="0.25">
      <c r="B147" s="83"/>
      <c r="C147" s="83"/>
      <c r="D147" s="83"/>
      <c r="E147" s="87"/>
      <c r="F147" s="83"/>
      <c r="G147" s="30"/>
      <c r="H147" s="83"/>
    </row>
    <row r="148" spans="2:8" x14ac:dyDescent="0.25">
      <c r="B148" s="83"/>
      <c r="C148" s="83"/>
      <c r="D148" s="83"/>
      <c r="E148" s="87"/>
      <c r="F148" s="83"/>
      <c r="G148" s="30"/>
      <c r="H148" s="83"/>
    </row>
    <row r="149" spans="2:8" x14ac:dyDescent="0.25">
      <c r="B149" s="83"/>
      <c r="C149" s="83"/>
      <c r="D149" s="83"/>
      <c r="E149" s="87"/>
      <c r="F149" s="83"/>
      <c r="G149" s="30"/>
      <c r="H149" s="83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1A4F-5772-4CEF-A37C-EEC18F613D44}">
  <sheetPr>
    <tabColor rgb="FF7030A0"/>
  </sheetPr>
  <dimension ref="A2:I142"/>
  <sheetViews>
    <sheetView showGridLines="0" zoomScaleNormal="100" zoomScaleSheetLayoutView="89" workbookViewId="0">
      <selection activeCell="C10" sqref="C10"/>
    </sheetView>
  </sheetViews>
  <sheetFormatPr defaultColWidth="9.140625" defaultRowHeight="15" outlineLevelRow="1" x14ac:dyDescent="0.25"/>
  <cols>
    <col min="1" max="1" width="11.28515625" style="83" customWidth="1"/>
    <col min="2" max="2" width="16.5703125" style="31" customWidth="1"/>
    <col min="3" max="3" width="52.7109375" style="31" customWidth="1"/>
    <col min="4" max="4" width="62" style="31" customWidth="1"/>
    <col min="5" max="5" width="19.42578125" style="34" customWidth="1"/>
    <col min="6" max="6" width="29.5703125" style="31" customWidth="1"/>
    <col min="7" max="7" width="20.5703125" style="35" customWidth="1"/>
    <col min="8" max="8" width="20.7109375" style="31" bestFit="1" customWidth="1"/>
    <col min="9" max="9" width="12" style="31" bestFit="1" customWidth="1"/>
    <col min="10" max="11" width="9.140625" style="83"/>
    <col min="12" max="12" width="16.140625" style="83" bestFit="1" customWidth="1"/>
    <col min="13" max="13" width="14" style="83" bestFit="1" customWidth="1"/>
    <col min="14" max="14" width="9.140625" style="83"/>
    <col min="15" max="15" width="10" style="83" bestFit="1" customWidth="1"/>
    <col min="16" max="16384" width="9.140625" style="83"/>
  </cols>
  <sheetData>
    <row r="2" spans="1:9" x14ac:dyDescent="0.25">
      <c r="B2" s="32" t="s">
        <v>0</v>
      </c>
      <c r="D2" s="33" t="s">
        <v>1</v>
      </c>
    </row>
    <row r="3" spans="1:9" x14ac:dyDescent="0.25">
      <c r="A3" s="29" t="s">
        <v>116</v>
      </c>
      <c r="B3" s="32" t="s">
        <v>3</v>
      </c>
      <c r="D3" s="32" t="s">
        <v>117</v>
      </c>
    </row>
    <row r="4" spans="1:9" x14ac:dyDescent="0.25">
      <c r="B4" s="32" t="s">
        <v>5</v>
      </c>
      <c r="D4" s="32" t="s">
        <v>817</v>
      </c>
    </row>
    <row r="6" spans="1:9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  <c r="I6" s="91"/>
    </row>
    <row r="7" spans="1:9" x14ac:dyDescent="0.25">
      <c r="A7" s="84"/>
      <c r="B7" s="1" t="s">
        <v>13</v>
      </c>
      <c r="C7" s="37" t="s">
        <v>305</v>
      </c>
      <c r="D7" s="37" t="s">
        <v>301</v>
      </c>
      <c r="E7" s="38">
        <v>18514</v>
      </c>
      <c r="F7" s="38">
        <v>23642378</v>
      </c>
      <c r="G7" s="2">
        <f t="shared" ref="G7:G70" si="0">+F7/$F$106</f>
        <v>4.2561391562186739E-2</v>
      </c>
      <c r="H7" s="39"/>
    </row>
    <row r="8" spans="1:9" x14ac:dyDescent="0.25">
      <c r="A8" s="84"/>
      <c r="B8" s="1" t="s">
        <v>14</v>
      </c>
      <c r="C8" s="37" t="s">
        <v>302</v>
      </c>
      <c r="D8" s="37" t="s">
        <v>306</v>
      </c>
      <c r="E8" s="38">
        <v>12400</v>
      </c>
      <c r="F8" s="38">
        <v>14059120</v>
      </c>
      <c r="G8" s="2">
        <f t="shared" si="0"/>
        <v>2.5309455391491108E-2</v>
      </c>
      <c r="H8" s="39"/>
    </row>
    <row r="9" spans="1:9" x14ac:dyDescent="0.25">
      <c r="A9" s="84"/>
      <c r="B9" s="1" t="s">
        <v>15</v>
      </c>
      <c r="C9" s="37" t="s">
        <v>307</v>
      </c>
      <c r="D9" s="37" t="s">
        <v>304</v>
      </c>
      <c r="E9" s="38">
        <v>4583</v>
      </c>
      <c r="F9" s="38">
        <v>18537776.699999999</v>
      </c>
      <c r="G9" s="2">
        <f t="shared" si="0"/>
        <v>3.337200567646291E-2</v>
      </c>
      <c r="H9" s="39"/>
    </row>
    <row r="10" spans="1:9" x14ac:dyDescent="0.25">
      <c r="A10" s="84"/>
      <c r="B10" s="1" t="s">
        <v>16</v>
      </c>
      <c r="C10" s="37" t="s">
        <v>308</v>
      </c>
      <c r="D10" s="37" t="s">
        <v>310</v>
      </c>
      <c r="E10" s="38">
        <v>13750</v>
      </c>
      <c r="F10" s="38">
        <v>3280750</v>
      </c>
      <c r="G10" s="2">
        <f t="shared" si="0"/>
        <v>5.9060592537537523E-3</v>
      </c>
      <c r="H10" s="39"/>
    </row>
    <row r="11" spans="1:9" x14ac:dyDescent="0.25">
      <c r="A11" s="84"/>
      <c r="B11" s="1" t="s">
        <v>17</v>
      </c>
      <c r="C11" s="37" t="s">
        <v>319</v>
      </c>
      <c r="D11" s="37" t="s">
        <v>301</v>
      </c>
      <c r="E11" s="38">
        <v>12930</v>
      </c>
      <c r="F11" s="38">
        <v>4189966.5</v>
      </c>
      <c r="G11" s="2">
        <f t="shared" si="0"/>
        <v>7.5428455140572198E-3</v>
      </c>
      <c r="H11" s="39"/>
    </row>
    <row r="12" spans="1:9" x14ac:dyDescent="0.25">
      <c r="A12" s="84"/>
      <c r="B12" s="1" t="s">
        <v>18</v>
      </c>
      <c r="C12" s="37" t="s">
        <v>317</v>
      </c>
      <c r="D12" s="37" t="s">
        <v>313</v>
      </c>
      <c r="E12" s="38">
        <v>2254</v>
      </c>
      <c r="F12" s="38">
        <v>4434519.5999999996</v>
      </c>
      <c r="G12" s="2">
        <f t="shared" si="0"/>
        <v>7.9830939631280618E-3</v>
      </c>
      <c r="H12" s="39"/>
    </row>
    <row r="13" spans="1:9" x14ac:dyDescent="0.25">
      <c r="A13" s="84"/>
      <c r="B13" s="1" t="s">
        <v>19</v>
      </c>
      <c r="C13" s="37" t="s">
        <v>323</v>
      </c>
      <c r="D13" s="37" t="s">
        <v>309</v>
      </c>
      <c r="E13" s="38">
        <v>5275</v>
      </c>
      <c r="F13" s="38">
        <v>5356498.75</v>
      </c>
      <c r="G13" s="2">
        <f t="shared" si="0"/>
        <v>9.6428557525437501E-3</v>
      </c>
      <c r="H13" s="39"/>
    </row>
    <row r="14" spans="1:9" x14ac:dyDescent="0.25">
      <c r="A14" s="84"/>
      <c r="B14" s="1" t="s">
        <v>20</v>
      </c>
      <c r="C14" s="37" t="s">
        <v>320</v>
      </c>
      <c r="D14" s="37" t="s">
        <v>310</v>
      </c>
      <c r="E14" s="38">
        <v>36566</v>
      </c>
      <c r="F14" s="38">
        <v>25925294</v>
      </c>
      <c r="G14" s="2">
        <f t="shared" si="0"/>
        <v>4.6671133897732725E-2</v>
      </c>
      <c r="H14" s="39"/>
    </row>
    <row r="15" spans="1:9" x14ac:dyDescent="0.25">
      <c r="A15" s="84"/>
      <c r="B15" s="1" t="s">
        <v>21</v>
      </c>
      <c r="C15" s="37" t="s">
        <v>322</v>
      </c>
      <c r="D15" s="37" t="s">
        <v>314</v>
      </c>
      <c r="E15" s="38">
        <v>2398</v>
      </c>
      <c r="F15" s="38">
        <v>4759550.4000000004</v>
      </c>
      <c r="G15" s="2">
        <f t="shared" si="0"/>
        <v>8.5682196703885938E-3</v>
      </c>
      <c r="H15" s="39"/>
    </row>
    <row r="16" spans="1:9" x14ac:dyDescent="0.25">
      <c r="A16" s="84"/>
      <c r="B16" s="1" t="s">
        <v>22</v>
      </c>
      <c r="C16" s="37" t="s">
        <v>315</v>
      </c>
      <c r="D16" s="37" t="s">
        <v>314</v>
      </c>
      <c r="E16" s="38">
        <v>1875</v>
      </c>
      <c r="F16" s="38">
        <v>2642250</v>
      </c>
      <c r="G16" s="2">
        <f t="shared" si="0"/>
        <v>4.7566212186941565E-3</v>
      </c>
      <c r="H16" s="39"/>
    </row>
    <row r="17" spans="1:8" x14ac:dyDescent="0.25">
      <c r="A17" s="84"/>
      <c r="B17" s="1" t="s">
        <v>23</v>
      </c>
      <c r="C17" s="37" t="s">
        <v>321</v>
      </c>
      <c r="D17" s="37" t="s">
        <v>310</v>
      </c>
      <c r="E17" s="38">
        <v>20443</v>
      </c>
      <c r="F17" s="38">
        <v>21669580</v>
      </c>
      <c r="G17" s="2">
        <f t="shared" si="0"/>
        <v>3.9009928669955722E-2</v>
      </c>
      <c r="H17" s="39"/>
    </row>
    <row r="18" spans="1:8" x14ac:dyDescent="0.25">
      <c r="A18" s="84"/>
      <c r="B18" s="1" t="s">
        <v>24</v>
      </c>
      <c r="C18" s="37" t="s">
        <v>318</v>
      </c>
      <c r="D18" s="37" t="s">
        <v>311</v>
      </c>
      <c r="E18" s="38">
        <v>1055</v>
      </c>
      <c r="F18" s="38">
        <v>8390942.5</v>
      </c>
      <c r="G18" s="2">
        <f t="shared" si="0"/>
        <v>1.5105510508219355E-2</v>
      </c>
      <c r="H18" s="39"/>
    </row>
    <row r="19" spans="1:8" x14ac:dyDescent="0.25">
      <c r="A19" s="84"/>
      <c r="B19" s="1" t="s">
        <v>26</v>
      </c>
      <c r="C19" s="37" t="s">
        <v>340</v>
      </c>
      <c r="D19" s="37" t="s">
        <v>328</v>
      </c>
      <c r="E19" s="38">
        <v>27130</v>
      </c>
      <c r="F19" s="38">
        <v>5001415.5</v>
      </c>
      <c r="G19" s="2">
        <f t="shared" si="0"/>
        <v>9.0036291383502106E-3</v>
      </c>
      <c r="H19" s="39"/>
    </row>
    <row r="20" spans="1:8" x14ac:dyDescent="0.25">
      <c r="A20" s="84"/>
      <c r="B20" s="1" t="s">
        <v>27</v>
      </c>
      <c r="C20" s="37" t="s">
        <v>330</v>
      </c>
      <c r="D20" s="37" t="s">
        <v>314</v>
      </c>
      <c r="E20" s="38">
        <v>650</v>
      </c>
      <c r="F20" s="38">
        <v>750360</v>
      </c>
      <c r="G20" s="2">
        <f t="shared" si="0"/>
        <v>1.3508102176778682E-3</v>
      </c>
      <c r="H20" s="39"/>
    </row>
    <row r="21" spans="1:8" x14ac:dyDescent="0.25">
      <c r="A21" s="84"/>
      <c r="B21" s="1" t="s">
        <v>28</v>
      </c>
      <c r="C21" s="37" t="s">
        <v>326</v>
      </c>
      <c r="D21" s="37" t="s">
        <v>310</v>
      </c>
      <c r="E21" s="38">
        <v>24892</v>
      </c>
      <c r="F21" s="38">
        <v>36192968</v>
      </c>
      <c r="G21" s="2">
        <f t="shared" si="0"/>
        <v>6.5155166829905797E-2</v>
      </c>
      <c r="H21" s="39"/>
    </row>
    <row r="22" spans="1:8" x14ac:dyDescent="0.25">
      <c r="A22" s="84"/>
      <c r="B22" s="1" t="s">
        <v>725</v>
      </c>
      <c r="C22" s="37" t="s">
        <v>728</v>
      </c>
      <c r="D22" s="37" t="s">
        <v>729</v>
      </c>
      <c r="E22" s="38">
        <v>24250</v>
      </c>
      <c r="F22" s="38">
        <v>4657455</v>
      </c>
      <c r="G22" s="2">
        <f t="shared" si="0"/>
        <v>8.3844258787447029E-3</v>
      </c>
      <c r="H22" s="39"/>
    </row>
    <row r="23" spans="1:8" x14ac:dyDescent="0.25">
      <c r="A23" s="84"/>
      <c r="B23" s="1" t="s">
        <v>29</v>
      </c>
      <c r="C23" s="37" t="s">
        <v>327</v>
      </c>
      <c r="D23" s="37" t="s">
        <v>331</v>
      </c>
      <c r="E23" s="38">
        <v>3275</v>
      </c>
      <c r="F23" s="38">
        <v>10748550</v>
      </c>
      <c r="G23" s="2">
        <f t="shared" si="0"/>
        <v>1.9349713691056893E-2</v>
      </c>
      <c r="H23" s="39"/>
    </row>
    <row r="24" spans="1:8" x14ac:dyDescent="0.25">
      <c r="A24" s="84"/>
      <c r="B24" s="1" t="s">
        <v>605</v>
      </c>
      <c r="C24" s="37" t="s">
        <v>625</v>
      </c>
      <c r="D24" s="37" t="s">
        <v>627</v>
      </c>
      <c r="E24" s="38">
        <v>185</v>
      </c>
      <c r="F24" s="38">
        <v>1413122.5</v>
      </c>
      <c r="G24" s="2">
        <f t="shared" si="0"/>
        <v>2.5439259979616359E-3</v>
      </c>
      <c r="H24" s="39"/>
    </row>
    <row r="25" spans="1:8" x14ac:dyDescent="0.25">
      <c r="A25" s="84"/>
      <c r="B25" s="1" t="s">
        <v>726</v>
      </c>
      <c r="C25" s="37" t="s">
        <v>730</v>
      </c>
      <c r="D25" s="37" t="s">
        <v>731</v>
      </c>
      <c r="E25" s="38">
        <v>1050</v>
      </c>
      <c r="F25" s="38">
        <v>3446100</v>
      </c>
      <c r="G25" s="2">
        <f t="shared" si="0"/>
        <v>6.2037250001861794E-3</v>
      </c>
      <c r="H25" s="39"/>
    </row>
    <row r="26" spans="1:8" x14ac:dyDescent="0.25">
      <c r="A26" s="84"/>
      <c r="B26" s="1" t="s">
        <v>31</v>
      </c>
      <c r="C26" s="37" t="s">
        <v>339</v>
      </c>
      <c r="D26" s="37" t="s">
        <v>312</v>
      </c>
      <c r="E26" s="38">
        <v>1621</v>
      </c>
      <c r="F26" s="38">
        <v>3010845.4</v>
      </c>
      <c r="G26" s="2">
        <f t="shared" si="0"/>
        <v>5.4201726240316753E-3</v>
      </c>
      <c r="H26" s="39"/>
    </row>
    <row r="27" spans="1:8" x14ac:dyDescent="0.25">
      <c r="A27" s="84"/>
      <c r="B27" s="1" t="s">
        <v>609</v>
      </c>
      <c r="C27" s="37" t="s">
        <v>631</v>
      </c>
      <c r="D27" s="37" t="s">
        <v>303</v>
      </c>
      <c r="E27" s="38">
        <v>7000</v>
      </c>
      <c r="F27" s="38">
        <v>2721600</v>
      </c>
      <c r="G27" s="2">
        <f t="shared" si="0"/>
        <v>4.8994683730903647E-3</v>
      </c>
      <c r="H27" s="39"/>
    </row>
    <row r="28" spans="1:8" x14ac:dyDescent="0.25">
      <c r="A28" s="84"/>
      <c r="B28" s="1" t="s">
        <v>33</v>
      </c>
      <c r="C28" s="37" t="s">
        <v>334</v>
      </c>
      <c r="D28" s="37" t="s">
        <v>337</v>
      </c>
      <c r="E28" s="38">
        <v>1610</v>
      </c>
      <c r="F28" s="38">
        <v>2802205</v>
      </c>
      <c r="G28" s="2">
        <f t="shared" si="0"/>
        <v>5.0445747988005895E-3</v>
      </c>
      <c r="H28" s="39"/>
    </row>
    <row r="29" spans="1:8" x14ac:dyDescent="0.25">
      <c r="A29" s="84"/>
      <c r="B29" s="1" t="s">
        <v>610</v>
      </c>
      <c r="C29" s="37" t="s">
        <v>633</v>
      </c>
      <c r="D29" s="37" t="s">
        <v>632</v>
      </c>
      <c r="E29" s="38">
        <v>1545</v>
      </c>
      <c r="F29" s="38">
        <v>4051144.5</v>
      </c>
      <c r="G29" s="2">
        <f t="shared" si="0"/>
        <v>7.2929359026194067E-3</v>
      </c>
      <c r="H29" s="39"/>
    </row>
    <row r="30" spans="1:8" x14ac:dyDescent="0.25">
      <c r="A30" s="84"/>
      <c r="B30" s="1" t="s">
        <v>606</v>
      </c>
      <c r="C30" s="37" t="s">
        <v>626</v>
      </c>
      <c r="D30" s="37" t="s">
        <v>628</v>
      </c>
      <c r="E30" s="38">
        <v>4125</v>
      </c>
      <c r="F30" s="38">
        <v>7109025</v>
      </c>
      <c r="G30" s="2">
        <f t="shared" si="0"/>
        <v>1.2797781875003206E-2</v>
      </c>
      <c r="H30" s="39"/>
    </row>
    <row r="31" spans="1:8" x14ac:dyDescent="0.25">
      <c r="A31" s="84"/>
      <c r="B31" s="1" t="s">
        <v>35</v>
      </c>
      <c r="C31" s="37" t="s">
        <v>325</v>
      </c>
      <c r="D31" s="37" t="s">
        <v>333</v>
      </c>
      <c r="E31" s="38">
        <v>17793</v>
      </c>
      <c r="F31" s="38">
        <v>4546111.5</v>
      </c>
      <c r="G31" s="2">
        <f t="shared" si="0"/>
        <v>8.1839835077867421E-3</v>
      </c>
      <c r="H31" s="39"/>
    </row>
    <row r="32" spans="1:8" x14ac:dyDescent="0.25">
      <c r="A32" s="84"/>
      <c r="B32" s="1" t="s">
        <v>758</v>
      </c>
      <c r="C32" s="37" t="s">
        <v>785</v>
      </c>
      <c r="D32" s="37" t="s">
        <v>314</v>
      </c>
      <c r="E32" s="38">
        <v>1625</v>
      </c>
      <c r="F32" s="38">
        <v>4956412.5</v>
      </c>
      <c r="G32" s="2">
        <f t="shared" si="0"/>
        <v>8.9226140093106067E-3</v>
      </c>
      <c r="H32" s="39"/>
    </row>
    <row r="33" spans="1:8" x14ac:dyDescent="0.25">
      <c r="A33" s="84"/>
      <c r="B33" s="1" t="s">
        <v>36</v>
      </c>
      <c r="C33" s="37" t="s">
        <v>347</v>
      </c>
      <c r="D33" s="37" t="s">
        <v>310</v>
      </c>
      <c r="E33" s="38">
        <v>31100</v>
      </c>
      <c r="F33" s="38">
        <v>11093370</v>
      </c>
      <c r="G33" s="2">
        <f t="shared" si="0"/>
        <v>1.9970464236474667E-2</v>
      </c>
      <c r="H33" s="39"/>
    </row>
    <row r="34" spans="1:8" x14ac:dyDescent="0.25">
      <c r="A34" s="84"/>
      <c r="B34" s="1" t="s">
        <v>38</v>
      </c>
      <c r="C34" s="37" t="s">
        <v>357</v>
      </c>
      <c r="D34" s="37" t="s">
        <v>355</v>
      </c>
      <c r="E34" s="38">
        <v>2250</v>
      </c>
      <c r="F34" s="38">
        <v>2334375</v>
      </c>
      <c r="G34" s="2">
        <f t="shared" si="0"/>
        <v>4.2023796602854279E-3</v>
      </c>
      <c r="H34" s="39"/>
    </row>
    <row r="35" spans="1:8" x14ac:dyDescent="0.25">
      <c r="A35" s="84"/>
      <c r="B35" s="1" t="s">
        <v>647</v>
      </c>
      <c r="C35" s="37" t="s">
        <v>668</v>
      </c>
      <c r="D35" s="37" t="s">
        <v>669</v>
      </c>
      <c r="E35" s="38">
        <v>3100</v>
      </c>
      <c r="F35" s="38">
        <v>2542000</v>
      </c>
      <c r="G35" s="2">
        <f t="shared" si="0"/>
        <v>4.5761495460007739E-3</v>
      </c>
      <c r="H35" s="39"/>
    </row>
    <row r="36" spans="1:8" x14ac:dyDescent="0.25">
      <c r="A36" s="84"/>
      <c r="B36" s="1" t="s">
        <v>759</v>
      </c>
      <c r="C36" s="37" t="s">
        <v>784</v>
      </c>
      <c r="D36" s="37" t="s">
        <v>733</v>
      </c>
      <c r="E36" s="38">
        <v>6000</v>
      </c>
      <c r="F36" s="38">
        <v>2826600</v>
      </c>
      <c r="G36" s="2">
        <f t="shared" si="0"/>
        <v>5.0884910726694682E-3</v>
      </c>
      <c r="H36" s="39"/>
    </row>
    <row r="37" spans="1:8" x14ac:dyDescent="0.25">
      <c r="A37" s="84"/>
      <c r="B37" s="1" t="s">
        <v>577</v>
      </c>
      <c r="C37" s="37" t="s">
        <v>582</v>
      </c>
      <c r="D37" s="37" t="s">
        <v>581</v>
      </c>
      <c r="E37" s="38">
        <v>1025</v>
      </c>
      <c r="F37" s="38">
        <v>4556330</v>
      </c>
      <c r="G37" s="2">
        <f t="shared" si="0"/>
        <v>8.202379016888162E-3</v>
      </c>
      <c r="H37" s="39"/>
    </row>
    <row r="38" spans="1:8" x14ac:dyDescent="0.25">
      <c r="A38" s="84"/>
      <c r="B38" s="1" t="s">
        <v>39</v>
      </c>
      <c r="C38" s="37" t="s">
        <v>343</v>
      </c>
      <c r="D38" s="37" t="s">
        <v>345</v>
      </c>
      <c r="E38" s="38">
        <v>6900</v>
      </c>
      <c r="F38" s="38">
        <v>2763105</v>
      </c>
      <c r="G38" s="2">
        <f t="shared" si="0"/>
        <v>4.9741863459097048E-3</v>
      </c>
      <c r="H38" s="39"/>
    </row>
    <row r="39" spans="1:8" x14ac:dyDescent="0.25">
      <c r="A39" s="84"/>
      <c r="B39" s="1" t="s">
        <v>648</v>
      </c>
      <c r="C39" s="37" t="s">
        <v>670</v>
      </c>
      <c r="D39" s="37" t="s">
        <v>671</v>
      </c>
      <c r="E39" s="38">
        <v>18600</v>
      </c>
      <c r="F39" s="38">
        <v>5174520</v>
      </c>
      <c r="G39" s="2">
        <f t="shared" si="0"/>
        <v>9.3152546612005997E-3</v>
      </c>
      <c r="H39" s="39"/>
    </row>
    <row r="40" spans="1:8" x14ac:dyDescent="0.25">
      <c r="A40" s="84"/>
      <c r="B40" s="1" t="s">
        <v>727</v>
      </c>
      <c r="C40" s="37" t="s">
        <v>732</v>
      </c>
      <c r="D40" s="37" t="s">
        <v>733</v>
      </c>
      <c r="E40" s="38">
        <v>33000</v>
      </c>
      <c r="F40" s="38">
        <v>5796120</v>
      </c>
      <c r="G40" s="2">
        <f t="shared" si="0"/>
        <v>1.0434269042708893E-2</v>
      </c>
      <c r="H40" s="39"/>
    </row>
    <row r="41" spans="1:8" x14ac:dyDescent="0.25">
      <c r="A41" s="84"/>
      <c r="B41" s="1" t="s">
        <v>40</v>
      </c>
      <c r="C41" s="37" t="s">
        <v>354</v>
      </c>
      <c r="D41" s="37" t="s">
        <v>350</v>
      </c>
      <c r="E41" s="38">
        <v>21700</v>
      </c>
      <c r="F41" s="38">
        <v>5030060</v>
      </c>
      <c r="G41" s="2">
        <f t="shared" si="0"/>
        <v>9.0551954309034833E-3</v>
      </c>
      <c r="H41" s="39"/>
    </row>
    <row r="42" spans="1:8" x14ac:dyDescent="0.25">
      <c r="A42" s="84"/>
      <c r="B42" s="1" t="s">
        <v>41</v>
      </c>
      <c r="C42" s="37" t="s">
        <v>703</v>
      </c>
      <c r="D42" s="37" t="s">
        <v>306</v>
      </c>
      <c r="E42" s="38">
        <v>600</v>
      </c>
      <c r="F42" s="38">
        <v>2724000</v>
      </c>
      <c r="G42" s="2">
        <f t="shared" si="0"/>
        <v>4.9037888919378865E-3</v>
      </c>
      <c r="H42" s="39"/>
    </row>
    <row r="43" spans="1:8" x14ac:dyDescent="0.25">
      <c r="A43" s="84"/>
      <c r="B43" s="1" t="s">
        <v>42</v>
      </c>
      <c r="C43" s="37" t="s">
        <v>356</v>
      </c>
      <c r="D43" s="37" t="s">
        <v>349</v>
      </c>
      <c r="E43" s="38">
        <v>692</v>
      </c>
      <c r="F43" s="38">
        <v>3633000</v>
      </c>
      <c r="G43" s="2">
        <f t="shared" si="0"/>
        <v>6.540185405436983E-3</v>
      </c>
      <c r="H43" s="39"/>
    </row>
    <row r="44" spans="1:8" x14ac:dyDescent="0.25">
      <c r="A44" s="84"/>
      <c r="B44" s="1" t="s">
        <v>586</v>
      </c>
      <c r="C44" s="37" t="s">
        <v>346</v>
      </c>
      <c r="D44" s="37" t="s">
        <v>310</v>
      </c>
      <c r="E44" s="38">
        <v>20120</v>
      </c>
      <c r="F44" s="38">
        <v>8438328</v>
      </c>
      <c r="G44" s="2">
        <f t="shared" si="0"/>
        <v>1.5190814652323217E-2</v>
      </c>
      <c r="H44" s="39"/>
    </row>
    <row r="45" spans="1:8" x14ac:dyDescent="0.25">
      <c r="A45" s="84"/>
      <c r="B45" s="1" t="s">
        <v>43</v>
      </c>
      <c r="C45" s="37" t="s">
        <v>344</v>
      </c>
      <c r="D45" s="37" t="s">
        <v>310</v>
      </c>
      <c r="E45" s="38">
        <v>11645</v>
      </c>
      <c r="F45" s="38">
        <v>15138500</v>
      </c>
      <c r="G45" s="2">
        <f t="shared" si="0"/>
        <v>2.7252572738840564E-2</v>
      </c>
      <c r="H45" s="39"/>
    </row>
    <row r="46" spans="1:8" x14ac:dyDescent="0.25">
      <c r="A46" s="84"/>
      <c r="B46" s="1" t="s">
        <v>44</v>
      </c>
      <c r="C46" s="37" t="s">
        <v>351</v>
      </c>
      <c r="D46" s="37" t="s">
        <v>352</v>
      </c>
      <c r="E46" s="38">
        <v>2800</v>
      </c>
      <c r="F46" s="38">
        <v>4190200</v>
      </c>
      <c r="G46" s="2">
        <f t="shared" si="0"/>
        <v>7.5432658645367594E-3</v>
      </c>
      <c r="H46" s="39"/>
    </row>
    <row r="47" spans="1:8" x14ac:dyDescent="0.25">
      <c r="A47" s="84"/>
      <c r="B47" s="1" t="s">
        <v>46</v>
      </c>
      <c r="C47" s="37" t="s">
        <v>341</v>
      </c>
      <c r="D47" s="37" t="s">
        <v>342</v>
      </c>
      <c r="E47" s="38">
        <v>26100</v>
      </c>
      <c r="F47" s="38">
        <v>11553165</v>
      </c>
      <c r="G47" s="2">
        <f t="shared" si="0"/>
        <v>2.0798194637931561E-2</v>
      </c>
      <c r="H47" s="39"/>
    </row>
    <row r="48" spans="1:8" x14ac:dyDescent="0.25">
      <c r="A48" s="84"/>
      <c r="B48" s="1" t="s">
        <v>649</v>
      </c>
      <c r="C48" s="37" t="s">
        <v>672</v>
      </c>
      <c r="D48" s="37" t="s">
        <v>306</v>
      </c>
      <c r="E48" s="38">
        <v>1000</v>
      </c>
      <c r="F48" s="38">
        <v>5594500</v>
      </c>
      <c r="G48" s="2">
        <f t="shared" si="0"/>
        <v>1.0071309455193285E-2</v>
      </c>
      <c r="H48" s="39"/>
    </row>
    <row r="49" spans="1:8" x14ac:dyDescent="0.25">
      <c r="A49" s="84"/>
      <c r="B49" s="1" t="s">
        <v>47</v>
      </c>
      <c r="C49" s="37" t="s">
        <v>348</v>
      </c>
      <c r="D49" s="37" t="s">
        <v>358</v>
      </c>
      <c r="E49" s="38">
        <v>14220</v>
      </c>
      <c r="F49" s="38">
        <v>5893479</v>
      </c>
      <c r="G49" s="2">
        <f t="shared" si="0"/>
        <v>1.0609536290407198E-2</v>
      </c>
      <c r="H49" s="39"/>
    </row>
    <row r="50" spans="1:8" x14ac:dyDescent="0.25">
      <c r="A50" s="84"/>
      <c r="B50" s="1" t="s">
        <v>760</v>
      </c>
      <c r="C50" s="37" t="s">
        <v>786</v>
      </c>
      <c r="D50" s="37" t="s">
        <v>363</v>
      </c>
      <c r="E50" s="38">
        <v>5000</v>
      </c>
      <c r="F50" s="38">
        <v>3455250</v>
      </c>
      <c r="G50" s="2">
        <f t="shared" si="0"/>
        <v>6.2201969782923585E-3</v>
      </c>
      <c r="H50" s="39"/>
    </row>
    <row r="51" spans="1:8" x14ac:dyDescent="0.25">
      <c r="A51" s="84"/>
      <c r="B51" s="1" t="s">
        <v>650</v>
      </c>
      <c r="C51" s="37" t="s">
        <v>673</v>
      </c>
      <c r="D51" s="37" t="s">
        <v>301</v>
      </c>
      <c r="E51" s="38">
        <v>6500</v>
      </c>
      <c r="F51" s="38">
        <v>3140475</v>
      </c>
      <c r="G51" s="2">
        <f t="shared" si="0"/>
        <v>5.6535339281970024E-3</v>
      </c>
      <c r="H51" s="39"/>
    </row>
    <row r="52" spans="1:8" x14ac:dyDescent="0.25">
      <c r="A52" s="84"/>
      <c r="B52" s="1" t="s">
        <v>48</v>
      </c>
      <c r="C52" s="37" t="s">
        <v>365</v>
      </c>
      <c r="D52" s="37" t="s">
        <v>364</v>
      </c>
      <c r="E52" s="38">
        <v>1790</v>
      </c>
      <c r="F52" s="38">
        <v>9133296</v>
      </c>
      <c r="G52" s="2">
        <f t="shared" si="0"/>
        <v>1.6441907295000269E-2</v>
      </c>
      <c r="H52" s="39"/>
    </row>
    <row r="53" spans="1:8" x14ac:dyDescent="0.25">
      <c r="A53" s="84"/>
      <c r="B53" s="1" t="s">
        <v>49</v>
      </c>
      <c r="C53" s="37" t="s">
        <v>360</v>
      </c>
      <c r="D53" s="37" t="s">
        <v>312</v>
      </c>
      <c r="E53" s="38">
        <v>9160</v>
      </c>
      <c r="F53" s="38">
        <v>9682120</v>
      </c>
      <c r="G53" s="2">
        <f t="shared" si="0"/>
        <v>1.7429909143322191E-2</v>
      </c>
      <c r="H53" s="39"/>
    </row>
    <row r="54" spans="1:8" x14ac:dyDescent="0.25">
      <c r="A54" s="84"/>
      <c r="B54" s="1" t="s">
        <v>50</v>
      </c>
      <c r="C54" s="37" t="s">
        <v>366</v>
      </c>
      <c r="D54" s="37" t="s">
        <v>37</v>
      </c>
      <c r="E54" s="38">
        <v>885</v>
      </c>
      <c r="F54" s="38">
        <v>4517925</v>
      </c>
      <c r="G54" s="2">
        <f t="shared" si="0"/>
        <v>8.1332417142468711E-3</v>
      </c>
      <c r="H54" s="39"/>
    </row>
    <row r="55" spans="1:8" x14ac:dyDescent="0.25">
      <c r="A55" s="84"/>
      <c r="B55" s="1" t="s">
        <v>51</v>
      </c>
      <c r="C55" s="37" t="s">
        <v>370</v>
      </c>
      <c r="D55" s="37" t="s">
        <v>367</v>
      </c>
      <c r="E55" s="38">
        <v>300</v>
      </c>
      <c r="F55" s="38">
        <v>6032400</v>
      </c>
      <c r="G55" s="2">
        <f t="shared" si="0"/>
        <v>1.085962412324747E-2</v>
      </c>
      <c r="H55" s="39"/>
    </row>
    <row r="56" spans="1:8" x14ac:dyDescent="0.25">
      <c r="A56" s="84"/>
      <c r="B56" s="1" t="s">
        <v>761</v>
      </c>
      <c r="C56" s="37" t="s">
        <v>776</v>
      </c>
      <c r="D56" s="37" t="s">
        <v>777</v>
      </c>
      <c r="E56" s="38">
        <v>215</v>
      </c>
      <c r="F56" s="38">
        <v>5557750</v>
      </c>
      <c r="G56" s="2">
        <f t="shared" si="0"/>
        <v>1.0005151510340598E-2</v>
      </c>
      <c r="H56" s="39"/>
    </row>
    <row r="57" spans="1:8" x14ac:dyDescent="0.25">
      <c r="A57" s="84"/>
      <c r="B57" s="1" t="s">
        <v>587</v>
      </c>
      <c r="C57" s="37" t="s">
        <v>597</v>
      </c>
      <c r="D57" s="37" t="s">
        <v>314</v>
      </c>
      <c r="E57" s="38">
        <v>325</v>
      </c>
      <c r="F57" s="38">
        <v>3076775</v>
      </c>
      <c r="G57" s="2">
        <f t="shared" si="0"/>
        <v>5.5388601571190127E-3</v>
      </c>
      <c r="H57" s="39"/>
    </row>
    <row r="58" spans="1:8" x14ac:dyDescent="0.25">
      <c r="A58" s="84"/>
      <c r="B58" s="1" t="s">
        <v>651</v>
      </c>
      <c r="C58" s="37" t="s">
        <v>674</v>
      </c>
      <c r="D58" s="37" t="s">
        <v>675</v>
      </c>
      <c r="E58" s="38">
        <v>25200</v>
      </c>
      <c r="F58" s="38">
        <v>8808660</v>
      </c>
      <c r="G58" s="2">
        <f t="shared" si="0"/>
        <v>1.5857492313090155E-2</v>
      </c>
      <c r="H58" s="39"/>
    </row>
    <row r="59" spans="1:8" x14ac:dyDescent="0.25">
      <c r="A59" s="84"/>
      <c r="B59" s="1" t="s">
        <v>52</v>
      </c>
      <c r="C59" s="37" t="s">
        <v>368</v>
      </c>
      <c r="D59" s="37" t="s">
        <v>303</v>
      </c>
      <c r="E59" s="38">
        <v>10619</v>
      </c>
      <c r="F59" s="38">
        <v>19240566.100000001</v>
      </c>
      <c r="G59" s="2">
        <f t="shared" si="0"/>
        <v>3.4637178530020803E-2</v>
      </c>
      <c r="H59" s="39"/>
    </row>
    <row r="60" spans="1:8" x14ac:dyDescent="0.25">
      <c r="A60" s="84"/>
      <c r="B60" s="1" t="s">
        <v>652</v>
      </c>
      <c r="C60" s="37" t="s">
        <v>676</v>
      </c>
      <c r="D60" s="37" t="s">
        <v>312</v>
      </c>
      <c r="E60" s="38">
        <v>850</v>
      </c>
      <c r="F60" s="38">
        <v>2531385</v>
      </c>
      <c r="G60" s="2">
        <f t="shared" si="0"/>
        <v>4.5570402511814195E-3</v>
      </c>
      <c r="H60" s="39"/>
    </row>
    <row r="61" spans="1:8" x14ac:dyDescent="0.25">
      <c r="A61" s="84"/>
      <c r="B61" s="1" t="s">
        <v>53</v>
      </c>
      <c r="C61" s="37" t="s">
        <v>361</v>
      </c>
      <c r="D61" s="37" t="s">
        <v>369</v>
      </c>
      <c r="E61" s="38">
        <v>335</v>
      </c>
      <c r="F61" s="38">
        <v>2980997.5</v>
      </c>
      <c r="G61" s="2">
        <f t="shared" si="0"/>
        <v>5.366439951319607E-3</v>
      </c>
      <c r="H61" s="39"/>
    </row>
    <row r="62" spans="1:8" x14ac:dyDescent="0.25">
      <c r="A62" s="84"/>
      <c r="B62" s="1" t="s">
        <v>607</v>
      </c>
      <c r="C62" s="37" t="s">
        <v>629</v>
      </c>
      <c r="D62" s="37" t="s">
        <v>630</v>
      </c>
      <c r="E62" s="38">
        <v>1465</v>
      </c>
      <c r="F62" s="38">
        <v>3083678.5</v>
      </c>
      <c r="G62" s="2">
        <f t="shared" si="0"/>
        <v>5.5512879495622927E-3</v>
      </c>
      <c r="H62" s="39"/>
    </row>
    <row r="63" spans="1:8" x14ac:dyDescent="0.25">
      <c r="A63" s="84"/>
      <c r="B63" s="1" t="s">
        <v>54</v>
      </c>
      <c r="C63" s="37" t="s">
        <v>359</v>
      </c>
      <c r="D63" s="37" t="s">
        <v>362</v>
      </c>
      <c r="E63" s="38">
        <v>4430</v>
      </c>
      <c r="F63" s="38">
        <v>10628899</v>
      </c>
      <c r="G63" s="2">
        <f t="shared" si="0"/>
        <v>1.9134316024129849E-2</v>
      </c>
      <c r="H63" s="39"/>
    </row>
    <row r="64" spans="1:8" x14ac:dyDescent="0.25">
      <c r="A64" s="84"/>
      <c r="B64" s="1" t="s">
        <v>55</v>
      </c>
      <c r="C64" s="37" t="s">
        <v>371</v>
      </c>
      <c r="D64" s="37" t="s">
        <v>310</v>
      </c>
      <c r="E64" s="38">
        <v>9520</v>
      </c>
      <c r="F64" s="38">
        <v>1208088</v>
      </c>
      <c r="G64" s="2">
        <f t="shared" si="0"/>
        <v>2.1748195722773342E-3</v>
      </c>
      <c r="H64" s="39"/>
    </row>
    <row r="65" spans="1:8" x14ac:dyDescent="0.25">
      <c r="A65" s="84"/>
      <c r="B65" s="1" t="s">
        <v>56</v>
      </c>
      <c r="C65" s="37" t="s">
        <v>381</v>
      </c>
      <c r="D65" s="37" t="s">
        <v>329</v>
      </c>
      <c r="E65" s="38">
        <v>810</v>
      </c>
      <c r="F65" s="38">
        <v>9274500</v>
      </c>
      <c r="G65" s="2">
        <f t="shared" si="0"/>
        <v>1.6696105021394247E-2</v>
      </c>
      <c r="H65" s="39"/>
    </row>
    <row r="66" spans="1:8" x14ac:dyDescent="0.25">
      <c r="A66" s="84"/>
      <c r="B66" s="1" t="s">
        <v>57</v>
      </c>
      <c r="C66" s="37" t="s">
        <v>376</v>
      </c>
      <c r="D66" s="37" t="s">
        <v>311</v>
      </c>
      <c r="E66" s="38">
        <v>945</v>
      </c>
      <c r="F66" s="38">
        <v>4102528.5</v>
      </c>
      <c r="G66" s="2">
        <f t="shared" si="0"/>
        <v>7.3854382111448605E-3</v>
      </c>
      <c r="H66" s="39"/>
    </row>
    <row r="67" spans="1:8" x14ac:dyDescent="0.25">
      <c r="A67" s="84"/>
      <c r="B67" s="1" t="s">
        <v>653</v>
      </c>
      <c r="C67" s="37" t="s">
        <v>677</v>
      </c>
      <c r="D67" s="37" t="s">
        <v>678</v>
      </c>
      <c r="E67" s="38">
        <v>8750</v>
      </c>
      <c r="F67" s="38">
        <v>3515312.5</v>
      </c>
      <c r="G67" s="2">
        <f t="shared" si="0"/>
        <v>6.3283224629920717E-3</v>
      </c>
      <c r="H67" s="39"/>
    </row>
    <row r="68" spans="1:8" x14ac:dyDescent="0.25">
      <c r="A68" s="84"/>
      <c r="B68" s="1" t="s">
        <v>58</v>
      </c>
      <c r="C68" s="37" t="s">
        <v>375</v>
      </c>
      <c r="D68" s="37" t="s">
        <v>310</v>
      </c>
      <c r="E68" s="38">
        <v>8200</v>
      </c>
      <c r="F68" s="38">
        <v>7369750</v>
      </c>
      <c r="G68" s="2">
        <f t="shared" si="0"/>
        <v>1.3267143240219985E-2</v>
      </c>
      <c r="H68" s="39"/>
    </row>
    <row r="69" spans="1:8" x14ac:dyDescent="0.25">
      <c r="A69" s="84"/>
      <c r="B69" s="1" t="s">
        <v>59</v>
      </c>
      <c r="C69" s="37" t="s">
        <v>372</v>
      </c>
      <c r="D69" s="37" t="s">
        <v>377</v>
      </c>
      <c r="E69" s="38">
        <v>532</v>
      </c>
      <c r="F69" s="38">
        <v>7207004</v>
      </c>
      <c r="G69" s="2">
        <f t="shared" si="0"/>
        <v>1.297416525673712E-2</v>
      </c>
      <c r="H69" s="39"/>
    </row>
    <row r="70" spans="1:8" x14ac:dyDescent="0.25">
      <c r="A70" s="84"/>
      <c r="B70" s="1" t="s">
        <v>60</v>
      </c>
      <c r="C70" s="37" t="s">
        <v>379</v>
      </c>
      <c r="D70" s="37" t="s">
        <v>362</v>
      </c>
      <c r="E70" s="38">
        <v>3620</v>
      </c>
      <c r="F70" s="38">
        <v>5893360</v>
      </c>
      <c r="G70" s="2">
        <f t="shared" si="0"/>
        <v>1.0609322064681008E-2</v>
      </c>
      <c r="H70" s="39"/>
    </row>
    <row r="71" spans="1:8" x14ac:dyDescent="0.25">
      <c r="A71" s="84"/>
      <c r="B71" s="1" t="s">
        <v>694</v>
      </c>
      <c r="C71" s="37" t="s">
        <v>704</v>
      </c>
      <c r="D71" s="37" t="s">
        <v>385</v>
      </c>
      <c r="E71" s="38">
        <v>21250</v>
      </c>
      <c r="F71" s="38">
        <v>8699750</v>
      </c>
      <c r="G71" s="2">
        <f t="shared" ref="G71:G86" si="1">+F71/$F$106</f>
        <v>1.5661430768221966E-2</v>
      </c>
      <c r="H71" s="39"/>
    </row>
    <row r="72" spans="1:8" x14ac:dyDescent="0.25">
      <c r="A72" s="84"/>
      <c r="B72" s="1" t="s">
        <v>61</v>
      </c>
      <c r="C72" s="37" t="s">
        <v>373</v>
      </c>
      <c r="D72" s="37" t="s">
        <v>314</v>
      </c>
      <c r="E72" s="38">
        <v>1080</v>
      </c>
      <c r="F72" s="38">
        <v>5471280</v>
      </c>
      <c r="G72" s="2">
        <f t="shared" si="1"/>
        <v>9.8494868166967408E-3</v>
      </c>
      <c r="H72" s="39"/>
    </row>
    <row r="73" spans="1:8" x14ac:dyDescent="0.25">
      <c r="A73" s="84"/>
      <c r="B73" s="1" t="s">
        <v>62</v>
      </c>
      <c r="C73" s="37" t="s">
        <v>374</v>
      </c>
      <c r="D73" s="37" t="s">
        <v>312</v>
      </c>
      <c r="E73" s="38">
        <v>8275</v>
      </c>
      <c r="F73" s="38">
        <v>9184422.5</v>
      </c>
      <c r="G73" s="2">
        <f t="shared" si="1"/>
        <v>1.6533946047857708E-2</v>
      </c>
      <c r="H73" s="39"/>
    </row>
    <row r="74" spans="1:8" x14ac:dyDescent="0.25">
      <c r="A74" s="84"/>
      <c r="B74" s="1" t="s">
        <v>63</v>
      </c>
      <c r="C74" s="37" t="s">
        <v>380</v>
      </c>
      <c r="D74" s="37" t="s">
        <v>338</v>
      </c>
      <c r="E74" s="38">
        <v>27400</v>
      </c>
      <c r="F74" s="38">
        <v>8970760</v>
      </c>
      <c r="G74" s="2">
        <f t="shared" si="1"/>
        <v>1.6149307356916564E-2</v>
      </c>
      <c r="H74" s="39"/>
    </row>
    <row r="75" spans="1:8" x14ac:dyDescent="0.25">
      <c r="A75" s="84"/>
      <c r="B75" s="1" t="s">
        <v>763</v>
      </c>
      <c r="C75" s="37" t="s">
        <v>779</v>
      </c>
      <c r="D75" s="37" t="s">
        <v>389</v>
      </c>
      <c r="E75" s="38">
        <v>1400</v>
      </c>
      <c r="F75" s="38">
        <v>2230340</v>
      </c>
      <c r="G75" s="2">
        <f t="shared" si="1"/>
        <v>4.0150941693262651E-3</v>
      </c>
      <c r="H75" s="62"/>
    </row>
    <row r="76" spans="1:8" outlineLevel="1" x14ac:dyDescent="0.25">
      <c r="A76" s="84"/>
      <c r="B76" s="1" t="s">
        <v>65</v>
      </c>
      <c r="C76" s="37" t="s">
        <v>382</v>
      </c>
      <c r="D76" s="37" t="s">
        <v>386</v>
      </c>
      <c r="E76" s="38">
        <v>15624</v>
      </c>
      <c r="F76" s="38">
        <v>4117705.2</v>
      </c>
      <c r="G76" s="2">
        <f t="shared" si="1"/>
        <v>7.4127595521420245E-3</v>
      </c>
      <c r="H76" s="62"/>
    </row>
    <row r="77" spans="1:8" outlineLevel="1" x14ac:dyDescent="0.25">
      <c r="A77" s="84"/>
      <c r="B77" s="1" t="s">
        <v>764</v>
      </c>
      <c r="C77" s="37" t="s">
        <v>780</v>
      </c>
      <c r="D77" s="37" t="s">
        <v>781</v>
      </c>
      <c r="E77" s="38">
        <v>4400</v>
      </c>
      <c r="F77" s="38">
        <v>3002340</v>
      </c>
      <c r="G77" s="2">
        <f t="shared" si="1"/>
        <v>5.4048610652792936E-3</v>
      </c>
      <c r="H77" s="62"/>
    </row>
    <row r="78" spans="1:8" outlineLevel="1" x14ac:dyDescent="0.25">
      <c r="A78" s="84" t="s">
        <v>762</v>
      </c>
      <c r="B78" s="1" t="s">
        <v>66</v>
      </c>
      <c r="C78" s="37" t="s">
        <v>384</v>
      </c>
      <c r="D78" s="37" t="s">
        <v>388</v>
      </c>
      <c r="E78" s="38">
        <v>28650</v>
      </c>
      <c r="F78" s="38">
        <v>9400065</v>
      </c>
      <c r="G78" s="2">
        <f t="shared" si="1"/>
        <v>1.6922149166848057E-2</v>
      </c>
      <c r="H78" s="62"/>
    </row>
    <row r="79" spans="1:8" outlineLevel="1" x14ac:dyDescent="0.25">
      <c r="A79" s="84"/>
      <c r="B79" s="1" t="s">
        <v>765</v>
      </c>
      <c r="C79" s="37" t="s">
        <v>782</v>
      </c>
      <c r="D79" s="37" t="s">
        <v>783</v>
      </c>
      <c r="E79" s="38">
        <v>200</v>
      </c>
      <c r="F79" s="38">
        <v>7160000</v>
      </c>
      <c r="G79" s="2">
        <f t="shared" si="1"/>
        <v>1.2889547895108395E-2</v>
      </c>
      <c r="H79" s="62"/>
    </row>
    <row r="80" spans="1:8" outlineLevel="1" x14ac:dyDescent="0.25">
      <c r="A80" s="84"/>
      <c r="B80" s="1" t="s">
        <v>608</v>
      </c>
      <c r="C80" s="37" t="s">
        <v>624</v>
      </c>
      <c r="D80" s="37" t="s">
        <v>483</v>
      </c>
      <c r="E80" s="38">
        <v>1500</v>
      </c>
      <c r="F80" s="38">
        <v>2350350</v>
      </c>
      <c r="G80" s="2">
        <f t="shared" si="1"/>
        <v>4.2311381138642485E-3</v>
      </c>
      <c r="H80" s="62"/>
    </row>
    <row r="81" spans="1:8" outlineLevel="1" x14ac:dyDescent="0.25">
      <c r="A81" s="84"/>
      <c r="B81" s="1" t="s">
        <v>654</v>
      </c>
      <c r="C81" s="37" t="s">
        <v>679</v>
      </c>
      <c r="D81" s="37" t="s">
        <v>680</v>
      </c>
      <c r="E81" s="38">
        <v>50900</v>
      </c>
      <c r="F81" s="38">
        <v>8687612</v>
      </c>
      <c r="G81" s="2">
        <f t="shared" si="1"/>
        <v>1.563957974415062E-2</v>
      </c>
      <c r="H81" s="62"/>
    </row>
    <row r="82" spans="1:8" outlineLevel="1" x14ac:dyDescent="0.25">
      <c r="A82" s="84"/>
      <c r="B82" s="1" t="s">
        <v>67</v>
      </c>
      <c r="C82" s="37" t="s">
        <v>383</v>
      </c>
      <c r="D82" s="37" t="s">
        <v>337</v>
      </c>
      <c r="E82" s="38">
        <v>4245</v>
      </c>
      <c r="F82" s="38">
        <v>2306520.75</v>
      </c>
      <c r="G82" s="2">
        <f t="shared" si="1"/>
        <v>4.152235988573511E-3</v>
      </c>
      <c r="H82" s="62"/>
    </row>
    <row r="83" spans="1:8" outlineLevel="1" x14ac:dyDescent="0.25">
      <c r="A83" s="84"/>
      <c r="B83" s="1" t="s">
        <v>69</v>
      </c>
      <c r="C83" s="37" t="s">
        <v>387</v>
      </c>
      <c r="D83" s="37" t="s">
        <v>306</v>
      </c>
      <c r="E83" s="38">
        <v>2525</v>
      </c>
      <c r="F83" s="38">
        <v>3313305</v>
      </c>
      <c r="G83" s="2">
        <f t="shared" si="1"/>
        <v>5.9646652917042069E-3</v>
      </c>
      <c r="H83" s="62"/>
    </row>
    <row r="84" spans="1:8" outlineLevel="1" x14ac:dyDescent="0.25">
      <c r="A84" s="84"/>
      <c r="B84" s="1" t="s">
        <v>70</v>
      </c>
      <c r="C84" s="37" t="s">
        <v>390</v>
      </c>
      <c r="D84" s="37" t="s">
        <v>389</v>
      </c>
      <c r="E84" s="38">
        <v>12000</v>
      </c>
      <c r="F84" s="38">
        <v>4080000</v>
      </c>
      <c r="G84" s="2">
        <f t="shared" si="1"/>
        <v>7.3448820407880245E-3</v>
      </c>
      <c r="H84" s="62"/>
    </row>
    <row r="85" spans="1:8" outlineLevel="1" x14ac:dyDescent="0.25">
      <c r="A85" s="84"/>
      <c r="B85" s="1" t="s">
        <v>655</v>
      </c>
      <c r="C85" s="37" t="s">
        <v>681</v>
      </c>
      <c r="D85" s="37" t="s">
        <v>310</v>
      </c>
      <c r="E85" s="38">
        <v>5000</v>
      </c>
      <c r="F85" s="38">
        <v>5431000</v>
      </c>
      <c r="G85" s="2">
        <f t="shared" si="1"/>
        <v>9.7769741087058229E-3</v>
      </c>
      <c r="H85" s="63"/>
    </row>
    <row r="86" spans="1:8" outlineLevel="1" x14ac:dyDescent="0.25">
      <c r="A86" s="84"/>
      <c r="B86" s="1" t="s">
        <v>766</v>
      </c>
      <c r="C86" s="37" t="s">
        <v>778</v>
      </c>
      <c r="D86" s="37" t="s">
        <v>388</v>
      </c>
      <c r="E86" s="38">
        <v>5500</v>
      </c>
      <c r="F86" s="38">
        <v>9444050</v>
      </c>
      <c r="G86" s="2">
        <f t="shared" si="1"/>
        <v>1.7001331675809837E-2</v>
      </c>
      <c r="H86" s="62"/>
    </row>
    <row r="87" spans="1:8" hidden="1" outlineLevel="1" x14ac:dyDescent="0.25">
      <c r="A87" s="84"/>
      <c r="B87" s="1"/>
      <c r="C87" s="37"/>
      <c r="D87" s="37"/>
      <c r="E87" s="38"/>
      <c r="F87" s="38"/>
      <c r="G87" s="2"/>
      <c r="H87" s="62"/>
    </row>
    <row r="88" spans="1:8" hidden="1" outlineLevel="1" x14ac:dyDescent="0.25">
      <c r="A88" s="84"/>
      <c r="B88" s="1"/>
      <c r="C88" s="37"/>
      <c r="D88" s="37"/>
      <c r="E88" s="38"/>
      <c r="F88" s="38"/>
      <c r="G88" s="2"/>
      <c r="H88" s="62"/>
    </row>
    <row r="89" spans="1:8" hidden="1" x14ac:dyDescent="0.25">
      <c r="A89" s="28" t="s">
        <v>64</v>
      </c>
      <c r="B89" s="1"/>
      <c r="C89" s="37"/>
      <c r="D89" s="37"/>
      <c r="E89" s="38"/>
      <c r="F89" s="38"/>
      <c r="G89" s="2"/>
      <c r="H89" s="62"/>
    </row>
    <row r="90" spans="1:8" hidden="1" x14ac:dyDescent="0.25">
      <c r="B90" s="1"/>
      <c r="C90" s="37"/>
      <c r="D90" s="37"/>
      <c r="E90" s="38"/>
      <c r="F90" s="38"/>
      <c r="G90" s="2"/>
      <c r="H90" s="62"/>
    </row>
    <row r="91" spans="1:8" hidden="1" x14ac:dyDescent="0.25">
      <c r="B91" s="1"/>
      <c r="C91" s="37"/>
      <c r="D91" s="37"/>
      <c r="E91" s="38"/>
      <c r="F91" s="38"/>
      <c r="G91" s="2"/>
      <c r="H91" s="62"/>
    </row>
    <row r="92" spans="1:8" hidden="1" x14ac:dyDescent="0.25">
      <c r="B92" s="26"/>
      <c r="C92" s="37"/>
      <c r="D92" s="37"/>
      <c r="E92" s="38"/>
      <c r="F92" s="38"/>
      <c r="G92" s="2"/>
      <c r="H92" s="62"/>
    </row>
    <row r="93" spans="1:8" hidden="1" x14ac:dyDescent="0.25">
      <c r="B93" s="26"/>
      <c r="C93" s="37"/>
      <c r="D93" s="37"/>
      <c r="E93" s="38"/>
      <c r="F93" s="38"/>
      <c r="G93" s="2"/>
      <c r="H93" s="62"/>
    </row>
    <row r="94" spans="1:8" x14ac:dyDescent="0.25">
      <c r="B94" s="42"/>
      <c r="C94" s="42" t="s">
        <v>72</v>
      </c>
      <c r="D94" s="42"/>
      <c r="E94" s="43"/>
      <c r="F94" s="44">
        <f>SUM(F7:F91)</f>
        <v>551867813.9000001</v>
      </c>
      <c r="G94" s="5">
        <f>+F94/$F$106</f>
        <v>0.99348137137329862</v>
      </c>
      <c r="H94" s="45"/>
    </row>
    <row r="95" spans="1:8" x14ac:dyDescent="0.25">
      <c r="A95" s="91" t="s">
        <v>68</v>
      </c>
    </row>
    <row r="96" spans="1:8" x14ac:dyDescent="0.25">
      <c r="B96" s="46"/>
      <c r="C96" s="46" t="s">
        <v>75</v>
      </c>
      <c r="D96" s="46"/>
      <c r="E96" s="46"/>
      <c r="F96" s="46" t="s">
        <v>10</v>
      </c>
      <c r="G96" s="4" t="s">
        <v>11</v>
      </c>
      <c r="H96" s="46" t="s">
        <v>12</v>
      </c>
    </row>
    <row r="97" spans="1:8" x14ac:dyDescent="0.25">
      <c r="B97" s="47"/>
      <c r="C97" s="42" t="s">
        <v>767</v>
      </c>
      <c r="D97" s="37"/>
      <c r="E97" s="48"/>
      <c r="F97" s="38">
        <v>0</v>
      </c>
      <c r="G97" s="12">
        <f>+F97/$F$106</f>
        <v>0</v>
      </c>
      <c r="H97" s="37"/>
    </row>
    <row r="98" spans="1:8" x14ac:dyDescent="0.25">
      <c r="B98" s="47" t="s">
        <v>77</v>
      </c>
      <c r="C98" s="42" t="s">
        <v>78</v>
      </c>
      <c r="D98" s="42"/>
      <c r="E98" s="43"/>
      <c r="F98" s="38">
        <v>4573772.92</v>
      </c>
      <c r="G98" s="12">
        <f>+F98/$F$106</f>
        <v>8.2337800438114211E-3</v>
      </c>
      <c r="H98" s="37"/>
    </row>
    <row r="99" spans="1:8" x14ac:dyDescent="0.25">
      <c r="B99" s="47"/>
      <c r="C99" s="42" t="s">
        <v>79</v>
      </c>
      <c r="D99" s="37"/>
      <c r="E99" s="48"/>
      <c r="F99" s="43" t="s">
        <v>76</v>
      </c>
      <c r="G99" s="5">
        <v>0</v>
      </c>
      <c r="H99" s="37"/>
    </row>
    <row r="100" spans="1:8" x14ac:dyDescent="0.25">
      <c r="B100" s="47"/>
      <c r="C100" s="42" t="s">
        <v>80</v>
      </c>
      <c r="D100" s="37"/>
      <c r="E100" s="48"/>
      <c r="F100" s="43" t="s">
        <v>76</v>
      </c>
      <c r="G100" s="5">
        <v>0</v>
      </c>
      <c r="H100" s="37"/>
    </row>
    <row r="101" spans="1:8" x14ac:dyDescent="0.25">
      <c r="B101" s="47"/>
      <c r="C101" s="42" t="s">
        <v>81</v>
      </c>
      <c r="D101" s="37"/>
      <c r="E101" s="48"/>
      <c r="F101" s="43" t="s">
        <v>76</v>
      </c>
      <c r="G101" s="5">
        <v>0</v>
      </c>
      <c r="H101" s="37"/>
    </row>
    <row r="102" spans="1:8" x14ac:dyDescent="0.25">
      <c r="B102" s="37" t="s">
        <v>68</v>
      </c>
      <c r="C102" s="37" t="s">
        <v>82</v>
      </c>
      <c r="D102" s="37"/>
      <c r="E102" s="48"/>
      <c r="F102" s="38">
        <v>-952747.47</v>
      </c>
      <c r="G102" s="5">
        <f>+F102/$F$106</f>
        <v>-1.7151514171101045E-3</v>
      </c>
      <c r="H102" s="37"/>
    </row>
    <row r="103" spans="1:8" x14ac:dyDescent="0.25">
      <c r="B103" s="47"/>
      <c r="C103" s="37"/>
      <c r="D103" s="37"/>
      <c r="E103" s="48"/>
      <c r="F103" s="49"/>
      <c r="G103" s="5"/>
      <c r="H103" s="37"/>
    </row>
    <row r="104" spans="1:8" x14ac:dyDescent="0.25">
      <c r="B104" s="47"/>
      <c r="C104" s="37" t="s">
        <v>83</v>
      </c>
      <c r="D104" s="37"/>
      <c r="E104" s="48"/>
      <c r="F104" s="50">
        <f>SUM(F97:F103)</f>
        <v>3621025.45</v>
      </c>
      <c r="G104" s="5">
        <f>+F104/$F$106</f>
        <v>6.5186286267013178E-3</v>
      </c>
      <c r="H104" s="37"/>
    </row>
    <row r="105" spans="1:8" x14ac:dyDescent="0.25">
      <c r="B105" s="47"/>
      <c r="C105" s="37"/>
      <c r="D105" s="37"/>
      <c r="E105" s="48"/>
      <c r="F105" s="50"/>
      <c r="G105" s="5"/>
      <c r="H105" s="37"/>
    </row>
    <row r="106" spans="1:8" x14ac:dyDescent="0.25">
      <c r="A106" s="28" t="s">
        <v>71</v>
      </c>
      <c r="B106" s="51"/>
      <c r="C106" s="52" t="s">
        <v>84</v>
      </c>
      <c r="D106" s="53"/>
      <c r="E106" s="54"/>
      <c r="F106" s="54">
        <f>+F104+F94</f>
        <v>555488839.35000014</v>
      </c>
      <c r="G106" s="6">
        <f>G94+G104</f>
        <v>0.99999999999999989</v>
      </c>
      <c r="H106" s="37"/>
    </row>
    <row r="107" spans="1:8" x14ac:dyDescent="0.25">
      <c r="F107" s="55"/>
    </row>
    <row r="108" spans="1:8" hidden="1" x14ac:dyDescent="0.25">
      <c r="C108" s="42" t="s">
        <v>85</v>
      </c>
      <c r="D108" s="56"/>
      <c r="F108" s="34">
        <v>0</v>
      </c>
    </row>
    <row r="109" spans="1:8" hidden="1" x14ac:dyDescent="0.25">
      <c r="C109" s="42" t="s">
        <v>86</v>
      </c>
      <c r="D109" s="57"/>
    </row>
    <row r="110" spans="1:8" hidden="1" x14ac:dyDescent="0.25">
      <c r="C110" s="42" t="s">
        <v>87</v>
      </c>
      <c r="D110" s="57"/>
    </row>
    <row r="111" spans="1:8" hidden="1" x14ac:dyDescent="0.25">
      <c r="C111" s="42" t="s">
        <v>88</v>
      </c>
      <c r="D111" s="58"/>
    </row>
    <row r="112" spans="1:8" hidden="1" x14ac:dyDescent="0.25">
      <c r="C112" s="42" t="s">
        <v>89</v>
      </c>
      <c r="D112" s="58"/>
    </row>
    <row r="113" spans="1:8" hidden="1" x14ac:dyDescent="0.25">
      <c r="A113" s="83" t="s">
        <v>73</v>
      </c>
      <c r="C113" s="42" t="s">
        <v>90</v>
      </c>
      <c r="D113" s="59"/>
    </row>
    <row r="114" spans="1:8" hidden="1" x14ac:dyDescent="0.25">
      <c r="A114" s="83" t="s">
        <v>74</v>
      </c>
      <c r="C114" s="42" t="s">
        <v>91</v>
      </c>
      <c r="D114" s="57">
        <v>0</v>
      </c>
    </row>
    <row r="115" spans="1:8" hidden="1" x14ac:dyDescent="0.25">
      <c r="C115" s="42" t="s">
        <v>92</v>
      </c>
      <c r="D115" s="57">
        <v>0</v>
      </c>
      <c r="F115" s="55"/>
      <c r="G115" s="7"/>
    </row>
    <row r="116" spans="1:8" hidden="1" x14ac:dyDescent="0.25">
      <c r="B116" s="60"/>
      <c r="C116" s="36"/>
    </row>
    <row r="117" spans="1:8" hidden="1" x14ac:dyDescent="0.25">
      <c r="F117" s="34"/>
    </row>
    <row r="118" spans="1:8" hidden="1" x14ac:dyDescent="0.25">
      <c r="C118" s="46" t="s">
        <v>93</v>
      </c>
      <c r="D118" s="46"/>
      <c r="E118" s="46"/>
      <c r="F118" s="46"/>
      <c r="G118" s="4"/>
      <c r="H118" s="46"/>
    </row>
    <row r="119" spans="1:8" hidden="1" x14ac:dyDescent="0.25">
      <c r="C119" s="46" t="s">
        <v>94</v>
      </c>
      <c r="D119" s="46"/>
      <c r="E119" s="46"/>
      <c r="F119" s="46" t="s">
        <v>10</v>
      </c>
      <c r="G119" s="4" t="s">
        <v>11</v>
      </c>
      <c r="H119" s="46" t="s">
        <v>12</v>
      </c>
    </row>
    <row r="120" spans="1:8" hidden="1" x14ac:dyDescent="0.25">
      <c r="C120" s="42" t="s">
        <v>95</v>
      </c>
      <c r="D120" s="37"/>
      <c r="E120" s="48"/>
      <c r="F120" s="61">
        <f>SUMIF(Table1345676856[[Industry ]],A113,Table1345676856[Market Value])</f>
        <v>0</v>
      </c>
      <c r="G120" s="8">
        <f>+F120/$F$106</f>
        <v>0</v>
      </c>
      <c r="H120" s="37"/>
    </row>
    <row r="121" spans="1:8" hidden="1" x14ac:dyDescent="0.25">
      <c r="C121" s="37" t="s">
        <v>96</v>
      </c>
      <c r="D121" s="37"/>
      <c r="E121" s="48"/>
      <c r="F121" s="61">
        <f>SUMIF(Table1345676856[[Industry ]],A114,Table1345676856[Market Value])</f>
        <v>0</v>
      </c>
      <c r="G121" s="8">
        <f>+F121/$F$106</f>
        <v>0</v>
      </c>
      <c r="H121" s="37"/>
    </row>
    <row r="122" spans="1:8" hidden="1" x14ac:dyDescent="0.25">
      <c r="C122" s="37" t="s">
        <v>97</v>
      </c>
      <c r="D122" s="37"/>
      <c r="E122" s="48"/>
      <c r="F122" s="61">
        <f>SUMIF($E$134:$E$141,C122,H134:H141)</f>
        <v>0</v>
      </c>
      <c r="G122" s="8">
        <f>+F122/$F$106</f>
        <v>0</v>
      </c>
      <c r="H122" s="37"/>
    </row>
    <row r="123" spans="1:8" hidden="1" x14ac:dyDescent="0.25">
      <c r="C123" s="37" t="s">
        <v>98</v>
      </c>
      <c r="D123" s="37"/>
      <c r="E123" s="48"/>
      <c r="F123" s="61">
        <f t="shared" ref="F123:F131" si="2">SUMIF($E$134:$E$141,C123,H135:H142)</f>
        <v>0</v>
      </c>
      <c r="G123" s="8">
        <f t="shared" ref="G123:G131" si="3">+F123/$F$106</f>
        <v>0</v>
      </c>
      <c r="H123" s="37"/>
    </row>
    <row r="124" spans="1:8" hidden="1" x14ac:dyDescent="0.25">
      <c r="C124" s="37" t="s">
        <v>99</v>
      </c>
      <c r="D124" s="37"/>
      <c r="E124" s="48"/>
      <c r="F124" s="61">
        <f t="shared" si="2"/>
        <v>0</v>
      </c>
      <c r="G124" s="8">
        <f t="shared" si="3"/>
        <v>0</v>
      </c>
      <c r="H124" s="37"/>
    </row>
    <row r="125" spans="1:8" hidden="1" x14ac:dyDescent="0.25">
      <c r="C125" s="37" t="s">
        <v>100</v>
      </c>
      <c r="D125" s="37"/>
      <c r="E125" s="48"/>
      <c r="F125" s="61">
        <f t="shared" si="2"/>
        <v>0</v>
      </c>
      <c r="G125" s="8">
        <f t="shared" si="3"/>
        <v>0</v>
      </c>
      <c r="H125" s="37"/>
    </row>
    <row r="126" spans="1:8" hidden="1" x14ac:dyDescent="0.25">
      <c r="C126" s="37" t="s">
        <v>101</v>
      </c>
      <c r="D126" s="37"/>
      <c r="E126" s="48"/>
      <c r="F126" s="61">
        <f t="shared" si="2"/>
        <v>0</v>
      </c>
      <c r="G126" s="8">
        <f t="shared" si="3"/>
        <v>0</v>
      </c>
      <c r="H126" s="37"/>
    </row>
    <row r="127" spans="1:8" hidden="1" x14ac:dyDescent="0.25">
      <c r="C127" s="37" t="s">
        <v>102</v>
      </c>
      <c r="D127" s="37"/>
      <c r="E127" s="48"/>
      <c r="F127" s="61">
        <f t="shared" si="2"/>
        <v>0</v>
      </c>
      <c r="G127" s="8">
        <f t="shared" si="3"/>
        <v>0</v>
      </c>
      <c r="H127" s="37"/>
    </row>
    <row r="128" spans="1:8" hidden="1" x14ac:dyDescent="0.25">
      <c r="C128" s="37" t="s">
        <v>103</v>
      </c>
      <c r="D128" s="37"/>
      <c r="E128" s="48"/>
      <c r="F128" s="61">
        <f t="shared" si="2"/>
        <v>0</v>
      </c>
      <c r="G128" s="8">
        <f t="shared" si="3"/>
        <v>0</v>
      </c>
      <c r="H128" s="37"/>
    </row>
    <row r="129" spans="2:9" hidden="1" x14ac:dyDescent="0.25">
      <c r="C129" s="37" t="s">
        <v>104</v>
      </c>
      <c r="D129" s="37"/>
      <c r="E129" s="48"/>
      <c r="F129" s="61">
        <f>SUMIF($E$134:$E$141,C129,H141:H148)</f>
        <v>0</v>
      </c>
      <c r="G129" s="8">
        <f t="shared" si="3"/>
        <v>0</v>
      </c>
      <c r="H129" s="37"/>
    </row>
    <row r="130" spans="2:9" hidden="1" x14ac:dyDescent="0.25">
      <c r="C130" s="37" t="s">
        <v>105</v>
      </c>
      <c r="D130" s="37"/>
      <c r="E130" s="48"/>
      <c r="F130" s="61">
        <f t="shared" si="2"/>
        <v>0</v>
      </c>
      <c r="G130" s="8">
        <f t="shared" si="3"/>
        <v>0</v>
      </c>
      <c r="H130" s="37"/>
    </row>
    <row r="131" spans="2:9" hidden="1" x14ac:dyDescent="0.25">
      <c r="C131" s="37" t="s">
        <v>106</v>
      </c>
      <c r="D131" s="37"/>
      <c r="E131" s="48"/>
      <c r="F131" s="61">
        <f t="shared" si="2"/>
        <v>0</v>
      </c>
      <c r="G131" s="8">
        <f t="shared" si="3"/>
        <v>0</v>
      </c>
      <c r="H131" s="37"/>
    </row>
    <row r="132" spans="2:9" hidden="1" x14ac:dyDescent="0.25"/>
    <row r="133" spans="2:9" hidden="1" x14ac:dyDescent="0.25">
      <c r="B133" s="83"/>
      <c r="C133" s="83"/>
      <c r="D133" s="83"/>
      <c r="E133" s="90"/>
      <c r="F133" s="83"/>
      <c r="G133" s="30"/>
      <c r="H133" s="83"/>
      <c r="I133" s="83"/>
    </row>
    <row r="134" spans="2:9" hidden="1" x14ac:dyDescent="0.25">
      <c r="B134" s="83"/>
      <c r="C134" s="83"/>
      <c r="D134" s="83"/>
      <c r="E134" s="83" t="s">
        <v>97</v>
      </c>
      <c r="F134" s="83" t="s">
        <v>107</v>
      </c>
      <c r="G134" s="30">
        <f t="shared" ref="G134:G141" si="4">SUMIF($H$7:$H$74,F134,$E$7:$E$74)</f>
        <v>0</v>
      </c>
      <c r="H134" s="83">
        <f t="shared" ref="H134:H141" si="5">SUMIF($H$7:$H$74,F134,$F$7:$F$74)</f>
        <v>0</v>
      </c>
      <c r="I134" s="83"/>
    </row>
    <row r="135" spans="2:9" hidden="1" x14ac:dyDescent="0.25">
      <c r="B135" s="83"/>
      <c r="C135" s="83"/>
      <c r="D135" s="83"/>
      <c r="E135" s="83" t="s">
        <v>97</v>
      </c>
      <c r="F135" s="83" t="s">
        <v>108</v>
      </c>
      <c r="G135" s="30">
        <f t="shared" si="4"/>
        <v>0</v>
      </c>
      <c r="H135" s="83">
        <f t="shared" si="5"/>
        <v>0</v>
      </c>
      <c r="I135" s="83"/>
    </row>
    <row r="136" spans="2:9" hidden="1" x14ac:dyDescent="0.25">
      <c r="B136" s="83"/>
      <c r="C136" s="83"/>
      <c r="D136" s="83"/>
      <c r="E136" s="83" t="s">
        <v>97</v>
      </c>
      <c r="F136" s="83" t="s">
        <v>109</v>
      </c>
      <c r="G136" s="30">
        <f t="shared" si="4"/>
        <v>0</v>
      </c>
      <c r="H136" s="83">
        <f t="shared" si="5"/>
        <v>0</v>
      </c>
      <c r="I136" s="83"/>
    </row>
    <row r="137" spans="2:9" x14ac:dyDescent="0.25">
      <c r="B137" s="83"/>
      <c r="C137" s="83"/>
      <c r="D137" s="83"/>
      <c r="E137" s="83" t="s">
        <v>99</v>
      </c>
      <c r="F137" s="83" t="s">
        <v>110</v>
      </c>
      <c r="G137" s="30">
        <f t="shared" si="4"/>
        <v>0</v>
      </c>
      <c r="H137" s="83">
        <f t="shared" si="5"/>
        <v>0</v>
      </c>
      <c r="I137" s="83"/>
    </row>
    <row r="138" spans="2:9" x14ac:dyDescent="0.25">
      <c r="B138" s="83"/>
      <c r="C138" s="83"/>
      <c r="D138" s="83"/>
      <c r="E138" s="83" t="s">
        <v>100</v>
      </c>
      <c r="F138" s="83" t="s">
        <v>111</v>
      </c>
      <c r="G138" s="30">
        <f t="shared" si="4"/>
        <v>0</v>
      </c>
      <c r="H138" s="83">
        <f t="shared" si="5"/>
        <v>0</v>
      </c>
      <c r="I138" s="83"/>
    </row>
    <row r="139" spans="2:9" x14ac:dyDescent="0.25">
      <c r="B139" s="83"/>
      <c r="C139" s="83"/>
      <c r="D139" s="83"/>
      <c r="E139" s="83" t="s">
        <v>97</v>
      </c>
      <c r="F139" s="83" t="s">
        <v>112</v>
      </c>
      <c r="G139" s="30">
        <f t="shared" si="4"/>
        <v>0</v>
      </c>
      <c r="H139" s="83">
        <f t="shared" si="5"/>
        <v>0</v>
      </c>
      <c r="I139" s="83"/>
    </row>
    <row r="140" spans="2:9" x14ac:dyDescent="0.25">
      <c r="B140" s="83"/>
      <c r="C140" s="83"/>
      <c r="D140" s="83"/>
      <c r="E140" s="83" t="s">
        <v>100</v>
      </c>
      <c r="F140" s="83" t="s">
        <v>113</v>
      </c>
      <c r="G140" s="30">
        <f t="shared" si="4"/>
        <v>0</v>
      </c>
      <c r="H140" s="83">
        <f t="shared" si="5"/>
        <v>0</v>
      </c>
      <c r="I140" s="83"/>
    </row>
    <row r="141" spans="2:9" x14ac:dyDescent="0.25">
      <c r="B141" s="83"/>
      <c r="C141" s="83"/>
      <c r="D141" s="83"/>
      <c r="E141" s="83" t="s">
        <v>97</v>
      </c>
      <c r="F141" s="83" t="s">
        <v>114</v>
      </c>
      <c r="G141" s="30">
        <f t="shared" si="4"/>
        <v>0</v>
      </c>
      <c r="H141" s="83">
        <f t="shared" si="5"/>
        <v>0</v>
      </c>
      <c r="I141" s="83"/>
    </row>
    <row r="142" spans="2:9" x14ac:dyDescent="0.25">
      <c r="B142" s="83"/>
      <c r="C142" s="83"/>
      <c r="D142" s="83"/>
      <c r="E142" s="90"/>
      <c r="F142" s="83"/>
      <c r="G142" s="30" t="s">
        <v>115</v>
      </c>
      <c r="H142" s="83" t="s">
        <v>115</v>
      </c>
      <c r="I142" s="83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778A-9186-46ED-BAED-98624419F080}">
  <sheetPr>
    <tabColor rgb="FF7030A0"/>
  </sheetPr>
  <dimension ref="A2:O209"/>
  <sheetViews>
    <sheetView showGridLines="0" topLeftCell="A3" zoomScaleNormal="100" zoomScaleSheetLayoutView="89" workbookViewId="0">
      <selection activeCell="D16" sqref="D16"/>
    </sheetView>
  </sheetViews>
  <sheetFormatPr defaultColWidth="9.140625" defaultRowHeight="15" x14ac:dyDescent="0.25"/>
  <cols>
    <col min="1" max="1" width="11.28515625" style="91" customWidth="1"/>
    <col min="2" max="2" width="16.5703125" style="31" customWidth="1"/>
    <col min="3" max="3" width="52.7109375" style="31" customWidth="1"/>
    <col min="4" max="4" width="62" style="31" customWidth="1"/>
    <col min="5" max="5" width="19.42578125" style="34" customWidth="1"/>
    <col min="6" max="6" width="29.5703125" style="31" customWidth="1"/>
    <col min="7" max="7" width="20.5703125" style="35" customWidth="1"/>
    <col min="8" max="8" width="23.28515625" style="31" bestFit="1" customWidth="1"/>
    <col min="9" max="9" width="12" style="31" bestFit="1" customWidth="1"/>
    <col min="10" max="10" width="12.85546875" style="91" bestFit="1" customWidth="1"/>
    <col min="11" max="11" width="13.7109375" style="91" bestFit="1" customWidth="1"/>
    <col min="12" max="12" width="16.140625" style="91" bestFit="1" customWidth="1"/>
    <col min="13" max="13" width="14" style="91" bestFit="1" customWidth="1"/>
    <col min="14" max="14" width="9.140625" style="91"/>
    <col min="15" max="15" width="10" style="91" bestFit="1" customWidth="1"/>
    <col min="16" max="16384" width="9.140625" style="31"/>
  </cols>
  <sheetData>
    <row r="2" spans="1:12" x14ac:dyDescent="0.25">
      <c r="B2" s="32" t="s">
        <v>0</v>
      </c>
      <c r="D2" s="33" t="s">
        <v>1</v>
      </c>
    </row>
    <row r="3" spans="1:12" x14ac:dyDescent="0.25">
      <c r="A3" s="106" t="s">
        <v>118</v>
      </c>
      <c r="B3" s="32" t="s">
        <v>3</v>
      </c>
      <c r="D3" s="32" t="s">
        <v>119</v>
      </c>
    </row>
    <row r="4" spans="1:12" x14ac:dyDescent="0.25">
      <c r="B4" s="32" t="s">
        <v>5</v>
      </c>
      <c r="D4" s="32" t="s">
        <v>817</v>
      </c>
    </row>
    <row r="6" spans="1:12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</row>
    <row r="7" spans="1:12" x14ac:dyDescent="0.25">
      <c r="A7" s="102"/>
      <c r="B7" s="1" t="s">
        <v>120</v>
      </c>
      <c r="C7" s="37" t="s">
        <v>437</v>
      </c>
      <c r="D7" s="37" t="s">
        <v>312</v>
      </c>
      <c r="E7" s="38">
        <v>480</v>
      </c>
      <c r="F7" s="38">
        <v>48032448</v>
      </c>
      <c r="G7" s="2">
        <f t="shared" ref="G7:G38" si="0">+F7/$F$160</f>
        <v>2.3310954197985636E-3</v>
      </c>
      <c r="H7" s="39" t="s">
        <v>107</v>
      </c>
      <c r="K7" s="95" t="s">
        <v>109</v>
      </c>
      <c r="L7" s="94">
        <f t="shared" ref="L7:L13" si="1">SUMIF($H$7:$H$146,K7,$F$7:$F$146)</f>
        <v>4438164953</v>
      </c>
    </row>
    <row r="8" spans="1:12" x14ac:dyDescent="0.25">
      <c r="A8" s="102"/>
      <c r="B8" s="1" t="s">
        <v>611</v>
      </c>
      <c r="C8" s="37" t="s">
        <v>635</v>
      </c>
      <c r="D8" s="37" t="s">
        <v>312</v>
      </c>
      <c r="E8" s="38">
        <v>1600</v>
      </c>
      <c r="F8" s="38">
        <v>158474560</v>
      </c>
      <c r="G8" s="2">
        <f t="shared" si="0"/>
        <v>7.6910367127362043E-3</v>
      </c>
      <c r="H8" s="39" t="s">
        <v>107</v>
      </c>
      <c r="K8" s="95" t="s">
        <v>122</v>
      </c>
      <c r="L8" s="94">
        <f t="shared" si="1"/>
        <v>148346250</v>
      </c>
    </row>
    <row r="9" spans="1:12" x14ac:dyDescent="0.25">
      <c r="A9" s="102"/>
      <c r="B9" s="1" t="s">
        <v>121</v>
      </c>
      <c r="C9" s="37" t="s">
        <v>434</v>
      </c>
      <c r="D9" s="37" t="s">
        <v>312</v>
      </c>
      <c r="E9" s="38">
        <v>2500</v>
      </c>
      <c r="F9" s="38">
        <v>245566250</v>
      </c>
      <c r="G9" s="2">
        <f t="shared" si="0"/>
        <v>1.1917742785712464E-2</v>
      </c>
      <c r="H9" s="39" t="s">
        <v>107</v>
      </c>
      <c r="K9" s="95" t="s">
        <v>107</v>
      </c>
      <c r="L9" s="94">
        <f t="shared" si="1"/>
        <v>12304638659.1</v>
      </c>
    </row>
    <row r="10" spans="1:12" x14ac:dyDescent="0.25">
      <c r="A10" s="102"/>
      <c r="B10" s="1" t="s">
        <v>123</v>
      </c>
      <c r="C10" s="37" t="s">
        <v>436</v>
      </c>
      <c r="D10" s="37" t="s">
        <v>312</v>
      </c>
      <c r="E10" s="38">
        <v>65</v>
      </c>
      <c r="F10" s="38">
        <v>66658150</v>
      </c>
      <c r="G10" s="2">
        <f t="shared" si="0"/>
        <v>3.2350320382847366E-3</v>
      </c>
      <c r="H10" s="39" t="s">
        <v>107</v>
      </c>
      <c r="K10" s="95" t="s">
        <v>114</v>
      </c>
      <c r="L10" s="94">
        <f t="shared" si="1"/>
        <v>1324601714</v>
      </c>
    </row>
    <row r="11" spans="1:12" x14ac:dyDescent="0.25">
      <c r="A11" s="102"/>
      <c r="B11" s="1" t="s">
        <v>124</v>
      </c>
      <c r="C11" s="37" t="s">
        <v>435</v>
      </c>
      <c r="D11" s="37" t="s">
        <v>312</v>
      </c>
      <c r="E11" s="38">
        <v>200</v>
      </c>
      <c r="F11" s="38">
        <v>204953400</v>
      </c>
      <c r="G11" s="2">
        <f t="shared" si="0"/>
        <v>9.9467329254620315E-3</v>
      </c>
      <c r="H11" s="39" t="s">
        <v>107</v>
      </c>
      <c r="K11" s="96" t="s">
        <v>110</v>
      </c>
      <c r="L11" s="94">
        <f t="shared" si="1"/>
        <v>1218584731</v>
      </c>
    </row>
    <row r="12" spans="1:12" x14ac:dyDescent="0.25">
      <c r="A12" s="102"/>
      <c r="B12" s="1" t="s">
        <v>125</v>
      </c>
      <c r="C12" s="37" t="s">
        <v>438</v>
      </c>
      <c r="D12" s="37" t="s">
        <v>312</v>
      </c>
      <c r="E12" s="38">
        <v>2500</v>
      </c>
      <c r="F12" s="38">
        <v>243211250</v>
      </c>
      <c r="G12" s="2">
        <f t="shared" si="0"/>
        <v>1.1803450678143312E-2</v>
      </c>
      <c r="H12" s="39" t="s">
        <v>107</v>
      </c>
      <c r="K12" s="96" t="s">
        <v>112</v>
      </c>
      <c r="L12" s="94">
        <f t="shared" si="1"/>
        <v>0</v>
      </c>
    </row>
    <row r="13" spans="1:12" x14ac:dyDescent="0.25">
      <c r="A13" s="102"/>
      <c r="B13" s="1" t="s">
        <v>612</v>
      </c>
      <c r="C13" s="37" t="s">
        <v>634</v>
      </c>
      <c r="D13" s="37" t="s">
        <v>312</v>
      </c>
      <c r="E13" s="38">
        <v>2500</v>
      </c>
      <c r="F13" s="38">
        <v>241842750</v>
      </c>
      <c r="G13" s="2">
        <f t="shared" si="0"/>
        <v>1.1737035073383915E-2</v>
      </c>
      <c r="H13" s="39" t="s">
        <v>107</v>
      </c>
      <c r="K13" s="91" t="s">
        <v>128</v>
      </c>
      <c r="L13" s="94">
        <f t="shared" si="1"/>
        <v>0</v>
      </c>
    </row>
    <row r="14" spans="1:12" x14ac:dyDescent="0.25">
      <c r="A14" s="102"/>
      <c r="B14" s="1" t="s">
        <v>126</v>
      </c>
      <c r="C14" s="37" t="s">
        <v>440</v>
      </c>
      <c r="D14" s="37" t="s">
        <v>312</v>
      </c>
      <c r="E14" s="38">
        <v>1500</v>
      </c>
      <c r="F14" s="38">
        <v>146793600</v>
      </c>
      <c r="G14" s="2">
        <f t="shared" si="0"/>
        <v>7.1241400941243396E-3</v>
      </c>
      <c r="H14" s="39" t="s">
        <v>107</v>
      </c>
      <c r="K14" s="96"/>
      <c r="L14" s="91">
        <f>SUM(L7:L13)</f>
        <v>19434336307.099998</v>
      </c>
    </row>
    <row r="15" spans="1:12" x14ac:dyDescent="0.25">
      <c r="A15" s="102"/>
      <c r="B15" s="1" t="s">
        <v>127</v>
      </c>
      <c r="C15" s="37" t="s">
        <v>442</v>
      </c>
      <c r="D15" s="37" t="s">
        <v>312</v>
      </c>
      <c r="E15" s="38">
        <v>1000</v>
      </c>
      <c r="F15" s="38">
        <v>99774400</v>
      </c>
      <c r="G15" s="2">
        <f t="shared" si="0"/>
        <v>4.8422193025254474E-3</v>
      </c>
      <c r="H15" s="39" t="s">
        <v>107</v>
      </c>
      <c r="K15" s="96"/>
    </row>
    <row r="16" spans="1:12" x14ac:dyDescent="0.25">
      <c r="A16" s="102"/>
      <c r="B16" s="1" t="s">
        <v>129</v>
      </c>
      <c r="C16" s="37" t="s">
        <v>441</v>
      </c>
      <c r="D16" s="37" t="s">
        <v>310</v>
      </c>
      <c r="E16" s="38">
        <v>22</v>
      </c>
      <c r="F16" s="38">
        <v>22347160</v>
      </c>
      <c r="G16" s="2">
        <f t="shared" si="0"/>
        <v>1.0845452291231474E-3</v>
      </c>
      <c r="H16" s="39" t="s">
        <v>109</v>
      </c>
      <c r="K16" s="96"/>
      <c r="L16" s="92">
        <f>F148</f>
        <v>19733069050.200001</v>
      </c>
    </row>
    <row r="17" spans="1:12" x14ac:dyDescent="0.25">
      <c r="A17" s="102"/>
      <c r="B17" s="1" t="s">
        <v>613</v>
      </c>
      <c r="C17" s="37" t="s">
        <v>636</v>
      </c>
      <c r="D17" s="37" t="s">
        <v>310</v>
      </c>
      <c r="E17" s="38">
        <v>400</v>
      </c>
      <c r="F17" s="38">
        <v>399425200</v>
      </c>
      <c r="G17" s="2">
        <f t="shared" si="0"/>
        <v>1.9384776188632429E-2</v>
      </c>
      <c r="H17" s="39" t="s">
        <v>107</v>
      </c>
      <c r="K17" s="96"/>
      <c r="L17" s="91">
        <f>L14-L16</f>
        <v>-298732743.10000229</v>
      </c>
    </row>
    <row r="18" spans="1:12" x14ac:dyDescent="0.25">
      <c r="A18" s="102"/>
      <c r="B18" s="1" t="s">
        <v>130</v>
      </c>
      <c r="C18" s="37" t="s">
        <v>439</v>
      </c>
      <c r="D18" s="37" t="s">
        <v>310</v>
      </c>
      <c r="E18" s="38">
        <v>100</v>
      </c>
      <c r="F18" s="38">
        <v>96975800</v>
      </c>
      <c r="G18" s="2">
        <f t="shared" si="0"/>
        <v>4.7063985414880693E-3</v>
      </c>
      <c r="H18" s="39" t="s">
        <v>107</v>
      </c>
      <c r="K18" s="96"/>
    </row>
    <row r="19" spans="1:12" x14ac:dyDescent="0.25">
      <c r="A19" s="102"/>
      <c r="B19" s="1" t="s">
        <v>131</v>
      </c>
      <c r="C19" s="37" t="s">
        <v>443</v>
      </c>
      <c r="D19" s="37" t="s">
        <v>310</v>
      </c>
      <c r="E19" s="38">
        <v>6420</v>
      </c>
      <c r="F19" s="38">
        <v>644358708</v>
      </c>
      <c r="G19" s="2">
        <f t="shared" si="0"/>
        <v>3.1271810941764205E-2</v>
      </c>
      <c r="H19" s="39" t="s">
        <v>107</v>
      </c>
      <c r="K19" s="96"/>
    </row>
    <row r="20" spans="1:12" x14ac:dyDescent="0.25">
      <c r="A20" s="102"/>
      <c r="B20" s="1" t="s">
        <v>132</v>
      </c>
      <c r="C20" s="37" t="s">
        <v>445</v>
      </c>
      <c r="D20" s="37" t="s">
        <v>312</v>
      </c>
      <c r="E20" s="38">
        <v>50</v>
      </c>
      <c r="F20" s="38">
        <v>51215200</v>
      </c>
      <c r="G20" s="2">
        <f t="shared" si="0"/>
        <v>2.4855597229620149E-3</v>
      </c>
      <c r="H20" s="39" t="s">
        <v>107</v>
      </c>
      <c r="K20" s="96"/>
    </row>
    <row r="21" spans="1:12" x14ac:dyDescent="0.25">
      <c r="A21" s="102"/>
      <c r="B21" s="1" t="s">
        <v>133</v>
      </c>
      <c r="C21" s="37" t="s">
        <v>447</v>
      </c>
      <c r="D21" s="37" t="s">
        <v>312</v>
      </c>
      <c r="E21" s="38">
        <v>91</v>
      </c>
      <c r="F21" s="38">
        <v>90389936</v>
      </c>
      <c r="G21" s="2">
        <f t="shared" si="0"/>
        <v>4.3867754940469681E-3</v>
      </c>
      <c r="H21" s="39" t="s">
        <v>107</v>
      </c>
      <c r="K21" s="96"/>
    </row>
    <row r="22" spans="1:12" x14ac:dyDescent="0.25">
      <c r="A22" s="102"/>
      <c r="B22" s="1" t="s">
        <v>134</v>
      </c>
      <c r="C22" s="37" t="s">
        <v>444</v>
      </c>
      <c r="D22" s="37" t="s">
        <v>312</v>
      </c>
      <c r="E22" s="38">
        <v>78</v>
      </c>
      <c r="F22" s="38">
        <v>74611212</v>
      </c>
      <c r="G22" s="2">
        <f t="shared" si="0"/>
        <v>3.62100750223723E-3</v>
      </c>
      <c r="H22" s="39" t="s">
        <v>107</v>
      </c>
      <c r="K22" s="96"/>
    </row>
    <row r="23" spans="1:12" x14ac:dyDescent="0.25">
      <c r="A23" s="102"/>
      <c r="B23" s="1" t="s">
        <v>135</v>
      </c>
      <c r="C23" s="37" t="s">
        <v>446</v>
      </c>
      <c r="D23" s="37" t="s">
        <v>312</v>
      </c>
      <c r="E23" s="38">
        <v>20</v>
      </c>
      <c r="F23" s="38">
        <v>19503800</v>
      </c>
      <c r="G23" s="2">
        <f t="shared" si="0"/>
        <v>9.4655219006674872E-4</v>
      </c>
      <c r="H23" s="39" t="s">
        <v>107</v>
      </c>
      <c r="K23" s="96"/>
    </row>
    <row r="24" spans="1:12" x14ac:dyDescent="0.25">
      <c r="A24" s="102"/>
      <c r="B24" s="1" t="s">
        <v>614</v>
      </c>
      <c r="C24" s="37" t="s">
        <v>637</v>
      </c>
      <c r="D24" s="37" t="s">
        <v>312</v>
      </c>
      <c r="E24" s="38">
        <v>150</v>
      </c>
      <c r="F24" s="38">
        <v>151100400</v>
      </c>
      <c r="G24" s="2">
        <f t="shared" si="0"/>
        <v>7.3331563356864695E-3</v>
      </c>
      <c r="H24" s="39" t="s">
        <v>107</v>
      </c>
      <c r="K24" s="96"/>
    </row>
    <row r="25" spans="1:12" x14ac:dyDescent="0.25">
      <c r="A25" s="102"/>
      <c r="B25" s="1" t="s">
        <v>136</v>
      </c>
      <c r="C25" s="37" t="s">
        <v>453</v>
      </c>
      <c r="D25" s="37" t="s">
        <v>312</v>
      </c>
      <c r="E25" s="38">
        <v>500</v>
      </c>
      <c r="F25" s="38">
        <v>49997250</v>
      </c>
      <c r="G25" s="2">
        <f t="shared" si="0"/>
        <v>2.4264505627013583E-3</v>
      </c>
      <c r="H25" s="39" t="s">
        <v>107</v>
      </c>
      <c r="K25" s="96"/>
    </row>
    <row r="26" spans="1:12" x14ac:dyDescent="0.25">
      <c r="A26" s="102"/>
      <c r="B26" s="1" t="s">
        <v>137</v>
      </c>
      <c r="C26" s="37" t="s">
        <v>450</v>
      </c>
      <c r="D26" s="37" t="s">
        <v>312</v>
      </c>
      <c r="E26" s="38">
        <v>450</v>
      </c>
      <c r="F26" s="38">
        <v>45168165</v>
      </c>
      <c r="G26" s="2">
        <f t="shared" si="0"/>
        <v>2.1920869523911375E-3</v>
      </c>
      <c r="H26" s="39" t="s">
        <v>107</v>
      </c>
      <c r="K26" s="96"/>
    </row>
    <row r="27" spans="1:12" x14ac:dyDescent="0.25">
      <c r="A27" s="102"/>
      <c r="B27" s="1" t="s">
        <v>578</v>
      </c>
      <c r="C27" s="37" t="s">
        <v>585</v>
      </c>
      <c r="D27" s="37" t="s">
        <v>312</v>
      </c>
      <c r="E27" s="38">
        <v>2500</v>
      </c>
      <c r="F27" s="38">
        <v>250703000</v>
      </c>
      <c r="G27" s="2">
        <f t="shared" si="0"/>
        <v>1.2167037895502626E-2</v>
      </c>
      <c r="H27" s="39" t="s">
        <v>107</v>
      </c>
      <c r="K27" s="96"/>
    </row>
    <row r="28" spans="1:12" x14ac:dyDescent="0.25">
      <c r="A28" s="102"/>
      <c r="B28" s="1" t="s">
        <v>138</v>
      </c>
      <c r="C28" s="37" t="s">
        <v>449</v>
      </c>
      <c r="D28" s="37" t="s">
        <v>312</v>
      </c>
      <c r="E28" s="38">
        <v>980</v>
      </c>
      <c r="F28" s="38">
        <v>97116922</v>
      </c>
      <c r="G28" s="2">
        <f t="shared" si="0"/>
        <v>4.7132474293030907E-3</v>
      </c>
      <c r="H28" s="39" t="s">
        <v>107</v>
      </c>
      <c r="K28" s="96"/>
    </row>
    <row r="29" spans="1:12" x14ac:dyDescent="0.25">
      <c r="A29" s="102"/>
      <c r="B29" s="1" t="s">
        <v>139</v>
      </c>
      <c r="C29" s="37" t="s">
        <v>448</v>
      </c>
      <c r="D29" s="37" t="s">
        <v>312</v>
      </c>
      <c r="E29" s="38">
        <v>500</v>
      </c>
      <c r="F29" s="38">
        <v>49405750</v>
      </c>
      <c r="G29" s="2">
        <f t="shared" si="0"/>
        <v>2.3977440736877055E-3</v>
      </c>
      <c r="H29" s="39" t="s">
        <v>107</v>
      </c>
      <c r="K29" s="96"/>
    </row>
    <row r="30" spans="1:12" x14ac:dyDescent="0.25">
      <c r="A30" s="102"/>
      <c r="B30" s="1" t="s">
        <v>140</v>
      </c>
      <c r="C30" s="37" t="s">
        <v>451</v>
      </c>
      <c r="D30" s="37" t="s">
        <v>312</v>
      </c>
      <c r="E30" s="38">
        <v>1500</v>
      </c>
      <c r="F30" s="38">
        <v>145462050</v>
      </c>
      <c r="G30" s="2">
        <f t="shared" si="0"/>
        <v>7.0595177349592857E-3</v>
      </c>
      <c r="H30" s="39" t="s">
        <v>107</v>
      </c>
      <c r="K30" s="96"/>
    </row>
    <row r="31" spans="1:12" x14ac:dyDescent="0.25">
      <c r="A31" s="102"/>
      <c r="B31" s="1" t="s">
        <v>795</v>
      </c>
      <c r="C31" s="37" t="s">
        <v>796</v>
      </c>
      <c r="D31" s="37" t="s">
        <v>312</v>
      </c>
      <c r="E31" s="38">
        <v>2480</v>
      </c>
      <c r="F31" s="38">
        <v>241580520</v>
      </c>
      <c r="G31" s="2">
        <f t="shared" si="0"/>
        <v>1.1724308610807329E-2</v>
      </c>
      <c r="H31" s="39" t="s">
        <v>107</v>
      </c>
      <c r="K31" s="96"/>
    </row>
    <row r="32" spans="1:12" x14ac:dyDescent="0.25">
      <c r="A32" s="102"/>
      <c r="B32" s="1" t="s">
        <v>141</v>
      </c>
      <c r="C32" s="37" t="s">
        <v>452</v>
      </c>
      <c r="D32" s="37" t="s">
        <v>312</v>
      </c>
      <c r="E32" s="38">
        <v>2500</v>
      </c>
      <c r="F32" s="38">
        <v>244445500</v>
      </c>
      <c r="G32" s="2">
        <f t="shared" si="0"/>
        <v>1.1863350904796063E-2</v>
      </c>
      <c r="H32" s="39" t="s">
        <v>107</v>
      </c>
      <c r="K32" s="96"/>
    </row>
    <row r="33" spans="1:11" x14ac:dyDescent="0.25">
      <c r="A33" s="102"/>
      <c r="B33" s="1" t="s">
        <v>142</v>
      </c>
      <c r="C33" s="37" t="s">
        <v>458</v>
      </c>
      <c r="D33" s="37" t="s">
        <v>310</v>
      </c>
      <c r="E33" s="38">
        <v>9</v>
      </c>
      <c r="F33" s="38">
        <v>8840799</v>
      </c>
      <c r="G33" s="2">
        <f t="shared" si="0"/>
        <v>4.2905883240137419E-4</v>
      </c>
      <c r="H33" s="39" t="s">
        <v>109</v>
      </c>
      <c r="K33" s="96"/>
    </row>
    <row r="34" spans="1:11" x14ac:dyDescent="0.25">
      <c r="A34" s="102"/>
      <c r="B34" s="1" t="s">
        <v>291</v>
      </c>
      <c r="C34" s="37" t="s">
        <v>556</v>
      </c>
      <c r="D34" s="37" t="s">
        <v>310</v>
      </c>
      <c r="E34" s="38">
        <v>1</v>
      </c>
      <c r="F34" s="38">
        <v>10112200</v>
      </c>
      <c r="G34" s="2">
        <f t="shared" si="0"/>
        <v>4.9076205951624691E-4</v>
      </c>
      <c r="H34" s="39" t="s">
        <v>215</v>
      </c>
      <c r="K34" s="96"/>
    </row>
    <row r="35" spans="1:11" x14ac:dyDescent="0.25">
      <c r="A35" s="102"/>
      <c r="B35" s="1" t="s">
        <v>143</v>
      </c>
      <c r="C35" s="37" t="s">
        <v>460</v>
      </c>
      <c r="D35" s="37" t="s">
        <v>301</v>
      </c>
      <c r="E35" s="38">
        <v>1</v>
      </c>
      <c r="F35" s="38">
        <v>967830</v>
      </c>
      <c r="G35" s="2">
        <f t="shared" si="0"/>
        <v>4.6970416334883533E-5</v>
      </c>
      <c r="H35" s="39" t="s">
        <v>107</v>
      </c>
      <c r="K35" s="96"/>
    </row>
    <row r="36" spans="1:11" x14ac:dyDescent="0.25">
      <c r="A36" s="102"/>
      <c r="B36" s="1" t="s">
        <v>144</v>
      </c>
      <c r="C36" s="37" t="s">
        <v>455</v>
      </c>
      <c r="D36" s="37" t="s">
        <v>301</v>
      </c>
      <c r="E36" s="38">
        <v>5</v>
      </c>
      <c r="F36" s="38">
        <v>4979260</v>
      </c>
      <c r="G36" s="2">
        <f t="shared" si="0"/>
        <v>2.4165185542877589E-4</v>
      </c>
      <c r="H36" s="39" t="s">
        <v>107</v>
      </c>
      <c r="K36" s="96"/>
    </row>
    <row r="37" spans="1:11" x14ac:dyDescent="0.25">
      <c r="A37" s="102"/>
      <c r="B37" s="1" t="s">
        <v>695</v>
      </c>
      <c r="C37" s="37" t="s">
        <v>705</v>
      </c>
      <c r="D37" s="37" t="s">
        <v>363</v>
      </c>
      <c r="E37" s="38">
        <v>1000</v>
      </c>
      <c r="F37" s="38">
        <v>97785600</v>
      </c>
      <c r="G37" s="2">
        <f t="shared" si="0"/>
        <v>4.7456994963540984E-3</v>
      </c>
      <c r="H37" s="39" t="s">
        <v>107</v>
      </c>
      <c r="K37" s="96"/>
    </row>
    <row r="38" spans="1:11" x14ac:dyDescent="0.25">
      <c r="A38" s="102"/>
      <c r="B38" s="1" t="s">
        <v>293</v>
      </c>
      <c r="C38" s="37" t="s">
        <v>555</v>
      </c>
      <c r="D38" s="37" t="s">
        <v>386</v>
      </c>
      <c r="E38" s="38">
        <v>14770</v>
      </c>
      <c r="F38" s="38">
        <v>1476113.8</v>
      </c>
      <c r="G38" s="2">
        <f t="shared" si="0"/>
        <v>7.16382833180073E-5</v>
      </c>
      <c r="H38" s="39" t="s">
        <v>818</v>
      </c>
      <c r="K38" s="96"/>
    </row>
    <row r="39" spans="1:11" x14ac:dyDescent="0.25">
      <c r="A39" s="102"/>
      <c r="B39" s="1" t="s">
        <v>696</v>
      </c>
      <c r="C39" s="37" t="s">
        <v>708</v>
      </c>
      <c r="D39" s="37" t="s">
        <v>391</v>
      </c>
      <c r="E39" s="38">
        <v>2470</v>
      </c>
      <c r="F39" s="38">
        <v>243209044</v>
      </c>
      <c r="G39" s="9">
        <f t="shared" ref="G39:G70" si="2">+F39/$F$160</f>
        <v>1.1803343617256138E-2</v>
      </c>
      <c r="H39" s="39" t="s">
        <v>107</v>
      </c>
      <c r="K39" s="96"/>
    </row>
    <row r="40" spans="1:11" x14ac:dyDescent="0.25">
      <c r="A40" s="102"/>
      <c r="B40" s="1" t="s">
        <v>145</v>
      </c>
      <c r="C40" s="37" t="s">
        <v>459</v>
      </c>
      <c r="D40" s="37" t="s">
        <v>391</v>
      </c>
      <c r="E40" s="38">
        <v>500</v>
      </c>
      <c r="F40" s="38">
        <v>49814150</v>
      </c>
      <c r="G40" s="2">
        <f t="shared" si="2"/>
        <v>2.4175644120024574E-3</v>
      </c>
      <c r="H40" s="39" t="s">
        <v>107</v>
      </c>
      <c r="K40" s="96"/>
    </row>
    <row r="41" spans="1:11" x14ac:dyDescent="0.25">
      <c r="A41" s="102"/>
      <c r="B41" s="1" t="s">
        <v>146</v>
      </c>
      <c r="C41" s="37" t="s">
        <v>456</v>
      </c>
      <c r="D41" s="37" t="s">
        <v>391</v>
      </c>
      <c r="E41" s="38">
        <v>6000</v>
      </c>
      <c r="F41" s="38">
        <v>587751000</v>
      </c>
      <c r="G41" s="2">
        <f t="shared" si="2"/>
        <v>2.8524543743471614E-2</v>
      </c>
      <c r="H41" s="39" t="s">
        <v>107</v>
      </c>
      <c r="K41" s="96"/>
    </row>
    <row r="42" spans="1:11" x14ac:dyDescent="0.25">
      <c r="A42" s="102"/>
      <c r="B42" s="1" t="s">
        <v>563</v>
      </c>
      <c r="C42" s="37" t="s">
        <v>573</v>
      </c>
      <c r="D42" s="37" t="s">
        <v>391</v>
      </c>
      <c r="E42" s="38">
        <v>2450</v>
      </c>
      <c r="F42" s="38">
        <v>237912150</v>
      </c>
      <c r="G42" s="2">
        <f t="shared" si="2"/>
        <v>1.1546276450024552E-2</v>
      </c>
      <c r="H42" s="39" t="s">
        <v>107</v>
      </c>
      <c r="K42" s="96"/>
    </row>
    <row r="43" spans="1:11" x14ac:dyDescent="0.25">
      <c r="A43" s="102"/>
      <c r="B43" s="1" t="s">
        <v>768</v>
      </c>
      <c r="C43" s="37" t="s">
        <v>790</v>
      </c>
      <c r="D43" s="37" t="s">
        <v>391</v>
      </c>
      <c r="E43" s="38">
        <v>1900</v>
      </c>
      <c r="F43" s="38">
        <v>190519080</v>
      </c>
      <c r="G43" s="2">
        <f t="shared" si="2"/>
        <v>9.2462111190384499E-3</v>
      </c>
      <c r="H43" s="39" t="s">
        <v>107</v>
      </c>
      <c r="K43" s="96"/>
    </row>
    <row r="44" spans="1:11" x14ac:dyDescent="0.25">
      <c r="A44" s="102"/>
      <c r="B44" s="1" t="s">
        <v>797</v>
      </c>
      <c r="C44" s="37" t="s">
        <v>798</v>
      </c>
      <c r="D44" s="37" t="s">
        <v>391</v>
      </c>
      <c r="E44" s="38">
        <v>1000</v>
      </c>
      <c r="F44" s="38">
        <v>98681700</v>
      </c>
      <c r="G44" s="2">
        <f t="shared" si="2"/>
        <v>4.7891887352469716E-3</v>
      </c>
      <c r="H44" s="39" t="s">
        <v>107</v>
      </c>
      <c r="K44" s="96"/>
    </row>
    <row r="45" spans="1:11" x14ac:dyDescent="0.25">
      <c r="A45" s="102"/>
      <c r="B45" s="1" t="s">
        <v>147</v>
      </c>
      <c r="C45" s="37" t="s">
        <v>461</v>
      </c>
      <c r="D45" s="37" t="s">
        <v>301</v>
      </c>
      <c r="E45" s="38">
        <v>414</v>
      </c>
      <c r="F45" s="38">
        <v>409688604</v>
      </c>
      <c r="G45" s="2">
        <f t="shared" si="2"/>
        <v>1.9882876432366459E-2</v>
      </c>
      <c r="H45" s="39" t="s">
        <v>114</v>
      </c>
      <c r="K45" s="96"/>
    </row>
    <row r="46" spans="1:11" x14ac:dyDescent="0.25">
      <c r="A46" s="102"/>
      <c r="B46" s="1" t="s">
        <v>564</v>
      </c>
      <c r="C46" s="37" t="s">
        <v>572</v>
      </c>
      <c r="D46" s="37" t="s">
        <v>457</v>
      </c>
      <c r="E46" s="38">
        <v>250</v>
      </c>
      <c r="F46" s="38">
        <v>250963500</v>
      </c>
      <c r="G46" s="2">
        <f t="shared" si="2"/>
        <v>1.2179680398271952E-2</v>
      </c>
      <c r="H46" s="39" t="s">
        <v>109</v>
      </c>
      <c r="K46" s="96"/>
    </row>
    <row r="47" spans="1:11" x14ac:dyDescent="0.25">
      <c r="A47" s="102"/>
      <c r="B47" s="1" t="s">
        <v>148</v>
      </c>
      <c r="C47" s="37" t="s">
        <v>454</v>
      </c>
      <c r="D47" s="37" t="s">
        <v>457</v>
      </c>
      <c r="E47" s="38">
        <v>96</v>
      </c>
      <c r="F47" s="38">
        <v>93190848</v>
      </c>
      <c r="G47" s="2">
        <f t="shared" si="2"/>
        <v>4.5227084603296532E-3</v>
      </c>
      <c r="H47" s="39" t="s">
        <v>109</v>
      </c>
      <c r="K47" s="96"/>
    </row>
    <row r="48" spans="1:11" x14ac:dyDescent="0.25">
      <c r="A48" s="102"/>
      <c r="B48" s="1" t="s">
        <v>149</v>
      </c>
      <c r="C48" s="37" t="s">
        <v>463</v>
      </c>
      <c r="D48" s="37" t="s">
        <v>457</v>
      </c>
      <c r="E48" s="38">
        <v>50</v>
      </c>
      <c r="F48" s="38">
        <v>49975100</v>
      </c>
      <c r="G48" s="2">
        <f t="shared" si="2"/>
        <v>2.4253755859783618E-3</v>
      </c>
      <c r="H48" s="39" t="s">
        <v>109</v>
      </c>
      <c r="K48" s="96"/>
    </row>
    <row r="49" spans="1:11" x14ac:dyDescent="0.25">
      <c r="A49" s="102"/>
      <c r="B49" s="1" t="s">
        <v>150</v>
      </c>
      <c r="C49" s="37" t="s">
        <v>462</v>
      </c>
      <c r="D49" s="37" t="s">
        <v>457</v>
      </c>
      <c r="E49" s="38">
        <v>50</v>
      </c>
      <c r="F49" s="38">
        <v>49514450</v>
      </c>
      <c r="G49" s="2">
        <f t="shared" si="2"/>
        <v>2.4030194673576701E-3</v>
      </c>
      <c r="H49" s="39" t="s">
        <v>109</v>
      </c>
      <c r="K49" s="96"/>
    </row>
    <row r="50" spans="1:11" x14ac:dyDescent="0.25">
      <c r="A50" s="102"/>
      <c r="B50" s="1" t="s">
        <v>151</v>
      </c>
      <c r="C50" s="37" t="s">
        <v>465</v>
      </c>
      <c r="D50" s="37" t="s">
        <v>457</v>
      </c>
      <c r="E50" s="38">
        <v>2000</v>
      </c>
      <c r="F50" s="38">
        <v>199626800</v>
      </c>
      <c r="G50" s="2">
        <f t="shared" si="2"/>
        <v>9.688224076129617E-3</v>
      </c>
      <c r="H50" s="39" t="s">
        <v>109</v>
      </c>
      <c r="K50" s="96"/>
    </row>
    <row r="51" spans="1:11" x14ac:dyDescent="0.25">
      <c r="A51" s="102"/>
      <c r="B51" s="1" t="s">
        <v>769</v>
      </c>
      <c r="C51" s="37" t="s">
        <v>789</v>
      </c>
      <c r="D51" s="37" t="s">
        <v>457</v>
      </c>
      <c r="E51" s="38">
        <v>1000</v>
      </c>
      <c r="F51" s="38">
        <v>99312200</v>
      </c>
      <c r="G51" s="2">
        <f t="shared" si="2"/>
        <v>4.8197879597999859E-3</v>
      </c>
      <c r="H51" s="39" t="s">
        <v>109</v>
      </c>
      <c r="K51" s="96"/>
    </row>
    <row r="52" spans="1:11" x14ac:dyDescent="0.25">
      <c r="A52" s="102"/>
      <c r="B52" s="1" t="s">
        <v>656</v>
      </c>
      <c r="C52" s="37" t="s">
        <v>682</v>
      </c>
      <c r="D52" s="37" t="s">
        <v>457</v>
      </c>
      <c r="E52" s="38">
        <v>2500</v>
      </c>
      <c r="F52" s="38">
        <v>248242000</v>
      </c>
      <c r="G52" s="2">
        <f t="shared" si="2"/>
        <v>1.2047601429800851E-2</v>
      </c>
      <c r="H52" s="39" t="s">
        <v>109</v>
      </c>
      <c r="K52" s="96"/>
    </row>
    <row r="53" spans="1:11" x14ac:dyDescent="0.25">
      <c r="A53" s="102"/>
      <c r="B53" s="1" t="s">
        <v>734</v>
      </c>
      <c r="C53" s="37" t="s">
        <v>735</v>
      </c>
      <c r="D53" s="37" t="s">
        <v>457</v>
      </c>
      <c r="E53" s="38">
        <v>2500</v>
      </c>
      <c r="F53" s="38">
        <v>248337250</v>
      </c>
      <c r="G53" s="2">
        <f t="shared" si="2"/>
        <v>1.2052224072368138E-2</v>
      </c>
      <c r="H53" s="39" t="s">
        <v>109</v>
      </c>
      <c r="K53" s="96"/>
    </row>
    <row r="54" spans="1:11" x14ac:dyDescent="0.25">
      <c r="A54" s="102"/>
      <c r="B54" s="1" t="s">
        <v>152</v>
      </c>
      <c r="C54" s="37" t="s">
        <v>467</v>
      </c>
      <c r="D54" s="37" t="s">
        <v>312</v>
      </c>
      <c r="E54" s="38">
        <v>500</v>
      </c>
      <c r="F54" s="38">
        <v>50310300</v>
      </c>
      <c r="G54" s="2">
        <f t="shared" si="2"/>
        <v>2.4416434052807736E-3</v>
      </c>
      <c r="H54" s="39" t="s">
        <v>110</v>
      </c>
      <c r="K54" s="96"/>
    </row>
    <row r="55" spans="1:11" x14ac:dyDescent="0.25">
      <c r="A55" s="102"/>
      <c r="B55" s="1" t="s">
        <v>153</v>
      </c>
      <c r="C55" s="37" t="s">
        <v>466</v>
      </c>
      <c r="D55" s="37" t="s">
        <v>312</v>
      </c>
      <c r="E55" s="38">
        <v>5</v>
      </c>
      <c r="F55" s="38">
        <v>5020975</v>
      </c>
      <c r="G55" s="2">
        <f t="shared" si="2"/>
        <v>2.4367635448068549E-4</v>
      </c>
      <c r="H55" s="39" t="s">
        <v>110</v>
      </c>
      <c r="K55" s="96"/>
    </row>
    <row r="56" spans="1:11" x14ac:dyDescent="0.25">
      <c r="A56" s="102"/>
      <c r="B56" s="1" t="s">
        <v>799</v>
      </c>
      <c r="C56" s="37" t="s">
        <v>800</v>
      </c>
      <c r="D56" s="37" t="s">
        <v>312</v>
      </c>
      <c r="E56" s="38">
        <v>4930</v>
      </c>
      <c r="F56" s="38">
        <v>485968834</v>
      </c>
      <c r="G56" s="2">
        <f t="shared" si="2"/>
        <v>2.3584884182922521E-2</v>
      </c>
      <c r="H56" s="39" t="s">
        <v>110</v>
      </c>
      <c r="K56" s="96"/>
    </row>
    <row r="57" spans="1:11" x14ac:dyDescent="0.25">
      <c r="A57" s="102"/>
      <c r="B57" s="1" t="s">
        <v>154</v>
      </c>
      <c r="C57" s="37" t="s">
        <v>473</v>
      </c>
      <c r="D57" s="37" t="s">
        <v>335</v>
      </c>
      <c r="E57" s="38">
        <v>100</v>
      </c>
      <c r="F57" s="38">
        <v>99945000</v>
      </c>
      <c r="G57" s="2">
        <f t="shared" si="2"/>
        <v>4.8504988072181421E-3</v>
      </c>
      <c r="H57" s="39" t="s">
        <v>114</v>
      </c>
      <c r="K57" s="96"/>
    </row>
    <row r="58" spans="1:11" x14ac:dyDescent="0.25">
      <c r="A58" s="102"/>
      <c r="B58" s="1" t="s">
        <v>155</v>
      </c>
      <c r="C58" s="37" t="s">
        <v>474</v>
      </c>
      <c r="D58" s="37" t="s">
        <v>312</v>
      </c>
      <c r="E58" s="38">
        <v>20600</v>
      </c>
      <c r="F58" s="38">
        <v>19711130.600000001</v>
      </c>
      <c r="G58" s="2">
        <f t="shared" si="2"/>
        <v>9.5661429250308702E-4</v>
      </c>
      <c r="H58" s="39" t="s">
        <v>107</v>
      </c>
      <c r="K58" s="96"/>
    </row>
    <row r="59" spans="1:11" x14ac:dyDescent="0.25">
      <c r="A59" s="102"/>
      <c r="B59" s="1" t="s">
        <v>156</v>
      </c>
      <c r="C59" s="37" t="s">
        <v>468</v>
      </c>
      <c r="D59" s="37" t="s">
        <v>312</v>
      </c>
      <c r="E59" s="38">
        <v>1</v>
      </c>
      <c r="F59" s="38">
        <v>1036677</v>
      </c>
      <c r="G59" s="2">
        <f t="shared" si="2"/>
        <v>5.0311676942022931E-5</v>
      </c>
      <c r="H59" s="39" t="s">
        <v>107</v>
      </c>
      <c r="K59" s="96"/>
    </row>
    <row r="60" spans="1:11" x14ac:dyDescent="0.25">
      <c r="A60" s="102"/>
      <c r="B60" s="1" t="s">
        <v>157</v>
      </c>
      <c r="C60" s="37" t="s">
        <v>469</v>
      </c>
      <c r="D60" s="37" t="s">
        <v>312</v>
      </c>
      <c r="E60" s="38">
        <v>2</v>
      </c>
      <c r="F60" s="38">
        <v>2047734</v>
      </c>
      <c r="G60" s="2">
        <f t="shared" si="2"/>
        <v>9.937997222972671E-5</v>
      </c>
      <c r="H60" s="39" t="s">
        <v>107</v>
      </c>
      <c r="K60" s="96"/>
    </row>
    <row r="61" spans="1:11" x14ac:dyDescent="0.25">
      <c r="A61" s="102"/>
      <c r="B61" s="1" t="s">
        <v>158</v>
      </c>
      <c r="C61" s="37" t="s">
        <v>471</v>
      </c>
      <c r="D61" s="37" t="s">
        <v>312</v>
      </c>
      <c r="E61" s="38">
        <v>298</v>
      </c>
      <c r="F61" s="38">
        <v>295414552</v>
      </c>
      <c r="G61" s="2">
        <f t="shared" si="2"/>
        <v>1.4336964651667236E-2</v>
      </c>
      <c r="H61" s="39" t="s">
        <v>107</v>
      </c>
      <c r="K61" s="96"/>
    </row>
    <row r="62" spans="1:11" x14ac:dyDescent="0.25">
      <c r="A62" s="102"/>
      <c r="B62" s="1" t="s">
        <v>159</v>
      </c>
      <c r="C62" s="37" t="s">
        <v>470</v>
      </c>
      <c r="D62" s="37" t="s">
        <v>312</v>
      </c>
      <c r="E62" s="38">
        <v>3</v>
      </c>
      <c r="F62" s="38">
        <v>3009690</v>
      </c>
      <c r="G62" s="2">
        <f t="shared" si="2"/>
        <v>1.4606531347337407E-4</v>
      </c>
      <c r="H62" s="39" t="s">
        <v>107</v>
      </c>
      <c r="K62" s="96"/>
    </row>
    <row r="63" spans="1:11" x14ac:dyDescent="0.25">
      <c r="A63" s="102"/>
      <c r="B63" s="1" t="s">
        <v>615</v>
      </c>
      <c r="C63" s="37" t="s">
        <v>638</v>
      </c>
      <c r="D63" s="37" t="s">
        <v>312</v>
      </c>
      <c r="E63" s="38">
        <v>950</v>
      </c>
      <c r="F63" s="38">
        <v>94989550</v>
      </c>
      <c r="G63" s="2">
        <f t="shared" si="2"/>
        <v>4.6100024911019874E-3</v>
      </c>
      <c r="H63" s="39" t="s">
        <v>107</v>
      </c>
      <c r="K63" s="96"/>
    </row>
    <row r="64" spans="1:11" x14ac:dyDescent="0.25">
      <c r="A64" s="102"/>
      <c r="B64" s="1" t="s">
        <v>160</v>
      </c>
      <c r="C64" s="37" t="s">
        <v>472</v>
      </c>
      <c r="D64" s="37" t="s">
        <v>312</v>
      </c>
      <c r="E64" s="38">
        <v>1500</v>
      </c>
      <c r="F64" s="38">
        <v>149403000</v>
      </c>
      <c r="G64" s="2">
        <f t="shared" si="2"/>
        <v>7.2507786612117878E-3</v>
      </c>
      <c r="H64" s="39" t="s">
        <v>107</v>
      </c>
      <c r="K64" s="96"/>
    </row>
    <row r="65" spans="1:11" x14ac:dyDescent="0.25">
      <c r="A65" s="102"/>
      <c r="B65" s="1" t="s">
        <v>713</v>
      </c>
      <c r="C65" s="37" t="s">
        <v>714</v>
      </c>
      <c r="D65" s="37" t="s">
        <v>312</v>
      </c>
      <c r="E65" s="38">
        <v>2470</v>
      </c>
      <c r="F65" s="38">
        <v>243602762</v>
      </c>
      <c r="G65" s="2">
        <f t="shared" si="2"/>
        <v>1.1822451413437841E-2</v>
      </c>
      <c r="H65" s="39" t="s">
        <v>107</v>
      </c>
      <c r="K65" s="96"/>
    </row>
    <row r="66" spans="1:11" x14ac:dyDescent="0.25">
      <c r="A66" s="102"/>
      <c r="B66" s="1" t="s">
        <v>161</v>
      </c>
      <c r="C66" s="37" t="s">
        <v>478</v>
      </c>
      <c r="D66" s="37" t="s">
        <v>310</v>
      </c>
      <c r="E66" s="38">
        <v>1500</v>
      </c>
      <c r="F66" s="38">
        <v>148346250</v>
      </c>
      <c r="G66" s="2">
        <f t="shared" si="2"/>
        <v>7.199492807847159E-3</v>
      </c>
      <c r="H66" s="39" t="s">
        <v>122</v>
      </c>
      <c r="K66" s="96"/>
    </row>
    <row r="67" spans="1:11" x14ac:dyDescent="0.25">
      <c r="A67" s="102"/>
      <c r="B67" s="1" t="s">
        <v>162</v>
      </c>
      <c r="C67" s="37" t="s">
        <v>480</v>
      </c>
      <c r="D67" s="37" t="s">
        <v>475</v>
      </c>
      <c r="E67" s="38">
        <v>5</v>
      </c>
      <c r="F67" s="38">
        <v>5189265</v>
      </c>
      <c r="G67" s="2">
        <f t="shared" si="2"/>
        <v>2.5184375099143383E-4</v>
      </c>
      <c r="H67" s="39" t="s">
        <v>109</v>
      </c>
      <c r="K67" s="96"/>
    </row>
    <row r="68" spans="1:11" x14ac:dyDescent="0.25">
      <c r="A68" s="102"/>
      <c r="B68" s="1" t="s">
        <v>163</v>
      </c>
      <c r="C68" s="37" t="s">
        <v>477</v>
      </c>
      <c r="D68" s="37" t="s">
        <v>475</v>
      </c>
      <c r="E68" s="38">
        <v>9</v>
      </c>
      <c r="F68" s="38">
        <v>9216405</v>
      </c>
      <c r="G68" s="9">
        <f t="shared" si="2"/>
        <v>4.4728762278592547E-4</v>
      </c>
      <c r="H68" s="39" t="s">
        <v>109</v>
      </c>
      <c r="K68" s="96"/>
    </row>
    <row r="69" spans="1:11" x14ac:dyDescent="0.25">
      <c r="A69" s="102"/>
      <c r="B69" s="1" t="s">
        <v>164</v>
      </c>
      <c r="C69" s="37" t="s">
        <v>481</v>
      </c>
      <c r="D69" s="37" t="s">
        <v>475</v>
      </c>
      <c r="E69" s="38">
        <v>25</v>
      </c>
      <c r="F69" s="38">
        <v>24319050</v>
      </c>
      <c r="G69" s="2">
        <f t="shared" si="2"/>
        <v>1.1802443645773011E-3</v>
      </c>
      <c r="H69" s="39" t="s">
        <v>107</v>
      </c>
      <c r="K69" s="96"/>
    </row>
    <row r="70" spans="1:11" x14ac:dyDescent="0.25">
      <c r="A70" s="102"/>
      <c r="B70" s="1" t="s">
        <v>165</v>
      </c>
      <c r="C70" s="37" t="s">
        <v>482</v>
      </c>
      <c r="D70" s="37" t="s">
        <v>386</v>
      </c>
      <c r="E70" s="38">
        <v>500</v>
      </c>
      <c r="F70" s="38">
        <v>50299300</v>
      </c>
      <c r="G70" s="2">
        <f t="shared" si="2"/>
        <v>2.4411095567953124E-3</v>
      </c>
      <c r="H70" s="39" t="s">
        <v>107</v>
      </c>
      <c r="K70" s="96"/>
    </row>
    <row r="71" spans="1:11" x14ac:dyDescent="0.25">
      <c r="A71" s="102"/>
      <c r="B71" s="1" t="s">
        <v>294</v>
      </c>
      <c r="C71" s="37" t="s">
        <v>554</v>
      </c>
      <c r="D71" s="37" t="s">
        <v>386</v>
      </c>
      <c r="E71" s="38">
        <v>1448383</v>
      </c>
      <c r="F71" s="38">
        <v>254336054.80000001</v>
      </c>
      <c r="G71" s="2">
        <f t="shared" ref="G71:G102" si="3">+F71/$F$160</f>
        <v>1.2343356150282337E-2</v>
      </c>
      <c r="H71" s="39" t="s">
        <v>818</v>
      </c>
      <c r="K71" s="96"/>
    </row>
    <row r="72" spans="1:11" x14ac:dyDescent="0.25">
      <c r="A72" s="102"/>
      <c r="B72" s="1" t="s">
        <v>166</v>
      </c>
      <c r="C72" s="37" t="s">
        <v>479</v>
      </c>
      <c r="D72" s="37" t="s">
        <v>483</v>
      </c>
      <c r="E72" s="38">
        <v>500</v>
      </c>
      <c r="F72" s="38">
        <v>49788100</v>
      </c>
      <c r="G72" s="2">
        <f t="shared" si="3"/>
        <v>2.416300161725525E-3</v>
      </c>
      <c r="H72" s="39" t="s">
        <v>109</v>
      </c>
      <c r="K72" s="96"/>
    </row>
    <row r="73" spans="1:11" x14ac:dyDescent="0.25">
      <c r="A73" s="102"/>
      <c r="B73" s="1" t="s">
        <v>167</v>
      </c>
      <c r="C73" s="37" t="s">
        <v>476</v>
      </c>
      <c r="D73" s="37" t="s">
        <v>378</v>
      </c>
      <c r="E73" s="38">
        <v>450</v>
      </c>
      <c r="F73" s="38">
        <v>44349660</v>
      </c>
      <c r="G73" s="2">
        <f t="shared" si="3"/>
        <v>2.1523635292463872E-3</v>
      </c>
      <c r="H73" s="39" t="s">
        <v>110</v>
      </c>
      <c r="K73" s="96"/>
    </row>
    <row r="74" spans="1:11" x14ac:dyDescent="0.25">
      <c r="A74" s="102"/>
      <c r="B74" s="1" t="s">
        <v>168</v>
      </c>
      <c r="C74" s="37" t="s">
        <v>464</v>
      </c>
      <c r="D74" s="37" t="s">
        <v>378</v>
      </c>
      <c r="E74" s="38">
        <v>450</v>
      </c>
      <c r="F74" s="38">
        <v>44242605</v>
      </c>
      <c r="G74" s="2">
        <f t="shared" si="3"/>
        <v>2.1471679701908393E-3</v>
      </c>
      <c r="H74" s="39" t="s">
        <v>110</v>
      </c>
      <c r="K74" s="96"/>
    </row>
    <row r="75" spans="1:11" x14ac:dyDescent="0.25">
      <c r="A75" s="102"/>
      <c r="B75" s="1" t="s">
        <v>736</v>
      </c>
      <c r="C75" s="37" t="s">
        <v>737</v>
      </c>
      <c r="D75" s="37" t="s">
        <v>378</v>
      </c>
      <c r="E75" s="38">
        <v>1250</v>
      </c>
      <c r="F75" s="38">
        <v>124339500</v>
      </c>
      <c r="G75" s="2">
        <f t="shared" si="3"/>
        <v>6.0344048870889008E-3</v>
      </c>
      <c r="H75" s="39" t="s">
        <v>110</v>
      </c>
      <c r="K75" s="96"/>
    </row>
    <row r="76" spans="1:11" x14ac:dyDescent="0.25">
      <c r="A76" s="102"/>
      <c r="B76" s="1" t="s">
        <v>738</v>
      </c>
      <c r="C76" s="37" t="s">
        <v>739</v>
      </c>
      <c r="D76" s="37" t="s">
        <v>378</v>
      </c>
      <c r="E76" s="38">
        <v>1250</v>
      </c>
      <c r="F76" s="38">
        <v>124329625</v>
      </c>
      <c r="G76" s="2">
        <f t="shared" si="3"/>
        <v>6.0339256367439986E-3</v>
      </c>
      <c r="H76" s="39" t="s">
        <v>110</v>
      </c>
      <c r="K76" s="96"/>
    </row>
    <row r="77" spans="1:11" x14ac:dyDescent="0.25">
      <c r="A77" s="102"/>
      <c r="B77" s="1" t="s">
        <v>169</v>
      </c>
      <c r="C77" s="37" t="s">
        <v>485</v>
      </c>
      <c r="D77" s="37" t="s">
        <v>310</v>
      </c>
      <c r="E77" s="38">
        <v>5</v>
      </c>
      <c r="F77" s="38">
        <v>50478800</v>
      </c>
      <c r="G77" s="2">
        <f t="shared" si="3"/>
        <v>2.4498209934444262E-3</v>
      </c>
      <c r="H77" s="39" t="s">
        <v>107</v>
      </c>
      <c r="K77" s="96"/>
    </row>
    <row r="78" spans="1:11" x14ac:dyDescent="0.25">
      <c r="A78" s="102"/>
      <c r="B78" s="1" t="s">
        <v>170</v>
      </c>
      <c r="C78" s="37" t="s">
        <v>484</v>
      </c>
      <c r="D78" s="37" t="s">
        <v>310</v>
      </c>
      <c r="E78" s="38">
        <v>1400</v>
      </c>
      <c r="F78" s="38">
        <v>139590220</v>
      </c>
      <c r="G78" s="2">
        <f t="shared" si="3"/>
        <v>6.7745479574697889E-3</v>
      </c>
      <c r="H78" s="39" t="s">
        <v>107</v>
      </c>
      <c r="K78" s="96"/>
    </row>
    <row r="79" spans="1:11" x14ac:dyDescent="0.25">
      <c r="A79" s="102"/>
      <c r="B79" s="1" t="s">
        <v>171</v>
      </c>
      <c r="C79" s="37" t="s">
        <v>486</v>
      </c>
      <c r="D79" s="37" t="s">
        <v>310</v>
      </c>
      <c r="E79" s="38">
        <v>500</v>
      </c>
      <c r="F79" s="38">
        <v>49328850</v>
      </c>
      <c r="G79" s="2">
        <f t="shared" si="3"/>
        <v>2.3940119874575282E-3</v>
      </c>
      <c r="H79" s="39" t="s">
        <v>107</v>
      </c>
      <c r="K79" s="96"/>
    </row>
    <row r="80" spans="1:11" x14ac:dyDescent="0.25">
      <c r="A80" s="102"/>
      <c r="B80" s="1" t="s">
        <v>565</v>
      </c>
      <c r="C80" s="37" t="s">
        <v>570</v>
      </c>
      <c r="D80" s="37" t="s">
        <v>310</v>
      </c>
      <c r="E80" s="38">
        <v>2500</v>
      </c>
      <c r="F80" s="38">
        <v>242953750</v>
      </c>
      <c r="G80" s="2">
        <f t="shared" si="3"/>
        <v>1.1790953770415476E-2</v>
      </c>
      <c r="H80" s="39" t="s">
        <v>107</v>
      </c>
      <c r="K80" s="96"/>
    </row>
    <row r="81" spans="1:11" x14ac:dyDescent="0.25">
      <c r="A81" s="102"/>
      <c r="B81" s="1" t="s">
        <v>616</v>
      </c>
      <c r="C81" s="37" t="s">
        <v>639</v>
      </c>
      <c r="D81" s="37" t="s">
        <v>312</v>
      </c>
      <c r="E81" s="38">
        <v>1400</v>
      </c>
      <c r="F81" s="38">
        <v>137809280</v>
      </c>
      <c r="G81" s="2">
        <f t="shared" si="3"/>
        <v>6.6881159464064338E-3</v>
      </c>
      <c r="H81" s="39" t="s">
        <v>107</v>
      </c>
      <c r="K81" s="96"/>
    </row>
    <row r="82" spans="1:11" x14ac:dyDescent="0.25">
      <c r="A82" s="102"/>
      <c r="B82" s="1" t="s">
        <v>740</v>
      </c>
      <c r="C82" s="37" t="s">
        <v>741</v>
      </c>
      <c r="D82" s="37" t="s">
        <v>312</v>
      </c>
      <c r="E82" s="38">
        <v>2500</v>
      </c>
      <c r="F82" s="38">
        <v>248687750</v>
      </c>
      <c r="G82" s="2">
        <f t="shared" si="3"/>
        <v>1.2069234426382146E-2</v>
      </c>
      <c r="H82" s="39" t="s">
        <v>107</v>
      </c>
      <c r="K82" s="96"/>
    </row>
    <row r="83" spans="1:11" x14ac:dyDescent="0.25">
      <c r="A83" s="102"/>
      <c r="B83" s="1" t="s">
        <v>172</v>
      </c>
      <c r="C83" s="37" t="s">
        <v>487</v>
      </c>
      <c r="D83" s="37" t="s">
        <v>391</v>
      </c>
      <c r="E83" s="38">
        <v>11</v>
      </c>
      <c r="F83" s="38">
        <v>11031460</v>
      </c>
      <c r="G83" s="2">
        <f t="shared" si="3"/>
        <v>5.353752921294177E-4</v>
      </c>
      <c r="H83" s="39" t="s">
        <v>109</v>
      </c>
      <c r="K83" s="96"/>
    </row>
    <row r="84" spans="1:11" x14ac:dyDescent="0.25">
      <c r="A84" s="102"/>
      <c r="B84" s="1" t="s">
        <v>173</v>
      </c>
      <c r="C84" s="37" t="s">
        <v>397</v>
      </c>
      <c r="D84" s="37" t="s">
        <v>391</v>
      </c>
      <c r="E84" s="38">
        <v>1</v>
      </c>
      <c r="F84" s="38">
        <v>1049967</v>
      </c>
      <c r="G84" s="2">
        <f t="shared" si="3"/>
        <v>5.0956662975820813E-5</v>
      </c>
      <c r="H84" s="39" t="s">
        <v>109</v>
      </c>
      <c r="K84" s="96"/>
    </row>
    <row r="85" spans="1:11" x14ac:dyDescent="0.25">
      <c r="B85" s="1" t="s">
        <v>174</v>
      </c>
      <c r="C85" s="37" t="s">
        <v>392</v>
      </c>
      <c r="D85" s="37" t="s">
        <v>391</v>
      </c>
      <c r="E85" s="38">
        <v>6</v>
      </c>
      <c r="F85" s="38">
        <v>6289302</v>
      </c>
      <c r="G85" s="2">
        <f t="shared" si="3"/>
        <v>3.052303952097121E-4</v>
      </c>
      <c r="H85" s="39" t="s">
        <v>109</v>
      </c>
    </row>
    <row r="86" spans="1:11" x14ac:dyDescent="0.25">
      <c r="B86" s="1" t="s">
        <v>175</v>
      </c>
      <c r="C86" s="37" t="s">
        <v>393</v>
      </c>
      <c r="D86" s="37" t="s">
        <v>391</v>
      </c>
      <c r="E86" s="38">
        <v>22</v>
      </c>
      <c r="F86" s="38">
        <v>23171060</v>
      </c>
      <c r="G86" s="2">
        <f t="shared" si="3"/>
        <v>1.1245304806841764E-3</v>
      </c>
      <c r="H86" s="39" t="s">
        <v>109</v>
      </c>
    </row>
    <row r="87" spans="1:11" x14ac:dyDescent="0.25">
      <c r="A87" s="91" t="s">
        <v>762</v>
      </c>
      <c r="B87" s="1" t="s">
        <v>176</v>
      </c>
      <c r="C87" s="37" t="s">
        <v>396</v>
      </c>
      <c r="D87" s="37" t="s">
        <v>391</v>
      </c>
      <c r="E87" s="38">
        <v>3</v>
      </c>
      <c r="F87" s="38">
        <v>3030849</v>
      </c>
      <c r="G87" s="2">
        <f t="shared" si="3"/>
        <v>1.4709219530099855E-4</v>
      </c>
      <c r="H87" s="39" t="s">
        <v>109</v>
      </c>
    </row>
    <row r="88" spans="1:11" x14ac:dyDescent="0.25">
      <c r="A88" s="107" t="s">
        <v>64</v>
      </c>
      <c r="B88" s="1" t="s">
        <v>177</v>
      </c>
      <c r="C88" s="37" t="s">
        <v>394</v>
      </c>
      <c r="D88" s="37" t="s">
        <v>391</v>
      </c>
      <c r="E88" s="38">
        <v>50</v>
      </c>
      <c r="F88" s="38">
        <v>49964100</v>
      </c>
      <c r="G88" s="2">
        <f t="shared" si="3"/>
        <v>2.424841737492901E-3</v>
      </c>
      <c r="H88" s="39" t="s">
        <v>107</v>
      </c>
    </row>
    <row r="89" spans="1:11" x14ac:dyDescent="0.25">
      <c r="B89" s="1" t="s">
        <v>178</v>
      </c>
      <c r="C89" s="37" t="s">
        <v>395</v>
      </c>
      <c r="D89" s="37" t="s">
        <v>391</v>
      </c>
      <c r="E89" s="38">
        <v>10</v>
      </c>
      <c r="F89" s="38">
        <v>10071710</v>
      </c>
      <c r="G89" s="2">
        <f t="shared" si="3"/>
        <v>4.8879701177294548E-4</v>
      </c>
      <c r="H89" s="39" t="s">
        <v>109</v>
      </c>
    </row>
    <row r="90" spans="1:11" x14ac:dyDescent="0.25">
      <c r="B90" s="1" t="s">
        <v>179</v>
      </c>
      <c r="C90" s="37" t="s">
        <v>398</v>
      </c>
      <c r="D90" s="37" t="s">
        <v>391</v>
      </c>
      <c r="E90" s="38">
        <v>6000</v>
      </c>
      <c r="F90" s="38">
        <v>593891400</v>
      </c>
      <c r="G90" s="2">
        <f t="shared" si="3"/>
        <v>2.8822547674392043E-2</v>
      </c>
      <c r="H90" s="39" t="s">
        <v>107</v>
      </c>
    </row>
    <row r="91" spans="1:11" x14ac:dyDescent="0.25">
      <c r="B91" s="1" t="s">
        <v>180</v>
      </c>
      <c r="C91" s="37" t="s">
        <v>399</v>
      </c>
      <c r="D91" s="37" t="s">
        <v>312</v>
      </c>
      <c r="E91" s="38">
        <v>495</v>
      </c>
      <c r="F91" s="38">
        <v>487633410</v>
      </c>
      <c r="G91" s="2">
        <f t="shared" si="3"/>
        <v>2.3665668853516588E-2</v>
      </c>
      <c r="H91" s="39" t="s">
        <v>109</v>
      </c>
    </row>
    <row r="92" spans="1:11" x14ac:dyDescent="0.25">
      <c r="A92" s="91" t="s">
        <v>68</v>
      </c>
      <c r="B92" s="1" t="s">
        <v>181</v>
      </c>
      <c r="C92" s="37" t="s">
        <v>400</v>
      </c>
      <c r="D92" s="37" t="s">
        <v>312</v>
      </c>
      <c r="E92" s="38">
        <v>20</v>
      </c>
      <c r="F92" s="38">
        <v>19187740</v>
      </c>
      <c r="G92" s="2">
        <f t="shared" si="3"/>
        <v>9.3121326712903934E-4</v>
      </c>
      <c r="H92" s="39" t="s">
        <v>109</v>
      </c>
    </row>
    <row r="93" spans="1:11" x14ac:dyDescent="0.25">
      <c r="B93" s="1" t="s">
        <v>588</v>
      </c>
      <c r="C93" s="37" t="s">
        <v>601</v>
      </c>
      <c r="D93" s="37" t="s">
        <v>312</v>
      </c>
      <c r="E93" s="38">
        <v>2500</v>
      </c>
      <c r="F93" s="38">
        <v>249757750</v>
      </c>
      <c r="G93" s="2">
        <f t="shared" si="3"/>
        <v>1.2121163324513353E-2</v>
      </c>
      <c r="H93" s="39" t="s">
        <v>109</v>
      </c>
    </row>
    <row r="94" spans="1:11" x14ac:dyDescent="0.25">
      <c r="B94" s="1" t="s">
        <v>697</v>
      </c>
      <c r="C94" s="37" t="s">
        <v>706</v>
      </c>
      <c r="D94" s="37" t="s">
        <v>312</v>
      </c>
      <c r="E94" s="38">
        <v>1250</v>
      </c>
      <c r="F94" s="38">
        <v>122008875</v>
      </c>
      <c r="G94" s="2">
        <f t="shared" si="3"/>
        <v>5.921295739231852E-3</v>
      </c>
      <c r="H94" s="39" t="s">
        <v>107</v>
      </c>
    </row>
    <row r="95" spans="1:11" x14ac:dyDescent="0.25">
      <c r="B95" s="1" t="s">
        <v>801</v>
      </c>
      <c r="C95" s="112" t="s">
        <v>802</v>
      </c>
      <c r="D95" s="37" t="s">
        <v>312</v>
      </c>
      <c r="E95" s="38">
        <v>1000</v>
      </c>
      <c r="F95" s="38">
        <v>97977900</v>
      </c>
      <c r="G95" s="2">
        <f t="shared" si="3"/>
        <v>4.7550321385135671E-3</v>
      </c>
      <c r="H95" s="39" t="s">
        <v>107</v>
      </c>
    </row>
    <row r="96" spans="1:11" x14ac:dyDescent="0.25">
      <c r="B96" s="1" t="s">
        <v>742</v>
      </c>
      <c r="C96" s="37" t="s">
        <v>803</v>
      </c>
      <c r="D96" s="37" t="s">
        <v>427</v>
      </c>
      <c r="E96" s="38">
        <v>270050</v>
      </c>
      <c r="F96" s="38">
        <v>32808374.5</v>
      </c>
      <c r="G96" s="2">
        <f t="shared" si="3"/>
        <v>1.5922455488420243E-3</v>
      </c>
      <c r="H96" s="39" t="s">
        <v>818</v>
      </c>
    </row>
    <row r="97" spans="1:8" x14ac:dyDescent="0.25">
      <c r="B97" s="1" t="s">
        <v>698</v>
      </c>
      <c r="C97" s="37" t="s">
        <v>707</v>
      </c>
      <c r="D97" s="37" t="s">
        <v>312</v>
      </c>
      <c r="E97" s="38">
        <v>250</v>
      </c>
      <c r="F97" s="38">
        <v>252654000</v>
      </c>
      <c r="G97" s="2">
        <f t="shared" si="3"/>
        <v>1.2261723204151209E-2</v>
      </c>
      <c r="H97" s="39" t="s">
        <v>107</v>
      </c>
    </row>
    <row r="98" spans="1:8" x14ac:dyDescent="0.25">
      <c r="B98" s="1" t="s">
        <v>182</v>
      </c>
      <c r="C98" s="37" t="s">
        <v>401</v>
      </c>
      <c r="D98" s="37" t="s">
        <v>312</v>
      </c>
      <c r="E98" s="38">
        <v>1500</v>
      </c>
      <c r="F98" s="38">
        <v>148989150</v>
      </c>
      <c r="G98" s="2">
        <f t="shared" si="3"/>
        <v>7.2306938252383298E-3</v>
      </c>
      <c r="H98" s="39" t="s">
        <v>107</v>
      </c>
    </row>
    <row r="99" spans="1:8" x14ac:dyDescent="0.25">
      <c r="B99" s="1" t="s">
        <v>743</v>
      </c>
      <c r="C99" s="37" t="s">
        <v>744</v>
      </c>
      <c r="D99" s="37" t="s">
        <v>312</v>
      </c>
      <c r="E99" s="38">
        <v>420</v>
      </c>
      <c r="F99" s="38">
        <v>42245868</v>
      </c>
      <c r="G99" s="2">
        <f t="shared" si="3"/>
        <v>2.0502629680713902E-3</v>
      </c>
      <c r="H99" s="39" t="s">
        <v>109</v>
      </c>
    </row>
    <row r="100" spans="1:8" x14ac:dyDescent="0.25">
      <c r="B100" s="1" t="s">
        <v>657</v>
      </c>
      <c r="C100" s="37" t="s">
        <v>683</v>
      </c>
      <c r="D100" s="37" t="s">
        <v>385</v>
      </c>
      <c r="E100" s="38">
        <v>4900</v>
      </c>
      <c r="F100" s="38">
        <v>496228880</v>
      </c>
      <c r="G100" s="2">
        <f t="shared" si="3"/>
        <v>2.4082821457273446E-2</v>
      </c>
      <c r="H100" s="39" t="s">
        <v>109</v>
      </c>
    </row>
    <row r="101" spans="1:8" x14ac:dyDescent="0.25">
      <c r="B101" s="1" t="s">
        <v>658</v>
      </c>
      <c r="C101" s="37" t="s">
        <v>684</v>
      </c>
      <c r="D101" s="37" t="s">
        <v>385</v>
      </c>
      <c r="E101" s="38">
        <v>2500</v>
      </c>
      <c r="F101" s="38">
        <v>247572500</v>
      </c>
      <c r="G101" s="2">
        <f t="shared" si="3"/>
        <v>1.2015109469708475E-2</v>
      </c>
      <c r="H101" s="39" t="s">
        <v>109</v>
      </c>
    </row>
    <row r="102" spans="1:8" x14ac:dyDescent="0.25">
      <c r="B102" s="1" t="s">
        <v>295</v>
      </c>
      <c r="C102" s="37" t="s">
        <v>559</v>
      </c>
      <c r="D102" s="37" t="s">
        <v>310</v>
      </c>
      <c r="E102" s="38">
        <v>1</v>
      </c>
      <c r="F102" s="38">
        <v>10077920</v>
      </c>
      <c r="G102" s="2">
        <f t="shared" si="3"/>
        <v>4.8909839350882848E-4</v>
      </c>
      <c r="H102" s="39" t="s">
        <v>110</v>
      </c>
    </row>
    <row r="103" spans="1:8" x14ac:dyDescent="0.25">
      <c r="A103" s="107" t="s">
        <v>71</v>
      </c>
      <c r="B103" s="1" t="s">
        <v>296</v>
      </c>
      <c r="C103" s="37" t="s">
        <v>558</v>
      </c>
      <c r="D103" s="37" t="s">
        <v>310</v>
      </c>
      <c r="E103" s="38">
        <v>1</v>
      </c>
      <c r="F103" s="38">
        <v>10035650</v>
      </c>
      <c r="G103" s="2">
        <f t="shared" ref="G103:G134" si="4">+F103/$F$160</f>
        <v>4.8704695937424334E-4</v>
      </c>
      <c r="H103" s="39" t="s">
        <v>110</v>
      </c>
    </row>
    <row r="104" spans="1:8" x14ac:dyDescent="0.25">
      <c r="B104" s="1" t="s">
        <v>804</v>
      </c>
      <c r="C104" s="37" t="s">
        <v>805</v>
      </c>
      <c r="D104" s="37" t="s">
        <v>329</v>
      </c>
      <c r="E104" s="38">
        <v>3500</v>
      </c>
      <c r="F104" s="38">
        <v>347860450</v>
      </c>
      <c r="G104" s="2">
        <f t="shared" si="4"/>
        <v>1.6882252216752876E-2</v>
      </c>
      <c r="H104" s="39" t="s">
        <v>109</v>
      </c>
    </row>
    <row r="105" spans="1:8" x14ac:dyDescent="0.25">
      <c r="B105" s="1" t="s">
        <v>183</v>
      </c>
      <c r="C105" s="37" t="s">
        <v>403</v>
      </c>
      <c r="D105" s="37" t="s">
        <v>391</v>
      </c>
      <c r="E105" s="38">
        <v>4</v>
      </c>
      <c r="F105" s="38">
        <v>4104120</v>
      </c>
      <c r="G105" s="2">
        <f t="shared" si="4"/>
        <v>1.9917984055910874E-4</v>
      </c>
      <c r="H105" s="39" t="s">
        <v>107</v>
      </c>
    </row>
    <row r="106" spans="1:8" x14ac:dyDescent="0.25">
      <c r="B106" s="1" t="s">
        <v>184</v>
      </c>
      <c r="C106" s="37" t="s">
        <v>405</v>
      </c>
      <c r="D106" s="37" t="s">
        <v>391</v>
      </c>
      <c r="E106" s="38">
        <v>150</v>
      </c>
      <c r="F106" s="38">
        <v>147406050</v>
      </c>
      <c r="G106" s="2">
        <f t="shared" si="4"/>
        <v>7.153863321844393E-3</v>
      </c>
      <c r="H106" s="39" t="s">
        <v>107</v>
      </c>
    </row>
    <row r="107" spans="1:8" x14ac:dyDescent="0.25">
      <c r="B107" s="1" t="s">
        <v>185</v>
      </c>
      <c r="C107" s="37" t="s">
        <v>406</v>
      </c>
      <c r="D107" s="37" t="s">
        <v>391</v>
      </c>
      <c r="E107" s="38">
        <v>9</v>
      </c>
      <c r="F107" s="38">
        <v>9144297</v>
      </c>
      <c r="G107" s="2">
        <f t="shared" si="4"/>
        <v>4.4378810036868713E-4</v>
      </c>
      <c r="H107" s="39" t="s">
        <v>107</v>
      </c>
    </row>
    <row r="108" spans="1:8" x14ac:dyDescent="0.25">
      <c r="B108" s="1" t="s">
        <v>566</v>
      </c>
      <c r="C108" s="37" t="s">
        <v>571</v>
      </c>
      <c r="D108" s="37" t="s">
        <v>312</v>
      </c>
      <c r="E108" s="38">
        <v>1450</v>
      </c>
      <c r="F108" s="38">
        <v>140945220</v>
      </c>
      <c r="G108" s="2">
        <f t="shared" si="4"/>
        <v>6.8403083845424853E-3</v>
      </c>
      <c r="H108" s="39" t="s">
        <v>107</v>
      </c>
    </row>
    <row r="109" spans="1:8" x14ac:dyDescent="0.25">
      <c r="A109" s="91" t="s">
        <v>73</v>
      </c>
      <c r="B109" s="1" t="s">
        <v>186</v>
      </c>
      <c r="C109" s="37" t="s">
        <v>402</v>
      </c>
      <c r="D109" s="37" t="s">
        <v>391</v>
      </c>
      <c r="E109" s="38">
        <v>1000</v>
      </c>
      <c r="F109" s="38">
        <v>100177500</v>
      </c>
      <c r="G109" s="2">
        <f t="shared" si="4"/>
        <v>4.8617824229335678E-3</v>
      </c>
      <c r="H109" s="39" t="s">
        <v>109</v>
      </c>
    </row>
    <row r="110" spans="1:8" x14ac:dyDescent="0.25">
      <c r="A110" s="91" t="s">
        <v>74</v>
      </c>
      <c r="B110" s="1" t="s">
        <v>187</v>
      </c>
      <c r="C110" s="37" t="s">
        <v>404</v>
      </c>
      <c r="D110" s="37" t="s">
        <v>391</v>
      </c>
      <c r="E110" s="38">
        <v>5000</v>
      </c>
      <c r="F110" s="38">
        <v>497466500</v>
      </c>
      <c r="G110" s="2">
        <f t="shared" si="4"/>
        <v>2.4142885235689471E-2</v>
      </c>
      <c r="H110" s="39" t="s">
        <v>109</v>
      </c>
    </row>
    <row r="111" spans="1:8" x14ac:dyDescent="0.25">
      <c r="B111" s="1" t="s">
        <v>770</v>
      </c>
      <c r="C111" s="37" t="s">
        <v>787</v>
      </c>
      <c r="D111" s="37" t="s">
        <v>391</v>
      </c>
      <c r="E111" s="38">
        <v>2500</v>
      </c>
      <c r="F111" s="38">
        <v>247192500</v>
      </c>
      <c r="G111" s="2">
        <f t="shared" si="4"/>
        <v>1.1996667431119823E-2</v>
      </c>
      <c r="H111" s="39" t="s">
        <v>109</v>
      </c>
    </row>
    <row r="112" spans="1:8" x14ac:dyDescent="0.25">
      <c r="B112" s="1" t="s">
        <v>188</v>
      </c>
      <c r="C112" s="37" t="s">
        <v>407</v>
      </c>
      <c r="D112" s="37" t="s">
        <v>312</v>
      </c>
      <c r="E112" s="38">
        <v>3000</v>
      </c>
      <c r="F112" s="38">
        <v>294307500</v>
      </c>
      <c r="G112" s="2">
        <f t="shared" si="4"/>
        <v>1.4283237557710275E-2</v>
      </c>
      <c r="H112" s="39" t="s">
        <v>109</v>
      </c>
    </row>
    <row r="113" spans="2:12" x14ac:dyDescent="0.25">
      <c r="B113" s="1" t="s">
        <v>617</v>
      </c>
      <c r="C113" s="37" t="s">
        <v>640</v>
      </c>
      <c r="D113" s="37" t="s">
        <v>312</v>
      </c>
      <c r="E113" s="38">
        <v>2470</v>
      </c>
      <c r="F113" s="38">
        <v>245734619</v>
      </c>
      <c r="G113" s="2">
        <f t="shared" si="4"/>
        <v>1.1925914016225971E-2</v>
      </c>
      <c r="H113" s="39" t="s">
        <v>114</v>
      </c>
    </row>
    <row r="114" spans="2:12" x14ac:dyDescent="0.25">
      <c r="B114" s="1" t="s">
        <v>715</v>
      </c>
      <c r="C114" s="37" t="s">
        <v>716</v>
      </c>
      <c r="D114" s="37" t="s">
        <v>312</v>
      </c>
      <c r="E114" s="38">
        <v>2470</v>
      </c>
      <c r="F114" s="38">
        <v>239656690</v>
      </c>
      <c r="G114" s="2">
        <f t="shared" si="4"/>
        <v>1.1630941907917835E-2</v>
      </c>
      <c r="H114" s="39" t="s">
        <v>114</v>
      </c>
    </row>
    <row r="115" spans="2:12" x14ac:dyDescent="0.25">
      <c r="B115" s="1" t="s">
        <v>589</v>
      </c>
      <c r="C115" s="37" t="s">
        <v>598</v>
      </c>
      <c r="D115" s="37" t="s">
        <v>457</v>
      </c>
      <c r="E115" s="38">
        <v>1500</v>
      </c>
      <c r="F115" s="38">
        <v>147141150</v>
      </c>
      <c r="G115" s="2">
        <f t="shared" si="4"/>
        <v>7.1410072796808822E-3</v>
      </c>
      <c r="H115" s="39" t="s">
        <v>114</v>
      </c>
    </row>
    <row r="116" spans="2:12" x14ac:dyDescent="0.25">
      <c r="B116" s="1" t="s">
        <v>745</v>
      </c>
      <c r="C116" s="37" t="s">
        <v>746</v>
      </c>
      <c r="D116" s="37" t="s">
        <v>457</v>
      </c>
      <c r="E116" s="38">
        <v>870</v>
      </c>
      <c r="F116" s="38">
        <v>87951693</v>
      </c>
      <c r="G116" s="2">
        <f t="shared" si="4"/>
        <v>4.2684434637982518E-3</v>
      </c>
      <c r="H116" s="39" t="s">
        <v>114</v>
      </c>
    </row>
    <row r="117" spans="2:12" x14ac:dyDescent="0.25">
      <c r="B117" s="1" t="s">
        <v>189</v>
      </c>
      <c r="C117" s="37" t="s">
        <v>411</v>
      </c>
      <c r="D117" s="37" t="s">
        <v>408</v>
      </c>
      <c r="E117" s="38">
        <v>52</v>
      </c>
      <c r="F117" s="38">
        <v>51987312</v>
      </c>
      <c r="G117" s="2">
        <f t="shared" si="4"/>
        <v>2.5230316158534934E-3</v>
      </c>
      <c r="H117" s="39" t="s">
        <v>110</v>
      </c>
    </row>
    <row r="118" spans="2:12" x14ac:dyDescent="0.25">
      <c r="B118" s="1" t="s">
        <v>190</v>
      </c>
      <c r="C118" s="37" t="s">
        <v>414</v>
      </c>
      <c r="D118" s="37" t="s">
        <v>408</v>
      </c>
      <c r="E118" s="38">
        <v>20</v>
      </c>
      <c r="F118" s="38">
        <v>19706600</v>
      </c>
      <c r="G118" s="2">
        <f t="shared" si="4"/>
        <v>9.563944148714297E-4</v>
      </c>
      <c r="H118" s="39" t="s">
        <v>110</v>
      </c>
    </row>
    <row r="119" spans="2:12" x14ac:dyDescent="0.25">
      <c r="B119" s="1" t="s">
        <v>191</v>
      </c>
      <c r="C119" s="37" t="s">
        <v>416</v>
      </c>
      <c r="D119" s="37" t="s">
        <v>312</v>
      </c>
      <c r="E119" s="38">
        <v>7</v>
      </c>
      <c r="F119" s="38">
        <v>7037611</v>
      </c>
      <c r="G119" s="2">
        <f t="shared" si="4"/>
        <v>3.4154708851033344E-4</v>
      </c>
      <c r="H119" s="39" t="s">
        <v>107</v>
      </c>
    </row>
    <row r="120" spans="2:12" x14ac:dyDescent="0.25">
      <c r="B120" s="1" t="s">
        <v>590</v>
      </c>
      <c r="C120" s="37" t="s">
        <v>599</v>
      </c>
      <c r="D120" s="37" t="s">
        <v>314</v>
      </c>
      <c r="E120" s="38">
        <v>2500</v>
      </c>
      <c r="F120" s="38">
        <v>248215750</v>
      </c>
      <c r="G120" s="2">
        <f t="shared" si="4"/>
        <v>1.204632747318782E-2</v>
      </c>
      <c r="H120" s="39" t="s">
        <v>110</v>
      </c>
      <c r="J120" s="101" t="s">
        <v>109</v>
      </c>
    </row>
    <row r="121" spans="2:12" x14ac:dyDescent="0.25">
      <c r="B121" s="1" t="s">
        <v>192</v>
      </c>
      <c r="C121" s="37" t="s">
        <v>410</v>
      </c>
      <c r="D121" s="37" t="s">
        <v>337</v>
      </c>
      <c r="E121" s="38">
        <v>7450</v>
      </c>
      <c r="F121" s="38">
        <v>745141550</v>
      </c>
      <c r="G121" s="2">
        <f t="shared" si="4"/>
        <v>3.6162971629232855E-2</v>
      </c>
      <c r="H121" s="39" t="s">
        <v>107</v>
      </c>
      <c r="J121" s="101" t="s">
        <v>109</v>
      </c>
      <c r="L121" s="95" t="s">
        <v>109</v>
      </c>
    </row>
    <row r="122" spans="2:12" x14ac:dyDescent="0.25">
      <c r="B122" s="1" t="s">
        <v>579</v>
      </c>
      <c r="C122" s="37" t="s">
        <v>583</v>
      </c>
      <c r="D122" s="37" t="s">
        <v>337</v>
      </c>
      <c r="E122" s="38">
        <v>625</v>
      </c>
      <c r="F122" s="38">
        <v>61856437.5</v>
      </c>
      <c r="G122" s="2">
        <f t="shared" si="4"/>
        <v>3.0019968613989052E-3</v>
      </c>
      <c r="H122" s="39" t="s">
        <v>107</v>
      </c>
      <c r="J122" s="101" t="s">
        <v>109</v>
      </c>
      <c r="L122" s="95" t="s">
        <v>111</v>
      </c>
    </row>
    <row r="123" spans="2:12" x14ac:dyDescent="0.25">
      <c r="B123" s="1" t="s">
        <v>193</v>
      </c>
      <c r="C123" s="37" t="s">
        <v>415</v>
      </c>
      <c r="D123" s="37" t="s">
        <v>338</v>
      </c>
      <c r="E123" s="38">
        <v>8</v>
      </c>
      <c r="F123" s="38">
        <v>8013856</v>
      </c>
      <c r="G123" s="2">
        <f t="shared" si="4"/>
        <v>3.8892589893659468E-4</v>
      </c>
      <c r="H123" s="39" t="s">
        <v>107</v>
      </c>
      <c r="J123" s="101"/>
      <c r="L123" s="95"/>
    </row>
    <row r="124" spans="2:12" x14ac:dyDescent="0.25">
      <c r="B124" s="1" t="s">
        <v>194</v>
      </c>
      <c r="C124" s="37" t="s">
        <v>412</v>
      </c>
      <c r="D124" s="37" t="s">
        <v>338</v>
      </c>
      <c r="E124" s="38">
        <v>10</v>
      </c>
      <c r="F124" s="38">
        <v>9701820</v>
      </c>
      <c r="G124" s="2">
        <f t="shared" si="4"/>
        <v>4.7084562847411195E-4</v>
      </c>
      <c r="H124" s="39" t="s">
        <v>107</v>
      </c>
      <c r="J124" s="101"/>
      <c r="L124" s="95"/>
    </row>
    <row r="125" spans="2:12" x14ac:dyDescent="0.25">
      <c r="B125" s="1" t="s">
        <v>195</v>
      </c>
      <c r="C125" s="37" t="s">
        <v>409</v>
      </c>
      <c r="D125" s="37" t="s">
        <v>386</v>
      </c>
      <c r="E125" s="38">
        <v>17</v>
      </c>
      <c r="F125" s="38">
        <v>17025415</v>
      </c>
      <c r="G125" s="2">
        <f t="shared" si="4"/>
        <v>8.2627200109954338E-4</v>
      </c>
      <c r="H125" s="39" t="s">
        <v>107</v>
      </c>
      <c r="J125" s="101"/>
      <c r="L125" s="95"/>
    </row>
    <row r="126" spans="2:12" x14ac:dyDescent="0.25">
      <c r="B126" s="1" t="s">
        <v>196</v>
      </c>
      <c r="C126" s="37" t="s">
        <v>413</v>
      </c>
      <c r="D126" s="37" t="s">
        <v>386</v>
      </c>
      <c r="E126" s="38">
        <v>2500</v>
      </c>
      <c r="F126" s="38">
        <v>242955750</v>
      </c>
      <c r="G126" s="2">
        <f t="shared" si="4"/>
        <v>1.1791050833776469E-2</v>
      </c>
      <c r="H126" s="39" t="s">
        <v>107</v>
      </c>
      <c r="J126" s="101"/>
      <c r="L126" s="95"/>
    </row>
    <row r="127" spans="2:12" x14ac:dyDescent="0.25">
      <c r="B127" s="1" t="s">
        <v>580</v>
      </c>
      <c r="C127" s="37" t="s">
        <v>584</v>
      </c>
      <c r="D127" s="37" t="s">
        <v>386</v>
      </c>
      <c r="E127" s="38">
        <v>9950</v>
      </c>
      <c r="F127" s="38">
        <v>957174080</v>
      </c>
      <c r="G127" s="2">
        <f t="shared" si="4"/>
        <v>4.6453266630047757E-2</v>
      </c>
      <c r="H127" s="39" t="s">
        <v>107</v>
      </c>
      <c r="J127" s="101"/>
      <c r="L127" s="95"/>
    </row>
    <row r="128" spans="2:12" x14ac:dyDescent="0.25">
      <c r="B128" s="1" t="s">
        <v>197</v>
      </c>
      <c r="C128" s="37" t="s">
        <v>417</v>
      </c>
      <c r="D128" s="37" t="s">
        <v>337</v>
      </c>
      <c r="E128" s="38">
        <v>2000</v>
      </c>
      <c r="F128" s="38">
        <v>200687200</v>
      </c>
      <c r="G128" s="2">
        <f t="shared" si="4"/>
        <v>9.7396870701280582E-3</v>
      </c>
      <c r="H128" s="39" t="s">
        <v>107</v>
      </c>
      <c r="J128" s="101"/>
      <c r="L128" s="95"/>
    </row>
    <row r="129" spans="2:12" x14ac:dyDescent="0.25">
      <c r="B129" s="1" t="s">
        <v>198</v>
      </c>
      <c r="C129" s="37" t="s">
        <v>420</v>
      </c>
      <c r="D129" s="37" t="s">
        <v>337</v>
      </c>
      <c r="E129" s="38">
        <v>1500</v>
      </c>
      <c r="F129" s="38">
        <v>150373500</v>
      </c>
      <c r="G129" s="2">
        <f t="shared" si="4"/>
        <v>7.2978786571335965E-3</v>
      </c>
      <c r="H129" s="39" t="s">
        <v>107</v>
      </c>
      <c r="J129" s="101"/>
      <c r="L129" s="95"/>
    </row>
    <row r="130" spans="2:12" x14ac:dyDescent="0.25">
      <c r="B130" s="1" t="s">
        <v>199</v>
      </c>
      <c r="C130" s="37" t="s">
        <v>422</v>
      </c>
      <c r="D130" s="37" t="s">
        <v>408</v>
      </c>
      <c r="E130" s="38">
        <v>40</v>
      </c>
      <c r="F130" s="38">
        <v>7983592</v>
      </c>
      <c r="G130" s="2">
        <f t="shared" si="4"/>
        <v>3.8745713615804996E-4</v>
      </c>
      <c r="H130" s="39" t="s">
        <v>107</v>
      </c>
      <c r="J130" s="101" t="s">
        <v>109</v>
      </c>
      <c r="L130" s="95" t="s">
        <v>111</v>
      </c>
    </row>
    <row r="131" spans="2:12" x14ac:dyDescent="0.25">
      <c r="B131" s="1" t="s">
        <v>200</v>
      </c>
      <c r="C131" s="37" t="s">
        <v>425</v>
      </c>
      <c r="D131" s="37" t="s">
        <v>408</v>
      </c>
      <c r="E131" s="38">
        <v>140</v>
      </c>
      <c r="F131" s="38">
        <v>14095718</v>
      </c>
      <c r="G131" s="2">
        <f t="shared" si="4"/>
        <v>6.8408888234412226E-4</v>
      </c>
      <c r="H131" s="39" t="s">
        <v>114</v>
      </c>
      <c r="J131" s="101" t="s">
        <v>111</v>
      </c>
      <c r="L131" s="95" t="s">
        <v>107</v>
      </c>
    </row>
    <row r="132" spans="2:12" x14ac:dyDescent="0.25">
      <c r="B132" s="1" t="s">
        <v>201</v>
      </c>
      <c r="C132" s="37" t="s">
        <v>419</v>
      </c>
      <c r="D132" s="37" t="s">
        <v>408</v>
      </c>
      <c r="E132" s="38">
        <v>200</v>
      </c>
      <c r="F132" s="38">
        <v>20128020</v>
      </c>
      <c r="G132" s="2">
        <f t="shared" si="4"/>
        <v>9.7684663566624552E-4</v>
      </c>
      <c r="H132" s="39" t="s">
        <v>114</v>
      </c>
      <c r="J132" s="101" t="s">
        <v>107</v>
      </c>
      <c r="L132" s="95" t="s">
        <v>213</v>
      </c>
    </row>
    <row r="133" spans="2:12" x14ac:dyDescent="0.25">
      <c r="B133" s="1" t="s">
        <v>202</v>
      </c>
      <c r="C133" s="37" t="s">
        <v>423</v>
      </c>
      <c r="D133" s="37" t="s">
        <v>408</v>
      </c>
      <c r="E133" s="38">
        <v>100</v>
      </c>
      <c r="F133" s="38">
        <v>10059310</v>
      </c>
      <c r="G133" s="2">
        <f t="shared" si="4"/>
        <v>4.8819521893478943E-4</v>
      </c>
      <c r="H133" s="39" t="s">
        <v>114</v>
      </c>
      <c r="J133" s="101"/>
      <c r="L133" s="95"/>
    </row>
    <row r="134" spans="2:12" x14ac:dyDescent="0.25">
      <c r="B134" s="1" t="s">
        <v>203</v>
      </c>
      <c r="C134" s="37" t="s">
        <v>421</v>
      </c>
      <c r="D134" s="37" t="s">
        <v>408</v>
      </c>
      <c r="E134" s="38">
        <v>100</v>
      </c>
      <c r="F134" s="38">
        <v>10054270</v>
      </c>
      <c r="G134" s="2">
        <f t="shared" si="4"/>
        <v>4.879506192650873E-4</v>
      </c>
      <c r="H134" s="39" t="s">
        <v>114</v>
      </c>
      <c r="J134" s="101"/>
      <c r="L134" s="95"/>
    </row>
    <row r="135" spans="2:12" x14ac:dyDescent="0.25">
      <c r="B135" s="1" t="s">
        <v>204</v>
      </c>
      <c r="C135" s="37" t="s">
        <v>418</v>
      </c>
      <c r="D135" s="37" t="s">
        <v>408</v>
      </c>
      <c r="E135" s="38">
        <v>100</v>
      </c>
      <c r="F135" s="38">
        <v>10048850</v>
      </c>
      <c r="G135" s="2">
        <f t="shared" ref="G135:G146" si="5">+F135/$F$160</f>
        <v>4.8768757755679655E-4</v>
      </c>
      <c r="H135" s="39" t="s">
        <v>114</v>
      </c>
      <c r="J135" s="101"/>
      <c r="L135" s="95"/>
    </row>
    <row r="136" spans="2:12" x14ac:dyDescent="0.25">
      <c r="B136" s="1" t="s">
        <v>205</v>
      </c>
      <c r="C136" s="37" t="s">
        <v>424</v>
      </c>
      <c r="D136" s="37" t="s">
        <v>408</v>
      </c>
      <c r="E136" s="38">
        <v>100</v>
      </c>
      <c r="F136" s="38">
        <v>10029330</v>
      </c>
      <c r="G136" s="2">
        <f t="shared" si="5"/>
        <v>4.8674023915350575E-4</v>
      </c>
      <c r="H136" s="39" t="s">
        <v>114</v>
      </c>
      <c r="J136" s="95" t="s">
        <v>213</v>
      </c>
      <c r="L136" s="96" t="s">
        <v>110</v>
      </c>
    </row>
    <row r="137" spans="2:12" x14ac:dyDescent="0.25">
      <c r="B137" s="1" t="s">
        <v>206</v>
      </c>
      <c r="C137" s="37" t="s">
        <v>430</v>
      </c>
      <c r="D137" s="37" t="s">
        <v>408</v>
      </c>
      <c r="E137" s="38">
        <v>100</v>
      </c>
      <c r="F137" s="38">
        <v>10023620</v>
      </c>
      <c r="G137" s="2">
        <f t="shared" si="5"/>
        <v>4.86463123257871E-4</v>
      </c>
      <c r="H137" s="39" t="s">
        <v>114</v>
      </c>
      <c r="J137" s="95" t="s">
        <v>109</v>
      </c>
      <c r="L137" s="96" t="s">
        <v>112</v>
      </c>
    </row>
    <row r="138" spans="2:12" x14ac:dyDescent="0.25">
      <c r="B138" s="1" t="s">
        <v>207</v>
      </c>
      <c r="C138" s="37" t="s">
        <v>428</v>
      </c>
      <c r="D138" s="37" t="s">
        <v>408</v>
      </c>
      <c r="E138" s="38">
        <v>100</v>
      </c>
      <c r="F138" s="38">
        <v>10044840</v>
      </c>
      <c r="G138" s="2">
        <f t="shared" si="5"/>
        <v>4.8749296551800573E-4</v>
      </c>
      <c r="H138" s="39" t="s">
        <v>114</v>
      </c>
      <c r="J138" s="95" t="s">
        <v>109</v>
      </c>
      <c r="L138" s="96" t="s">
        <v>214</v>
      </c>
    </row>
    <row r="139" spans="2:12" x14ac:dyDescent="0.25">
      <c r="B139" s="1" t="s">
        <v>208</v>
      </c>
      <c r="C139" s="37" t="s">
        <v>426</v>
      </c>
      <c r="D139" s="37" t="s">
        <v>427</v>
      </c>
      <c r="E139" s="38">
        <v>17</v>
      </c>
      <c r="F139" s="38">
        <v>17405076</v>
      </c>
      <c r="G139" s="2">
        <f t="shared" si="5"/>
        <v>8.4469758744850785E-4</v>
      </c>
      <c r="H139" s="39" t="s">
        <v>109</v>
      </c>
    </row>
    <row r="140" spans="2:12" x14ac:dyDescent="0.25">
      <c r="B140" s="1" t="s">
        <v>209</v>
      </c>
      <c r="C140" s="37" t="s">
        <v>429</v>
      </c>
      <c r="D140" s="37" t="s">
        <v>427</v>
      </c>
      <c r="E140" s="38">
        <v>2</v>
      </c>
      <c r="F140" s="38">
        <v>1941054</v>
      </c>
      <c r="G140" s="2">
        <f t="shared" si="5"/>
        <v>9.4202612554364942E-5</v>
      </c>
      <c r="H140" s="39" t="s">
        <v>109</v>
      </c>
    </row>
    <row r="141" spans="2:12" x14ac:dyDescent="0.25">
      <c r="B141" s="1" t="s">
        <v>210</v>
      </c>
      <c r="C141" s="37" t="s">
        <v>431</v>
      </c>
      <c r="D141" s="37" t="s">
        <v>427</v>
      </c>
      <c r="E141" s="38">
        <v>5</v>
      </c>
      <c r="F141" s="38">
        <v>4834645</v>
      </c>
      <c r="G141" s="2">
        <f t="shared" si="5"/>
        <v>2.3463344645378113E-4</v>
      </c>
      <c r="H141" s="39" t="s">
        <v>107</v>
      </c>
    </row>
    <row r="142" spans="2:12" x14ac:dyDescent="0.25">
      <c r="B142" s="1" t="s">
        <v>211</v>
      </c>
      <c r="C142" s="37" t="s">
        <v>432</v>
      </c>
      <c r="D142" s="37" t="s">
        <v>427</v>
      </c>
      <c r="E142" s="38">
        <v>15</v>
      </c>
      <c r="F142" s="38">
        <v>14324160</v>
      </c>
      <c r="G142" s="2">
        <f t="shared" si="5"/>
        <v>6.9517555650009332E-4</v>
      </c>
      <c r="H142" s="39" t="s">
        <v>107</v>
      </c>
    </row>
    <row r="143" spans="2:12" x14ac:dyDescent="0.25">
      <c r="B143" s="1" t="s">
        <v>212</v>
      </c>
      <c r="C143" s="37" t="s">
        <v>433</v>
      </c>
      <c r="D143" s="37" t="s">
        <v>312</v>
      </c>
      <c r="E143" s="38">
        <v>2000</v>
      </c>
      <c r="F143" s="38">
        <v>197975800</v>
      </c>
      <c r="G143" s="2">
        <f t="shared" si="5"/>
        <v>9.6080982716299709E-3</v>
      </c>
      <c r="H143" s="39" t="s">
        <v>107</v>
      </c>
    </row>
    <row r="144" spans="2:12" x14ac:dyDescent="0.25">
      <c r="B144" s="1" t="s">
        <v>591</v>
      </c>
      <c r="C144" s="37" t="s">
        <v>600</v>
      </c>
      <c r="D144" s="37" t="s">
        <v>312</v>
      </c>
      <c r="E144" s="38">
        <v>2500</v>
      </c>
      <c r="F144" s="38">
        <v>244046500</v>
      </c>
      <c r="G144" s="2">
        <f t="shared" si="5"/>
        <v>1.1843986764277977E-2</v>
      </c>
      <c r="H144" s="39" t="s">
        <v>107</v>
      </c>
    </row>
    <row r="145" spans="2:8" x14ac:dyDescent="0.25">
      <c r="B145" s="26" t="s">
        <v>717</v>
      </c>
      <c r="C145" s="42" t="s">
        <v>718</v>
      </c>
      <c r="D145" s="42" t="s">
        <v>312</v>
      </c>
      <c r="E145" s="118">
        <v>2500</v>
      </c>
      <c r="F145" s="119">
        <v>248954250</v>
      </c>
      <c r="G145" s="120">
        <f t="shared" si="5"/>
        <v>1.2082168119234451E-2</v>
      </c>
      <c r="H145" s="39" t="s">
        <v>107</v>
      </c>
    </row>
    <row r="146" spans="2:8" x14ac:dyDescent="0.25">
      <c r="B146" s="26" t="s">
        <v>771</v>
      </c>
      <c r="C146" s="42" t="s">
        <v>788</v>
      </c>
      <c r="D146" s="42" t="s">
        <v>312</v>
      </c>
      <c r="E146" s="118">
        <v>2500</v>
      </c>
      <c r="F146" s="119">
        <v>248399250</v>
      </c>
      <c r="G146" s="120">
        <f t="shared" si="5"/>
        <v>1.2055233036558919E-2</v>
      </c>
      <c r="H146" s="39" t="s">
        <v>107</v>
      </c>
    </row>
    <row r="147" spans="2:8" x14ac:dyDescent="0.25">
      <c r="B147" s="1"/>
      <c r="C147" s="37"/>
      <c r="D147" s="37"/>
      <c r="E147" s="38"/>
      <c r="F147" s="38"/>
      <c r="G147" s="2"/>
      <c r="H147" s="39"/>
    </row>
    <row r="148" spans="2:8" x14ac:dyDescent="0.25">
      <c r="B148" s="75"/>
      <c r="C148" s="42" t="s">
        <v>72</v>
      </c>
      <c r="D148" s="42"/>
      <c r="E148" s="43"/>
      <c r="F148" s="44">
        <f>SUM(F7:F146)</f>
        <v>19733069050.200001</v>
      </c>
      <c r="G148" s="3">
        <f>+F148/$F$160</f>
        <v>0.95767900235878078</v>
      </c>
      <c r="H148" s="45"/>
    </row>
    <row r="149" spans="2:8" x14ac:dyDescent="0.25">
      <c r="G149" s="65"/>
    </row>
    <row r="150" spans="2:8" x14ac:dyDescent="0.25">
      <c r="B150" s="46"/>
      <c r="C150" s="46" t="s">
        <v>75</v>
      </c>
      <c r="D150" s="46"/>
      <c r="E150" s="46"/>
      <c r="F150" s="46" t="s">
        <v>10</v>
      </c>
      <c r="G150" s="11" t="s">
        <v>11</v>
      </c>
    </row>
    <row r="151" spans="2:8" x14ac:dyDescent="0.25">
      <c r="B151" s="47"/>
      <c r="C151" s="42" t="s">
        <v>767</v>
      </c>
      <c r="D151" s="37"/>
      <c r="E151" s="48"/>
      <c r="F151" s="38">
        <v>0</v>
      </c>
      <c r="G151" s="12">
        <f>+F151/$F$160</f>
        <v>0</v>
      </c>
    </row>
    <row r="152" spans="2:8" x14ac:dyDescent="0.25">
      <c r="B152" s="47" t="s">
        <v>77</v>
      </c>
      <c r="C152" s="42" t="s">
        <v>78</v>
      </c>
      <c r="D152" s="42"/>
      <c r="E152" s="43"/>
      <c r="F152" s="38">
        <v>336513179.55000001</v>
      </c>
      <c r="G152" s="12">
        <f>+F152/$F$160</f>
        <v>1.6331550112766619E-2</v>
      </c>
    </row>
    <row r="153" spans="2:8" x14ac:dyDescent="0.25">
      <c r="B153" s="47"/>
      <c r="C153" s="42" t="s">
        <v>79</v>
      </c>
      <c r="D153" s="37"/>
      <c r="E153" s="48"/>
      <c r="F153" s="43" t="s">
        <v>76</v>
      </c>
      <c r="G153" s="12">
        <v>0</v>
      </c>
    </row>
    <row r="154" spans="2:8" x14ac:dyDescent="0.25">
      <c r="B154" s="47"/>
      <c r="C154" s="42" t="s">
        <v>80</v>
      </c>
      <c r="D154" s="37"/>
      <c r="E154" s="48"/>
      <c r="F154" s="43" t="s">
        <v>76</v>
      </c>
      <c r="G154" s="12">
        <v>0</v>
      </c>
    </row>
    <row r="155" spans="2:8" x14ac:dyDescent="0.25">
      <c r="B155" s="47"/>
      <c r="C155" s="42" t="s">
        <v>81</v>
      </c>
      <c r="D155" s="37"/>
      <c r="E155" s="48"/>
      <c r="F155" s="43" t="s">
        <v>76</v>
      </c>
      <c r="G155" s="12">
        <v>0</v>
      </c>
    </row>
    <row r="156" spans="2:8" x14ac:dyDescent="0.25">
      <c r="B156" s="37" t="s">
        <v>68</v>
      </c>
      <c r="C156" s="37" t="s">
        <v>82</v>
      </c>
      <c r="D156" s="37"/>
      <c r="E156" s="48"/>
      <c r="F156" s="38">
        <v>535515095.75999999</v>
      </c>
      <c r="G156" s="12">
        <f>+F156/$F$160</f>
        <v>2.5989447528452541E-2</v>
      </c>
    </row>
    <row r="157" spans="2:8" x14ac:dyDescent="0.25">
      <c r="B157" s="47"/>
      <c r="C157" s="37"/>
      <c r="D157" s="37"/>
      <c r="E157" s="48"/>
      <c r="F157" s="49"/>
      <c r="G157" s="12"/>
    </row>
    <row r="158" spans="2:8" x14ac:dyDescent="0.25">
      <c r="B158" s="47"/>
      <c r="C158" s="37" t="s">
        <v>83</v>
      </c>
      <c r="D158" s="37"/>
      <c r="E158" s="48"/>
      <c r="F158" s="50">
        <f>SUM(F151:F157)</f>
        <v>872028275.30999994</v>
      </c>
      <c r="G158" s="12">
        <f>+F158/$F$160</f>
        <v>4.2320997641219153E-2</v>
      </c>
    </row>
    <row r="159" spans="2:8" x14ac:dyDescent="0.25">
      <c r="B159" s="47"/>
      <c r="C159" s="37"/>
      <c r="D159" s="37"/>
      <c r="E159" s="48"/>
      <c r="F159" s="50"/>
      <c r="G159" s="12"/>
    </row>
    <row r="160" spans="2:8" x14ac:dyDescent="0.25">
      <c r="B160" s="51"/>
      <c r="C160" s="52" t="s">
        <v>84</v>
      </c>
      <c r="D160" s="53"/>
      <c r="E160" s="54"/>
      <c r="F160" s="54">
        <f>+F158+F148</f>
        <v>20605097325.510002</v>
      </c>
      <c r="G160" s="127">
        <f>+G158+G148</f>
        <v>0.99999999999999989</v>
      </c>
    </row>
    <row r="161" spans="2:7" x14ac:dyDescent="0.25">
      <c r="F161" s="55"/>
    </row>
    <row r="162" spans="2:7" x14ac:dyDescent="0.25">
      <c r="C162" s="42" t="s">
        <v>85</v>
      </c>
      <c r="D162" s="13">
        <v>5.29</v>
      </c>
      <c r="F162" s="34">
        <v>0</v>
      </c>
    </row>
    <row r="163" spans="2:7" x14ac:dyDescent="0.25">
      <c r="C163" s="42" t="s">
        <v>86</v>
      </c>
      <c r="D163" s="13">
        <v>3.94</v>
      </c>
    </row>
    <row r="164" spans="2:7" x14ac:dyDescent="0.25">
      <c r="C164" s="42" t="s">
        <v>87</v>
      </c>
      <c r="D164" s="13">
        <v>7.81</v>
      </c>
    </row>
    <row r="165" spans="2:7" hidden="1" x14ac:dyDescent="0.25">
      <c r="C165" s="42" t="s">
        <v>88</v>
      </c>
      <c r="D165" s="58">
        <v>20.001100000000001</v>
      </c>
    </row>
    <row r="166" spans="2:7" hidden="1" x14ac:dyDescent="0.25">
      <c r="C166" s="42" t="s">
        <v>89</v>
      </c>
      <c r="D166" s="58">
        <v>20.139199999999999</v>
      </c>
    </row>
    <row r="167" spans="2:7" hidden="1" x14ac:dyDescent="0.25">
      <c r="C167" s="42" t="s">
        <v>90</v>
      </c>
      <c r="D167" s="66"/>
    </row>
    <row r="168" spans="2:7" hidden="1" x14ac:dyDescent="0.25">
      <c r="C168" s="42" t="s">
        <v>91</v>
      </c>
      <c r="D168" s="57">
        <v>0</v>
      </c>
    </row>
    <row r="169" spans="2:7" hidden="1" x14ac:dyDescent="0.25">
      <c r="C169" s="42" t="s">
        <v>92</v>
      </c>
      <c r="D169" s="57">
        <v>0</v>
      </c>
      <c r="F169" s="55"/>
      <c r="G169" s="7"/>
    </row>
    <row r="170" spans="2:7" x14ac:dyDescent="0.25">
      <c r="B170" s="60"/>
      <c r="C170" s="36"/>
    </row>
    <row r="171" spans="2:7" x14ac:dyDescent="0.25">
      <c r="F171" s="34"/>
    </row>
    <row r="172" spans="2:7" x14ac:dyDescent="0.25">
      <c r="C172" s="46" t="s">
        <v>93</v>
      </c>
      <c r="D172" s="46"/>
      <c r="E172" s="46"/>
      <c r="F172" s="46"/>
      <c r="G172" s="4"/>
    </row>
    <row r="173" spans="2:7" x14ac:dyDescent="0.25">
      <c r="C173" s="46" t="s">
        <v>94</v>
      </c>
      <c r="D173" s="46"/>
      <c r="E173" s="46"/>
      <c r="F173" s="46" t="s">
        <v>10</v>
      </c>
      <c r="G173" s="4" t="s">
        <v>11</v>
      </c>
    </row>
    <row r="174" spans="2:7" x14ac:dyDescent="0.25">
      <c r="C174" s="42" t="s">
        <v>95</v>
      </c>
      <c r="D174" s="37"/>
      <c r="E174" s="48"/>
      <c r="F174" s="61">
        <f>SUMIF(Table1345676857[[Industry ]],A109,Table1345676857[Market Value])</f>
        <v>0</v>
      </c>
      <c r="G174" s="21">
        <f>+F174/$F$160</f>
        <v>0</v>
      </c>
    </row>
    <row r="175" spans="2:7" x14ac:dyDescent="0.25">
      <c r="C175" s="37" t="s">
        <v>96</v>
      </c>
      <c r="D175" s="37"/>
      <c r="E175" s="48"/>
      <c r="F175" s="61">
        <f>SUMIF(Table1345676857[[Industry ]],A110,Table1345676857[Market Value])</f>
        <v>0</v>
      </c>
      <c r="G175" s="21">
        <f>+F175/$F$160</f>
        <v>0</v>
      </c>
    </row>
    <row r="176" spans="2:7" x14ac:dyDescent="0.25">
      <c r="C176" s="37" t="s">
        <v>97</v>
      </c>
      <c r="D176" s="37"/>
      <c r="E176" s="48"/>
      <c r="F176" s="61">
        <f t="shared" ref="F176:F185" si="6">SUMIF($E$188:$E$197,C176,$H$188:$H$197)</f>
        <v>18067405326.099998</v>
      </c>
      <c r="G176" s="21">
        <f>+F176/$F$160</f>
        <v>0.87684154268622494</v>
      </c>
    </row>
    <row r="177" spans="3:8" x14ac:dyDescent="0.25">
      <c r="C177" s="37" t="s">
        <v>98</v>
      </c>
      <c r="D177" s="37"/>
      <c r="E177" s="48"/>
      <c r="F177" s="61">
        <f t="shared" si="6"/>
        <v>0</v>
      </c>
      <c r="G177" s="21">
        <f t="shared" ref="G177:G185" si="7">+F177/$F$160</f>
        <v>0</v>
      </c>
    </row>
    <row r="178" spans="3:8" x14ac:dyDescent="0.25">
      <c r="C178" s="37" t="s">
        <v>99</v>
      </c>
      <c r="D178" s="37"/>
      <c r="E178" s="48"/>
      <c r="F178" s="61">
        <f t="shared" si="6"/>
        <v>1377043181</v>
      </c>
      <c r="G178" s="21">
        <f>+F178/$F$160</f>
        <v>6.6830219690113324E-2</v>
      </c>
    </row>
    <row r="179" spans="3:8" x14ac:dyDescent="0.25">
      <c r="C179" s="37" t="s">
        <v>100</v>
      </c>
      <c r="D179" s="37"/>
      <c r="E179" s="48"/>
      <c r="F179" s="61">
        <f t="shared" si="6"/>
        <v>0</v>
      </c>
      <c r="G179" s="21">
        <f t="shared" si="7"/>
        <v>0</v>
      </c>
    </row>
    <row r="180" spans="3:8" x14ac:dyDescent="0.25">
      <c r="C180" s="37" t="s">
        <v>101</v>
      </c>
      <c r="D180" s="37"/>
      <c r="E180" s="48"/>
      <c r="F180" s="61">
        <f t="shared" si="6"/>
        <v>0</v>
      </c>
      <c r="G180" s="21">
        <f t="shared" si="7"/>
        <v>0</v>
      </c>
    </row>
    <row r="181" spans="3:8" x14ac:dyDescent="0.25">
      <c r="C181" s="37" t="s">
        <v>102</v>
      </c>
      <c r="D181" s="37"/>
      <c r="E181" s="48"/>
      <c r="F181" s="61">
        <f t="shared" si="6"/>
        <v>0</v>
      </c>
      <c r="G181" s="21">
        <f t="shared" si="7"/>
        <v>0</v>
      </c>
    </row>
    <row r="182" spans="3:8" x14ac:dyDescent="0.25">
      <c r="C182" s="37" t="s">
        <v>103</v>
      </c>
      <c r="D182" s="37"/>
      <c r="E182" s="48"/>
      <c r="F182" s="61">
        <f t="shared" si="6"/>
        <v>0</v>
      </c>
      <c r="G182" s="21">
        <f t="shared" si="7"/>
        <v>0</v>
      </c>
    </row>
    <row r="183" spans="3:8" x14ac:dyDescent="0.25">
      <c r="C183" s="37" t="s">
        <v>104</v>
      </c>
      <c r="D183" s="37"/>
      <c r="E183" s="48"/>
      <c r="F183" s="61">
        <f t="shared" si="6"/>
        <v>0</v>
      </c>
      <c r="G183" s="21">
        <f t="shared" si="7"/>
        <v>0</v>
      </c>
    </row>
    <row r="184" spans="3:8" x14ac:dyDescent="0.25">
      <c r="C184" s="37" t="s">
        <v>105</v>
      </c>
      <c r="D184" s="37"/>
      <c r="E184" s="48"/>
      <c r="F184" s="61">
        <f t="shared" si="6"/>
        <v>0</v>
      </c>
      <c r="G184" s="8">
        <f t="shared" si="7"/>
        <v>0</v>
      </c>
    </row>
    <row r="185" spans="3:8" x14ac:dyDescent="0.25">
      <c r="C185" s="37" t="s">
        <v>106</v>
      </c>
      <c r="D185" s="37"/>
      <c r="E185" s="48"/>
      <c r="F185" s="61">
        <f t="shared" si="6"/>
        <v>0</v>
      </c>
      <c r="G185" s="8">
        <f t="shared" si="7"/>
        <v>0</v>
      </c>
    </row>
    <row r="186" spans="3:8" x14ac:dyDescent="0.25">
      <c r="C186" s="37" t="s">
        <v>115</v>
      </c>
      <c r="D186" s="37"/>
      <c r="E186" s="48"/>
      <c r="F186" s="56">
        <f>SUM(F174:F185)</f>
        <v>19444448507.099998</v>
      </c>
      <c r="G186" s="67">
        <f>SUM(G174:G185)</f>
        <v>0.94367176237633821</v>
      </c>
      <c r="H186" s="92">
        <f>F148-H198</f>
        <v>288620543.10000229</v>
      </c>
    </row>
    <row r="188" spans="3:8" s="91" customFormat="1" x14ac:dyDescent="0.25">
      <c r="E188" s="91" t="s">
        <v>97</v>
      </c>
      <c r="F188" s="91" t="s">
        <v>107</v>
      </c>
      <c r="G188" s="93">
        <f>H188/$F$160</f>
        <v>0.59716479202776318</v>
      </c>
      <c r="H188" s="94">
        <f t="shared" ref="H188:H197" si="8">SUMIF($H$7:$H$146,F188,$F$7:$F$146)</f>
        <v>12304638659.1</v>
      </c>
    </row>
    <row r="189" spans="3:8" s="91" customFormat="1" x14ac:dyDescent="0.25">
      <c r="C189" s="91" t="s">
        <v>97</v>
      </c>
      <c r="E189" s="91" t="s">
        <v>97</v>
      </c>
      <c r="F189" s="91" t="s">
        <v>114</v>
      </c>
      <c r="G189" s="93">
        <f t="shared" ref="G189:G197" si="9">H189/$F$160</f>
        <v>6.4285147168903961E-2</v>
      </c>
      <c r="H189" s="94">
        <f t="shared" si="8"/>
        <v>1324601714</v>
      </c>
    </row>
    <row r="190" spans="3:8" s="91" customFormat="1" x14ac:dyDescent="0.25">
      <c r="C190" s="91" t="s">
        <v>97</v>
      </c>
      <c r="E190" s="91" t="s">
        <v>97</v>
      </c>
      <c r="F190" s="95" t="s">
        <v>213</v>
      </c>
      <c r="G190" s="93">
        <f t="shared" si="9"/>
        <v>0</v>
      </c>
      <c r="H190" s="94">
        <f t="shared" si="8"/>
        <v>0</v>
      </c>
    </row>
    <row r="191" spans="3:8" s="91" customFormat="1" x14ac:dyDescent="0.25">
      <c r="C191" s="91" t="s">
        <v>97</v>
      </c>
      <c r="E191" s="91" t="s">
        <v>97</v>
      </c>
      <c r="F191" s="96" t="s">
        <v>214</v>
      </c>
      <c r="G191" s="93">
        <f t="shared" si="9"/>
        <v>0</v>
      </c>
      <c r="H191" s="94">
        <f t="shared" si="8"/>
        <v>0</v>
      </c>
    </row>
    <row r="192" spans="3:8" s="91" customFormat="1" x14ac:dyDescent="0.25">
      <c r="C192" s="91" t="s">
        <v>97</v>
      </c>
      <c r="E192" s="91" t="s">
        <v>97</v>
      </c>
      <c r="F192" s="91" t="s">
        <v>109</v>
      </c>
      <c r="G192" s="93">
        <f t="shared" si="9"/>
        <v>0.21539160348955788</v>
      </c>
      <c r="H192" s="94">
        <f t="shared" si="8"/>
        <v>4438164953</v>
      </c>
    </row>
    <row r="193" spans="3:8" s="91" customFormat="1" x14ac:dyDescent="0.25">
      <c r="C193" s="91" t="s">
        <v>97</v>
      </c>
      <c r="E193" s="91" t="s">
        <v>99</v>
      </c>
      <c r="F193" s="91" t="s">
        <v>110</v>
      </c>
      <c r="G193" s="93">
        <f t="shared" si="9"/>
        <v>5.913996482274992E-2</v>
      </c>
      <c r="H193" s="94">
        <f t="shared" si="8"/>
        <v>1218584731</v>
      </c>
    </row>
    <row r="194" spans="3:8" s="91" customFormat="1" x14ac:dyDescent="0.25">
      <c r="C194" s="91" t="s">
        <v>99</v>
      </c>
      <c r="E194" s="91" t="s">
        <v>99</v>
      </c>
      <c r="F194" s="91" t="s">
        <v>215</v>
      </c>
      <c r="G194" s="93">
        <f t="shared" si="9"/>
        <v>4.9076205951624691E-4</v>
      </c>
      <c r="H194" s="94">
        <f t="shared" si="8"/>
        <v>10112200</v>
      </c>
    </row>
    <row r="195" spans="3:8" s="91" customFormat="1" x14ac:dyDescent="0.25">
      <c r="C195" s="91" t="s">
        <v>100</v>
      </c>
      <c r="E195" s="91" t="s">
        <v>97</v>
      </c>
      <c r="F195" s="91" t="s">
        <v>112</v>
      </c>
      <c r="G195" s="93">
        <f t="shared" si="9"/>
        <v>0</v>
      </c>
      <c r="H195" s="94">
        <f t="shared" si="8"/>
        <v>0</v>
      </c>
    </row>
    <row r="196" spans="3:8" s="91" customFormat="1" x14ac:dyDescent="0.25">
      <c r="C196" s="91" t="s">
        <v>97</v>
      </c>
      <c r="E196" s="91" t="s">
        <v>99</v>
      </c>
      <c r="F196" s="91" t="s">
        <v>122</v>
      </c>
      <c r="G196" s="93">
        <f t="shared" si="9"/>
        <v>7.199492807847159E-3</v>
      </c>
      <c r="H196" s="94">
        <f t="shared" si="8"/>
        <v>148346250</v>
      </c>
    </row>
    <row r="197" spans="3:8" s="91" customFormat="1" x14ac:dyDescent="0.25">
      <c r="C197" s="91" t="s">
        <v>100</v>
      </c>
      <c r="E197" s="91" t="s">
        <v>97</v>
      </c>
      <c r="F197" s="91" t="s">
        <v>108</v>
      </c>
      <c r="G197" s="93">
        <f t="shared" si="9"/>
        <v>0</v>
      </c>
      <c r="H197" s="94">
        <f t="shared" si="8"/>
        <v>0</v>
      </c>
    </row>
    <row r="198" spans="3:8" s="91" customFormat="1" x14ac:dyDescent="0.25">
      <c r="C198" s="91" t="s">
        <v>97</v>
      </c>
      <c r="E198" s="97"/>
      <c r="G198" s="98">
        <f>SUM(G188:G197)</f>
        <v>0.94367176237633843</v>
      </c>
      <c r="H198" s="99">
        <f>SUM(H188:H197)</f>
        <v>19444448507.099998</v>
      </c>
    </row>
    <row r="199" spans="3:8" s="91" customFormat="1" x14ac:dyDescent="0.25">
      <c r="E199" s="97"/>
      <c r="G199" s="100"/>
      <c r="H199" s="92">
        <f>+H198-F148</f>
        <v>-288620543.10000229</v>
      </c>
    </row>
    <row r="203" spans="3:8" x14ac:dyDescent="0.25">
      <c r="F203" s="32"/>
    </row>
    <row r="204" spans="3:8" x14ac:dyDescent="0.25">
      <c r="F204" s="32"/>
    </row>
    <row r="205" spans="3:8" x14ac:dyDescent="0.25">
      <c r="F205" s="32"/>
    </row>
    <row r="206" spans="3:8" x14ac:dyDescent="0.25">
      <c r="F206" s="32"/>
    </row>
    <row r="207" spans="3:8" x14ac:dyDescent="0.25">
      <c r="F207" s="32"/>
    </row>
    <row r="208" spans="3:8" x14ac:dyDescent="0.25">
      <c r="F208" s="32"/>
    </row>
    <row r="209" spans="6:6" x14ac:dyDescent="0.25">
      <c r="F209" s="32"/>
    </row>
  </sheetData>
  <pageMargins left="0.7" right="0.7" top="0.75" bottom="0.75" header="0.3" footer="0.3"/>
  <pageSetup scale="41" orientation="portrait" horizontalDpi="4294967295" verticalDpi="4294967295" r:id="rId1"/>
  <rowBreaks count="1" manualBreakCount="1">
    <brk id="161" min="1" max="7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3E30-0497-4A62-97D6-EE10EEB2D993}">
  <sheetPr>
    <tabColor rgb="FF7030A0"/>
  </sheetPr>
  <dimension ref="A2:L114"/>
  <sheetViews>
    <sheetView showGridLines="0" zoomScaleNormal="100" zoomScaleSheetLayoutView="89" workbookViewId="0">
      <selection activeCell="C12" sqref="C12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1" customWidth="1"/>
    <col min="3" max="3" width="52.7109375" style="31" customWidth="1"/>
    <col min="4" max="4" width="62" style="31" customWidth="1"/>
    <col min="5" max="5" width="19.42578125" style="34" customWidth="1"/>
    <col min="6" max="6" width="29.5703125" style="31" customWidth="1"/>
    <col min="7" max="7" width="20.5703125" style="35" customWidth="1"/>
    <col min="8" max="8" width="20.7109375" style="31" bestFit="1" customWidth="1"/>
    <col min="9" max="9" width="16.28515625" style="31" bestFit="1" customWidth="1"/>
    <col min="10" max="10" width="14" style="91" bestFit="1" customWidth="1"/>
    <col min="11" max="11" width="12" style="91" bestFit="1" customWidth="1"/>
    <col min="12" max="12" width="16.140625" style="9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11" x14ac:dyDescent="0.25">
      <c r="B2" s="32" t="s">
        <v>0</v>
      </c>
      <c r="D2" s="33" t="s">
        <v>1</v>
      </c>
    </row>
    <row r="3" spans="1:11" x14ac:dyDescent="0.25">
      <c r="A3" s="106" t="s">
        <v>216</v>
      </c>
      <c r="B3" s="32" t="s">
        <v>3</v>
      </c>
      <c r="D3" s="32" t="s">
        <v>217</v>
      </c>
    </row>
    <row r="4" spans="1:11" x14ac:dyDescent="0.25">
      <c r="B4" s="32" t="s">
        <v>5</v>
      </c>
      <c r="D4" s="32" t="s">
        <v>817</v>
      </c>
    </row>
    <row r="6" spans="1:11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</row>
    <row r="7" spans="1:11" x14ac:dyDescent="0.25">
      <c r="A7" s="102"/>
      <c r="B7" s="1" t="s">
        <v>120</v>
      </c>
      <c r="C7" s="37" t="s">
        <v>437</v>
      </c>
      <c r="D7" s="37" t="s">
        <v>312</v>
      </c>
      <c r="E7" s="38">
        <v>20</v>
      </c>
      <c r="F7" s="14">
        <v>2001352</v>
      </c>
      <c r="G7" s="15">
        <f t="shared" ref="G7:G54" si="0">+F7/$F$75</f>
        <v>8.6658430174061871E-3</v>
      </c>
      <c r="H7" s="39" t="s">
        <v>107</v>
      </c>
      <c r="J7" s="91" t="s">
        <v>107</v>
      </c>
      <c r="K7" s="94">
        <f>SUMIF($H$7:$H$51,J7,$F$7:$F$51)</f>
        <v>103435546.7</v>
      </c>
    </row>
    <row r="8" spans="1:11" x14ac:dyDescent="0.25">
      <c r="A8" s="102"/>
      <c r="B8" s="1" t="s">
        <v>123</v>
      </c>
      <c r="C8" s="37" t="s">
        <v>436</v>
      </c>
      <c r="D8" s="37" t="s">
        <v>312</v>
      </c>
      <c r="E8" s="38">
        <v>7</v>
      </c>
      <c r="F8" s="14">
        <v>7178570</v>
      </c>
      <c r="G8" s="15">
        <f t="shared" si="0"/>
        <v>3.1083168133072808E-2</v>
      </c>
      <c r="H8" s="39" t="s">
        <v>107</v>
      </c>
      <c r="J8" s="91" t="s">
        <v>108</v>
      </c>
      <c r="K8" s="94">
        <f t="shared" ref="K8:K16" si="1">SUMIF($H$7:$H$51,J8,$F$7:$F$51)</f>
        <v>0</v>
      </c>
    </row>
    <row r="9" spans="1:11" x14ac:dyDescent="0.25">
      <c r="A9" s="102"/>
      <c r="B9" s="1" t="s">
        <v>218</v>
      </c>
      <c r="C9" s="37" t="s">
        <v>488</v>
      </c>
      <c r="D9" s="37" t="s">
        <v>310</v>
      </c>
      <c r="E9" s="38">
        <v>9</v>
      </c>
      <c r="F9" s="14">
        <v>8978058</v>
      </c>
      <c r="G9" s="15">
        <f t="shared" si="0"/>
        <v>3.8874941154363532E-2</v>
      </c>
      <c r="H9" s="39" t="s">
        <v>107</v>
      </c>
      <c r="J9" s="108" t="s">
        <v>109</v>
      </c>
      <c r="K9" s="94">
        <f t="shared" si="1"/>
        <v>47997645</v>
      </c>
    </row>
    <row r="10" spans="1:11" x14ac:dyDescent="0.25">
      <c r="A10" s="102"/>
      <c r="B10" s="1" t="s">
        <v>131</v>
      </c>
      <c r="C10" s="37" t="s">
        <v>443</v>
      </c>
      <c r="D10" s="37" t="s">
        <v>310</v>
      </c>
      <c r="E10" s="38">
        <v>30</v>
      </c>
      <c r="F10" s="14">
        <v>3011022</v>
      </c>
      <c r="G10" s="15">
        <f t="shared" si="0"/>
        <v>1.3037708496034887E-2</v>
      </c>
      <c r="H10" s="39" t="s">
        <v>107</v>
      </c>
      <c r="J10" s="91" t="s">
        <v>213</v>
      </c>
      <c r="K10" s="94">
        <f t="shared" si="1"/>
        <v>0</v>
      </c>
    </row>
    <row r="11" spans="1:11" x14ac:dyDescent="0.25">
      <c r="A11" s="102"/>
      <c r="B11" s="1" t="s">
        <v>137</v>
      </c>
      <c r="C11" s="37" t="s">
        <v>450</v>
      </c>
      <c r="D11" s="37" t="s">
        <v>312</v>
      </c>
      <c r="E11" s="38">
        <v>50</v>
      </c>
      <c r="F11" s="14">
        <v>5018685</v>
      </c>
      <c r="G11" s="15">
        <f t="shared" si="0"/>
        <v>2.1730878108304371E-2</v>
      </c>
      <c r="H11" s="39" t="s">
        <v>107</v>
      </c>
      <c r="J11" s="91" t="s">
        <v>110</v>
      </c>
      <c r="K11" s="94">
        <f t="shared" si="1"/>
        <v>16743751</v>
      </c>
    </row>
    <row r="12" spans="1:11" x14ac:dyDescent="0.25">
      <c r="A12" s="102"/>
      <c r="B12" s="1" t="s">
        <v>138</v>
      </c>
      <c r="C12" s="37" t="s">
        <v>449</v>
      </c>
      <c r="D12" s="37" t="s">
        <v>312</v>
      </c>
      <c r="E12" s="38">
        <v>20</v>
      </c>
      <c r="F12" s="14">
        <v>1981978</v>
      </c>
      <c r="G12" s="15">
        <f t="shared" si="0"/>
        <v>8.5819537052715771E-3</v>
      </c>
      <c r="H12" s="39" t="s">
        <v>107</v>
      </c>
      <c r="J12" s="95" t="s">
        <v>215</v>
      </c>
      <c r="K12" s="94">
        <f t="shared" si="1"/>
        <v>0</v>
      </c>
    </row>
    <row r="13" spans="1:11" x14ac:dyDescent="0.25">
      <c r="A13" s="102"/>
      <c r="B13" s="1" t="s">
        <v>795</v>
      </c>
      <c r="C13" s="37" t="s">
        <v>796</v>
      </c>
      <c r="D13" s="37" t="s">
        <v>312</v>
      </c>
      <c r="E13" s="38">
        <v>20</v>
      </c>
      <c r="F13" s="14">
        <v>1948230</v>
      </c>
      <c r="G13" s="15">
        <f t="shared" si="0"/>
        <v>8.4358250531646889E-3</v>
      </c>
      <c r="H13" s="39" t="s">
        <v>107</v>
      </c>
      <c r="J13" s="91" t="s">
        <v>111</v>
      </c>
      <c r="K13" s="94">
        <f t="shared" si="1"/>
        <v>0</v>
      </c>
    </row>
    <row r="14" spans="1:11" x14ac:dyDescent="0.25">
      <c r="A14" s="102"/>
      <c r="B14" s="1" t="s">
        <v>142</v>
      </c>
      <c r="C14" s="37" t="s">
        <v>458</v>
      </c>
      <c r="D14" s="37" t="s">
        <v>310</v>
      </c>
      <c r="E14" s="38">
        <v>6</v>
      </c>
      <c r="F14" s="14">
        <v>5893866</v>
      </c>
      <c r="G14" s="15">
        <f t="shared" si="0"/>
        <v>2.552040696570505E-2</v>
      </c>
      <c r="H14" s="39" t="s">
        <v>109</v>
      </c>
      <c r="J14" s="91" t="s">
        <v>112</v>
      </c>
      <c r="K14" s="94">
        <f t="shared" si="1"/>
        <v>0</v>
      </c>
    </row>
    <row r="15" spans="1:11" x14ac:dyDescent="0.25">
      <c r="A15" s="102"/>
      <c r="B15" s="1" t="s">
        <v>143</v>
      </c>
      <c r="C15" s="37" t="s">
        <v>460</v>
      </c>
      <c r="D15" s="37" t="s">
        <v>301</v>
      </c>
      <c r="E15" s="38">
        <v>1</v>
      </c>
      <c r="F15" s="14">
        <v>967830</v>
      </c>
      <c r="G15" s="15">
        <f t="shared" si="0"/>
        <v>4.1906985115742904E-3</v>
      </c>
      <c r="H15" s="39" t="s">
        <v>107</v>
      </c>
      <c r="J15" s="91" t="s">
        <v>113</v>
      </c>
      <c r="K15" s="94">
        <f t="shared" si="1"/>
        <v>0</v>
      </c>
    </row>
    <row r="16" spans="1:11" x14ac:dyDescent="0.25">
      <c r="A16" s="102"/>
      <c r="B16" s="1" t="s">
        <v>696</v>
      </c>
      <c r="C16" s="37" t="s">
        <v>708</v>
      </c>
      <c r="D16" s="37" t="s">
        <v>391</v>
      </c>
      <c r="E16" s="38">
        <v>30</v>
      </c>
      <c r="F16" s="14">
        <v>2953956</v>
      </c>
      <c r="G16" s="15">
        <f t="shared" si="0"/>
        <v>1.2790613033751739E-2</v>
      </c>
      <c r="H16" s="39" t="s">
        <v>107</v>
      </c>
      <c r="J16" s="91" t="s">
        <v>114</v>
      </c>
      <c r="K16" s="94">
        <f t="shared" si="1"/>
        <v>32891852</v>
      </c>
    </row>
    <row r="17" spans="1:11" x14ac:dyDescent="0.25">
      <c r="A17" s="102"/>
      <c r="B17" s="1" t="s">
        <v>563</v>
      </c>
      <c r="C17" s="37" t="s">
        <v>573</v>
      </c>
      <c r="D17" s="37" t="s">
        <v>391</v>
      </c>
      <c r="E17" s="38">
        <v>50</v>
      </c>
      <c r="F17" s="14">
        <v>4855350</v>
      </c>
      <c r="G17" s="15">
        <f t="shared" si="0"/>
        <v>2.1023638467677415E-2</v>
      </c>
      <c r="H17" s="39" t="s">
        <v>107</v>
      </c>
      <c r="K17" s="96">
        <f>SUM(K7:K16)</f>
        <v>201068794.69999999</v>
      </c>
    </row>
    <row r="18" spans="1:11" x14ac:dyDescent="0.25">
      <c r="A18" s="102"/>
      <c r="B18" s="1" t="s">
        <v>147</v>
      </c>
      <c r="C18" s="37" t="s">
        <v>461</v>
      </c>
      <c r="D18" s="37" t="s">
        <v>301</v>
      </c>
      <c r="E18" s="38">
        <v>14</v>
      </c>
      <c r="F18" s="14">
        <v>13854204</v>
      </c>
      <c r="G18" s="15">
        <f t="shared" si="0"/>
        <v>5.9988626186258526E-2</v>
      </c>
      <c r="H18" s="39" t="s">
        <v>114</v>
      </c>
      <c r="K18" s="96"/>
    </row>
    <row r="19" spans="1:11" x14ac:dyDescent="0.25">
      <c r="A19" s="102"/>
      <c r="B19" s="1" t="s">
        <v>148</v>
      </c>
      <c r="C19" s="37" t="s">
        <v>454</v>
      </c>
      <c r="D19" s="37" t="s">
        <v>457</v>
      </c>
      <c r="E19" s="38">
        <v>4</v>
      </c>
      <c r="F19" s="14">
        <v>3882952</v>
      </c>
      <c r="G19" s="15">
        <f t="shared" si="0"/>
        <v>1.6813160541535616E-2</v>
      </c>
      <c r="H19" s="39" t="s">
        <v>109</v>
      </c>
      <c r="K19" s="96"/>
    </row>
    <row r="20" spans="1:11" x14ac:dyDescent="0.25">
      <c r="A20" s="102"/>
      <c r="B20" s="1" t="s">
        <v>799</v>
      </c>
      <c r="C20" s="37" t="s">
        <v>800</v>
      </c>
      <c r="D20" s="37" t="s">
        <v>312</v>
      </c>
      <c r="E20" s="38">
        <v>70</v>
      </c>
      <c r="F20" s="14">
        <v>6900166</v>
      </c>
      <c r="G20" s="15">
        <f t="shared" si="0"/>
        <v>2.9877680363096338E-2</v>
      </c>
      <c r="H20" s="39" t="s">
        <v>110</v>
      </c>
      <c r="K20" s="96"/>
    </row>
    <row r="21" spans="1:11" x14ac:dyDescent="0.25">
      <c r="A21" s="102"/>
      <c r="B21" s="1" t="s">
        <v>158</v>
      </c>
      <c r="C21" s="37" t="s">
        <v>471</v>
      </c>
      <c r="D21" s="37" t="s">
        <v>312</v>
      </c>
      <c r="E21" s="38">
        <v>2</v>
      </c>
      <c r="F21" s="14">
        <v>1982648</v>
      </c>
      <c r="G21" s="15">
        <f t="shared" si="0"/>
        <v>8.5848548015413292E-3</v>
      </c>
      <c r="H21" s="39" t="s">
        <v>107</v>
      </c>
      <c r="K21" s="96"/>
    </row>
    <row r="22" spans="1:11" x14ac:dyDescent="0.25">
      <c r="A22" s="102"/>
      <c r="B22" s="1" t="s">
        <v>219</v>
      </c>
      <c r="C22" s="37" t="s">
        <v>489</v>
      </c>
      <c r="D22" s="37" t="s">
        <v>312</v>
      </c>
      <c r="E22" s="38">
        <v>1</v>
      </c>
      <c r="F22" s="14">
        <v>1001725</v>
      </c>
      <c r="G22" s="15">
        <f t="shared" si="0"/>
        <v>4.3374636728627514E-3</v>
      </c>
      <c r="H22" s="39" t="s">
        <v>107</v>
      </c>
      <c r="K22" s="96"/>
    </row>
    <row r="23" spans="1:11" x14ac:dyDescent="0.25">
      <c r="A23" s="102"/>
      <c r="B23" s="1" t="s">
        <v>159</v>
      </c>
      <c r="C23" s="37" t="s">
        <v>470</v>
      </c>
      <c r="D23" s="37" t="s">
        <v>312</v>
      </c>
      <c r="E23" s="38">
        <v>2</v>
      </c>
      <c r="F23" s="14">
        <v>2006460</v>
      </c>
      <c r="G23" s="15">
        <f t="shared" si="0"/>
        <v>8.687960628967227E-3</v>
      </c>
      <c r="H23" s="39" t="s">
        <v>107</v>
      </c>
      <c r="K23" s="96"/>
    </row>
    <row r="24" spans="1:11" x14ac:dyDescent="0.25">
      <c r="A24" s="102"/>
      <c r="B24" s="1" t="s">
        <v>615</v>
      </c>
      <c r="C24" s="37" t="s">
        <v>638</v>
      </c>
      <c r="D24" s="37" t="s">
        <v>312</v>
      </c>
      <c r="E24" s="38">
        <v>50</v>
      </c>
      <c r="F24" s="14">
        <v>4999450</v>
      </c>
      <c r="G24" s="15">
        <f t="shared" si="0"/>
        <v>2.1647590665395875E-2</v>
      </c>
      <c r="H24" s="39" t="s">
        <v>107</v>
      </c>
      <c r="K24" s="96"/>
    </row>
    <row r="25" spans="1:11" x14ac:dyDescent="0.25">
      <c r="A25" s="102"/>
      <c r="B25" s="1" t="s">
        <v>713</v>
      </c>
      <c r="C25" s="37" t="s">
        <v>714</v>
      </c>
      <c r="D25" s="37" t="s">
        <v>312</v>
      </c>
      <c r="E25" s="38">
        <v>30</v>
      </c>
      <c r="F25" s="14">
        <v>2958738</v>
      </c>
      <c r="G25" s="15">
        <f t="shared" si="0"/>
        <v>1.2811319067127794E-2</v>
      </c>
      <c r="H25" s="39" t="s">
        <v>107</v>
      </c>
      <c r="K25" s="96"/>
    </row>
    <row r="26" spans="1:11" x14ac:dyDescent="0.25">
      <c r="A26" s="102"/>
      <c r="B26" s="1" t="s">
        <v>162</v>
      </c>
      <c r="C26" s="37" t="s">
        <v>480</v>
      </c>
      <c r="D26" s="37" t="s">
        <v>475</v>
      </c>
      <c r="E26" s="38">
        <v>2</v>
      </c>
      <c r="F26" s="14">
        <v>2075706</v>
      </c>
      <c r="G26" s="15">
        <f t="shared" si="0"/>
        <v>8.9877954234378193E-3</v>
      </c>
      <c r="H26" s="39" t="s">
        <v>109</v>
      </c>
      <c r="K26" s="96"/>
    </row>
    <row r="27" spans="1:11" x14ac:dyDescent="0.25">
      <c r="A27" s="102"/>
      <c r="B27" s="1" t="s">
        <v>163</v>
      </c>
      <c r="C27" s="37" t="s">
        <v>477</v>
      </c>
      <c r="D27" s="37" t="s">
        <v>475</v>
      </c>
      <c r="E27" s="38">
        <v>1</v>
      </c>
      <c r="F27" s="14">
        <v>1024045</v>
      </c>
      <c r="G27" s="15">
        <f t="shared" si="0"/>
        <v>4.4341091485954089E-3</v>
      </c>
      <c r="H27" s="39" t="s">
        <v>109</v>
      </c>
      <c r="K27" s="96"/>
    </row>
    <row r="28" spans="1:11" x14ac:dyDescent="0.25">
      <c r="A28" s="102"/>
      <c r="B28" s="1" t="s">
        <v>220</v>
      </c>
      <c r="C28" s="37" t="s">
        <v>490</v>
      </c>
      <c r="D28" s="37" t="s">
        <v>475</v>
      </c>
      <c r="E28" s="38">
        <v>5</v>
      </c>
      <c r="F28" s="14">
        <v>5011735</v>
      </c>
      <c r="G28" s="15">
        <f t="shared" si="0"/>
        <v>2.1700784646998726E-2</v>
      </c>
      <c r="H28" s="39" t="s">
        <v>107</v>
      </c>
      <c r="K28" s="96"/>
    </row>
    <row r="29" spans="1:11" x14ac:dyDescent="0.25">
      <c r="A29" s="102"/>
      <c r="B29" s="1" t="s">
        <v>294</v>
      </c>
      <c r="C29" s="37" t="s">
        <v>554</v>
      </c>
      <c r="D29" s="37" t="s">
        <v>386</v>
      </c>
      <c r="E29" s="38">
        <v>14284</v>
      </c>
      <c r="F29" s="14">
        <v>2508270.4</v>
      </c>
      <c r="G29" s="15">
        <f t="shared" si="0"/>
        <v>1.0860796867121138E-2</v>
      </c>
      <c r="H29" s="39" t="s">
        <v>818</v>
      </c>
      <c r="K29" s="96"/>
    </row>
    <row r="30" spans="1:11" x14ac:dyDescent="0.25">
      <c r="A30" s="102"/>
      <c r="B30" s="1" t="s">
        <v>167</v>
      </c>
      <c r="C30" s="37" t="s">
        <v>476</v>
      </c>
      <c r="D30" s="37" t="s">
        <v>378</v>
      </c>
      <c r="E30" s="38">
        <v>50</v>
      </c>
      <c r="F30" s="14">
        <v>4927740</v>
      </c>
      <c r="G30" s="15">
        <f t="shared" si="0"/>
        <v>2.1337086764643683E-2</v>
      </c>
      <c r="H30" s="39" t="s">
        <v>110</v>
      </c>
      <c r="K30" s="96"/>
    </row>
    <row r="31" spans="1:11" x14ac:dyDescent="0.25">
      <c r="A31" s="102"/>
      <c r="B31" s="1" t="s">
        <v>168</v>
      </c>
      <c r="C31" s="37" t="s">
        <v>464</v>
      </c>
      <c r="D31" s="37" t="s">
        <v>378</v>
      </c>
      <c r="E31" s="38">
        <v>50</v>
      </c>
      <c r="F31" s="14">
        <v>4915845</v>
      </c>
      <c r="G31" s="15">
        <f t="shared" si="0"/>
        <v>2.1285581480869491E-2</v>
      </c>
      <c r="H31" s="39" t="s">
        <v>110</v>
      </c>
      <c r="K31" s="96"/>
    </row>
    <row r="32" spans="1:11" x14ac:dyDescent="0.25">
      <c r="A32" s="102"/>
      <c r="B32" s="1" t="s">
        <v>170</v>
      </c>
      <c r="C32" s="37" t="s">
        <v>484</v>
      </c>
      <c r="D32" s="37" t="s">
        <v>310</v>
      </c>
      <c r="E32" s="38">
        <v>100</v>
      </c>
      <c r="F32" s="14">
        <v>9970730</v>
      </c>
      <c r="G32" s="15">
        <f t="shared" si="0"/>
        <v>4.3173205387629157E-2</v>
      </c>
      <c r="H32" s="39" t="s">
        <v>107</v>
      </c>
      <c r="K32" s="96"/>
    </row>
    <row r="33" spans="1:11" x14ac:dyDescent="0.25">
      <c r="A33" s="102"/>
      <c r="B33" s="1" t="s">
        <v>616</v>
      </c>
      <c r="C33" s="37" t="s">
        <v>639</v>
      </c>
      <c r="D33" s="37" t="s">
        <v>312</v>
      </c>
      <c r="E33" s="38">
        <v>100</v>
      </c>
      <c r="F33" s="14">
        <v>9843520</v>
      </c>
      <c r="G33" s="15">
        <f t="shared" si="0"/>
        <v>4.2622386795875065E-2</v>
      </c>
      <c r="H33" s="39" t="s">
        <v>107</v>
      </c>
      <c r="K33" s="96"/>
    </row>
    <row r="34" spans="1:11" x14ac:dyDescent="0.25">
      <c r="A34" s="102"/>
      <c r="B34" s="1" t="s">
        <v>173</v>
      </c>
      <c r="C34" s="37" t="s">
        <v>397</v>
      </c>
      <c r="D34" s="37" t="s">
        <v>391</v>
      </c>
      <c r="E34" s="38">
        <v>2</v>
      </c>
      <c r="F34" s="14">
        <v>2099934</v>
      </c>
      <c r="G34" s="15">
        <f t="shared" si="0"/>
        <v>9.0927025285476235E-3</v>
      </c>
      <c r="H34" s="39" t="s">
        <v>109</v>
      </c>
      <c r="K34" s="96"/>
    </row>
    <row r="35" spans="1:11" x14ac:dyDescent="0.25">
      <c r="A35" s="102"/>
      <c r="B35" s="1" t="s">
        <v>180</v>
      </c>
      <c r="C35" s="37" t="s">
        <v>399</v>
      </c>
      <c r="D35" s="37" t="s">
        <v>312</v>
      </c>
      <c r="E35" s="38">
        <v>5</v>
      </c>
      <c r="F35" s="14">
        <v>4925590</v>
      </c>
      <c r="G35" s="15">
        <f t="shared" si="0"/>
        <v>2.132777727661388E-2</v>
      </c>
      <c r="H35" s="39" t="s">
        <v>109</v>
      </c>
      <c r="K35" s="96"/>
    </row>
    <row r="36" spans="1:11" x14ac:dyDescent="0.25">
      <c r="A36" s="102"/>
      <c r="B36" s="1" t="s">
        <v>221</v>
      </c>
      <c r="C36" s="37" t="s">
        <v>491</v>
      </c>
      <c r="D36" s="37" t="s">
        <v>312</v>
      </c>
      <c r="E36" s="38">
        <v>50</v>
      </c>
      <c r="F36" s="14">
        <v>4952165</v>
      </c>
      <c r="G36" s="15">
        <f t="shared" si="0"/>
        <v>2.1442846878656684E-2</v>
      </c>
      <c r="H36" s="39" t="s">
        <v>109</v>
      </c>
      <c r="K36" s="96"/>
    </row>
    <row r="37" spans="1:11" x14ac:dyDescent="0.25">
      <c r="A37" s="102"/>
      <c r="B37" s="1" t="s">
        <v>743</v>
      </c>
      <c r="C37" s="37" t="s">
        <v>744</v>
      </c>
      <c r="D37" s="37" t="s">
        <v>312</v>
      </c>
      <c r="E37" s="38">
        <v>80</v>
      </c>
      <c r="F37" s="14">
        <v>8046832</v>
      </c>
      <c r="G37" s="15">
        <f t="shared" si="0"/>
        <v>3.4842737758995254E-2</v>
      </c>
      <c r="H37" s="39" t="s">
        <v>109</v>
      </c>
      <c r="K37" s="96"/>
    </row>
    <row r="38" spans="1:11" x14ac:dyDescent="0.25">
      <c r="A38" s="102"/>
      <c r="B38" s="1" t="s">
        <v>657</v>
      </c>
      <c r="C38" s="37" t="s">
        <v>683</v>
      </c>
      <c r="D38" s="37" t="s">
        <v>385</v>
      </c>
      <c r="E38" s="38">
        <v>100</v>
      </c>
      <c r="F38" s="14">
        <v>10127120</v>
      </c>
      <c r="G38" s="15">
        <f t="shared" si="0"/>
        <v>4.3850373216922631E-2</v>
      </c>
      <c r="H38" s="39" t="s">
        <v>109</v>
      </c>
      <c r="K38" s="96"/>
    </row>
    <row r="39" spans="1:11" x14ac:dyDescent="0.25">
      <c r="A39" s="102"/>
      <c r="B39" s="1" t="s">
        <v>804</v>
      </c>
      <c r="C39" s="37" t="s">
        <v>805</v>
      </c>
      <c r="D39" s="37" t="s">
        <v>329</v>
      </c>
      <c r="E39" s="38">
        <v>50</v>
      </c>
      <c r="F39" s="14">
        <v>4969435</v>
      </c>
      <c r="G39" s="15">
        <f t="shared" si="0"/>
        <v>2.1517625882505383E-2</v>
      </c>
      <c r="H39" s="39" t="s">
        <v>109</v>
      </c>
      <c r="K39" s="96"/>
    </row>
    <row r="40" spans="1:11" x14ac:dyDescent="0.25">
      <c r="A40" s="102"/>
      <c r="B40" s="1" t="s">
        <v>222</v>
      </c>
      <c r="C40" s="37" t="s">
        <v>492</v>
      </c>
      <c r="D40" s="37" t="s">
        <v>391</v>
      </c>
      <c r="E40" s="38">
        <v>1</v>
      </c>
      <c r="F40" s="14">
        <v>1038148</v>
      </c>
      <c r="G40" s="15">
        <f t="shared" si="0"/>
        <v>4.4951750600764877E-3</v>
      </c>
      <c r="H40" s="39" t="s">
        <v>107</v>
      </c>
      <c r="K40" s="96"/>
    </row>
    <row r="41" spans="1:11" x14ac:dyDescent="0.25">
      <c r="A41" s="102"/>
      <c r="B41" s="1" t="s">
        <v>183</v>
      </c>
      <c r="C41" s="37" t="s">
        <v>403</v>
      </c>
      <c r="D41" s="37" t="s">
        <v>391</v>
      </c>
      <c r="E41" s="38">
        <v>1</v>
      </c>
      <c r="F41" s="14">
        <v>1026030</v>
      </c>
      <c r="G41" s="15">
        <f t="shared" si="0"/>
        <v>4.442704187543855E-3</v>
      </c>
      <c r="H41" s="39" t="s">
        <v>107</v>
      </c>
      <c r="K41" s="96"/>
    </row>
    <row r="42" spans="1:11" x14ac:dyDescent="0.25">
      <c r="A42" s="102"/>
      <c r="B42" s="1" t="s">
        <v>566</v>
      </c>
      <c r="C42" s="37" t="s">
        <v>571</v>
      </c>
      <c r="D42" s="37" t="s">
        <v>312</v>
      </c>
      <c r="E42" s="38">
        <v>50</v>
      </c>
      <c r="F42" s="14">
        <v>4860180</v>
      </c>
      <c r="G42" s="15">
        <f t="shared" si="0"/>
        <v>2.104455234078623E-2</v>
      </c>
      <c r="H42" s="39" t="s">
        <v>107</v>
      </c>
      <c r="K42" s="96"/>
    </row>
    <row r="43" spans="1:11" x14ac:dyDescent="0.25">
      <c r="A43" s="102"/>
      <c r="B43" s="1" t="s">
        <v>617</v>
      </c>
      <c r="C43" s="37" t="s">
        <v>640</v>
      </c>
      <c r="D43" s="37" t="s">
        <v>312</v>
      </c>
      <c r="E43" s="38">
        <v>30</v>
      </c>
      <c r="F43" s="14">
        <v>2984631</v>
      </c>
      <c r="G43" s="15">
        <f t="shared" si="0"/>
        <v>1.2923435612967656E-2</v>
      </c>
      <c r="H43" s="39" t="s">
        <v>114</v>
      </c>
      <c r="K43" s="96"/>
    </row>
    <row r="44" spans="1:11" x14ac:dyDescent="0.25">
      <c r="A44" s="102"/>
      <c r="B44" s="1" t="s">
        <v>715</v>
      </c>
      <c r="C44" s="37" t="s">
        <v>716</v>
      </c>
      <c r="D44" s="37" t="s">
        <v>312</v>
      </c>
      <c r="E44" s="38">
        <v>30</v>
      </c>
      <c r="F44" s="14">
        <v>2910810</v>
      </c>
      <c r="G44" s="15">
        <f t="shared" si="0"/>
        <v>1.2603791093968529E-2</v>
      </c>
      <c r="H44" s="39" t="s">
        <v>114</v>
      </c>
      <c r="K44" s="96"/>
    </row>
    <row r="45" spans="1:11" x14ac:dyDescent="0.25">
      <c r="A45" s="102"/>
      <c r="B45" s="1" t="s">
        <v>745</v>
      </c>
      <c r="C45" s="37" t="s">
        <v>746</v>
      </c>
      <c r="D45" s="37" t="s">
        <v>457</v>
      </c>
      <c r="E45" s="38">
        <v>130</v>
      </c>
      <c r="F45" s="14">
        <v>13142207</v>
      </c>
      <c r="G45" s="15">
        <f t="shared" si="0"/>
        <v>5.69056831403255E-2</v>
      </c>
      <c r="H45" s="39" t="s">
        <v>114</v>
      </c>
      <c r="K45" s="96"/>
    </row>
    <row r="46" spans="1:11" x14ac:dyDescent="0.25">
      <c r="A46" s="102"/>
      <c r="B46" s="1" t="s">
        <v>192</v>
      </c>
      <c r="C46" s="37" t="s">
        <v>410</v>
      </c>
      <c r="D46" s="37" t="s">
        <v>337</v>
      </c>
      <c r="E46" s="38">
        <v>50</v>
      </c>
      <c r="F46" s="14">
        <v>5000950</v>
      </c>
      <c r="G46" s="15">
        <f t="shared" si="0"/>
        <v>2.1654085657044575E-2</v>
      </c>
      <c r="H46" s="39" t="s">
        <v>107</v>
      </c>
      <c r="K46" s="96"/>
    </row>
    <row r="47" spans="1:11" x14ac:dyDescent="0.25">
      <c r="A47" s="102"/>
      <c r="B47" s="1" t="s">
        <v>579</v>
      </c>
      <c r="C47" s="37" t="s">
        <v>583</v>
      </c>
      <c r="D47" s="37" t="s">
        <v>337</v>
      </c>
      <c r="E47" s="38">
        <v>75</v>
      </c>
      <c r="F47" s="14">
        <v>7422772.5</v>
      </c>
      <c r="G47" s="15">
        <f t="shared" si="0"/>
        <v>3.2140563598467273E-2</v>
      </c>
      <c r="H47" s="39" t="s">
        <v>107</v>
      </c>
      <c r="K47" s="96"/>
    </row>
    <row r="48" spans="1:11" x14ac:dyDescent="0.25">
      <c r="A48" s="102"/>
      <c r="B48" s="1" t="s">
        <v>223</v>
      </c>
      <c r="C48" s="37" t="s">
        <v>493</v>
      </c>
      <c r="D48" s="37" t="s">
        <v>338</v>
      </c>
      <c r="E48" s="38">
        <v>3</v>
      </c>
      <c r="F48" s="14">
        <v>604282.19999999995</v>
      </c>
      <c r="G48" s="15">
        <f t="shared" si="0"/>
        <v>2.6165385616387566E-3</v>
      </c>
      <c r="H48" s="39" t="s">
        <v>107</v>
      </c>
      <c r="K48" s="96"/>
    </row>
    <row r="49" spans="1:11" x14ac:dyDescent="0.25">
      <c r="A49" s="102"/>
      <c r="B49" s="1" t="s">
        <v>193</v>
      </c>
      <c r="C49" s="37" t="s">
        <v>415</v>
      </c>
      <c r="D49" s="37" t="s">
        <v>338</v>
      </c>
      <c r="E49" s="38">
        <v>1</v>
      </c>
      <c r="F49" s="14">
        <v>1001732</v>
      </c>
      <c r="G49" s="15">
        <f t="shared" si="0"/>
        <v>4.3374939828237785E-3</v>
      </c>
      <c r="H49" s="39" t="s">
        <v>107</v>
      </c>
      <c r="K49" s="96"/>
    </row>
    <row r="50" spans="1:11" x14ac:dyDescent="0.25">
      <c r="A50" s="102"/>
      <c r="B50" s="1" t="s">
        <v>195</v>
      </c>
      <c r="C50" s="37" t="s">
        <v>409</v>
      </c>
      <c r="D50" s="37" t="s">
        <v>386</v>
      </c>
      <c r="E50" s="38">
        <v>1</v>
      </c>
      <c r="F50" s="14">
        <v>1001495</v>
      </c>
      <c r="G50" s="15">
        <f t="shared" si="0"/>
        <v>4.3364677741432834E-3</v>
      </c>
      <c r="H50" s="39" t="s">
        <v>107</v>
      </c>
      <c r="K50" s="96"/>
    </row>
    <row r="51" spans="1:11" x14ac:dyDescent="0.25">
      <c r="A51" s="102"/>
      <c r="B51" s="1" t="s">
        <v>580</v>
      </c>
      <c r="C51" s="37" t="s">
        <v>584</v>
      </c>
      <c r="D51" s="37" t="s">
        <v>386</v>
      </c>
      <c r="E51" s="38">
        <v>50</v>
      </c>
      <c r="F51" s="14">
        <v>4809920</v>
      </c>
      <c r="G51" s="15">
        <f t="shared" si="0"/>
        <v>2.082692682061045E-2</v>
      </c>
      <c r="H51" s="39" t="s">
        <v>107</v>
      </c>
      <c r="K51" s="96"/>
    </row>
    <row r="52" spans="1:11" x14ac:dyDescent="0.25">
      <c r="A52" s="102"/>
      <c r="B52" s="1" t="s">
        <v>199</v>
      </c>
      <c r="C52" s="37" t="s">
        <v>422</v>
      </c>
      <c r="D52" s="37" t="s">
        <v>408</v>
      </c>
      <c r="E52" s="38">
        <v>10</v>
      </c>
      <c r="F52" s="14">
        <v>1995898</v>
      </c>
      <c r="G52" s="15">
        <f t="shared" si="0"/>
        <v>8.642227227771514E-3</v>
      </c>
      <c r="H52" s="39" t="s">
        <v>107</v>
      </c>
      <c r="K52" s="96"/>
    </row>
    <row r="53" spans="1:11" x14ac:dyDescent="0.25">
      <c r="A53" s="102"/>
      <c r="B53" s="1" t="s">
        <v>200</v>
      </c>
      <c r="C53" s="37" t="s">
        <v>425</v>
      </c>
      <c r="D53" s="37" t="s">
        <v>408</v>
      </c>
      <c r="E53" s="38">
        <v>60</v>
      </c>
      <c r="F53" s="14">
        <v>6041022</v>
      </c>
      <c r="G53" s="15">
        <f t="shared" si="0"/>
        <v>2.6157591626409127E-2</v>
      </c>
      <c r="H53" s="39" t="s">
        <v>114</v>
      </c>
      <c r="K53" s="96"/>
    </row>
    <row r="54" spans="1:11" x14ac:dyDescent="0.25">
      <c r="A54" s="102"/>
      <c r="B54" s="68" t="s">
        <v>224</v>
      </c>
      <c r="C54" s="42" t="s">
        <v>494</v>
      </c>
      <c r="D54" s="42" t="s">
        <v>427</v>
      </c>
      <c r="E54" s="69">
        <v>1</v>
      </c>
      <c r="F54" s="70">
        <v>973784</v>
      </c>
      <c r="G54" s="15">
        <f t="shared" si="0"/>
        <v>4.2164792984251982E-3</v>
      </c>
      <c r="H54" s="39" t="s">
        <v>107</v>
      </c>
      <c r="K54" s="96"/>
    </row>
    <row r="55" spans="1:11" x14ac:dyDescent="0.25">
      <c r="A55" s="102"/>
      <c r="B55" s="1"/>
      <c r="C55" s="37"/>
      <c r="D55" s="37"/>
      <c r="E55" s="38"/>
      <c r="F55" s="14"/>
      <c r="G55" s="15"/>
      <c r="H55" s="39"/>
      <c r="K55" s="96"/>
    </row>
    <row r="56" spans="1:11" x14ac:dyDescent="0.25">
      <c r="A56" s="102"/>
      <c r="B56" s="10"/>
      <c r="C56" s="37"/>
      <c r="D56" s="37"/>
      <c r="E56" s="38"/>
      <c r="F56" s="14"/>
      <c r="G56" s="15"/>
      <c r="H56" s="39"/>
      <c r="K56" s="96"/>
    </row>
    <row r="57" spans="1:11" x14ac:dyDescent="0.25">
      <c r="A57" s="102"/>
      <c r="B57" s="10"/>
      <c r="C57" s="37"/>
      <c r="D57" s="37"/>
      <c r="E57" s="38"/>
      <c r="F57" s="14"/>
      <c r="G57" s="15"/>
      <c r="H57" s="39"/>
      <c r="K57" s="96"/>
    </row>
    <row r="58" spans="1:11" x14ac:dyDescent="0.25">
      <c r="A58" s="102"/>
      <c r="B58" s="10"/>
      <c r="C58" s="37"/>
      <c r="D58" s="37"/>
      <c r="E58" s="38"/>
      <c r="F58" s="14"/>
      <c r="G58" s="15"/>
      <c r="H58" s="39"/>
      <c r="K58" s="96"/>
    </row>
    <row r="59" spans="1:11" x14ac:dyDescent="0.25">
      <c r="A59" s="102"/>
      <c r="B59" s="10"/>
      <c r="C59" s="37"/>
      <c r="D59" s="37"/>
      <c r="E59" s="38"/>
      <c r="F59" s="14"/>
      <c r="G59" s="15"/>
      <c r="H59" s="39"/>
      <c r="K59" s="96"/>
    </row>
    <row r="60" spans="1:11" x14ac:dyDescent="0.25">
      <c r="A60" s="102"/>
      <c r="B60" s="10"/>
      <c r="C60" s="37"/>
      <c r="D60" s="37"/>
      <c r="E60" s="38"/>
      <c r="F60" s="14"/>
      <c r="G60" s="15"/>
      <c r="H60" s="39"/>
      <c r="K60" s="96"/>
    </row>
    <row r="61" spans="1:11" outlineLevel="1" x14ac:dyDescent="0.25">
      <c r="A61" s="102"/>
      <c r="B61" s="10"/>
      <c r="C61" s="37"/>
      <c r="D61" s="37"/>
      <c r="E61" s="38"/>
      <c r="F61" s="14"/>
      <c r="G61" s="15"/>
      <c r="H61" s="39"/>
    </row>
    <row r="62" spans="1:11" x14ac:dyDescent="0.25">
      <c r="B62" s="10"/>
      <c r="C62" s="37"/>
      <c r="D62" s="37"/>
      <c r="E62" s="38"/>
      <c r="F62" s="14"/>
      <c r="G62" s="15"/>
      <c r="H62" s="39"/>
      <c r="I62" s="72"/>
    </row>
    <row r="63" spans="1:11" x14ac:dyDescent="0.25">
      <c r="B63" s="75"/>
      <c r="C63" s="42" t="s">
        <v>72</v>
      </c>
      <c r="D63" s="42"/>
      <c r="E63" s="43"/>
      <c r="F63" s="71">
        <f>SUM(F7:F62)</f>
        <v>212587769.09999999</v>
      </c>
      <c r="G63" s="3">
        <f>+F63/$F$75</f>
        <v>0.92050385661352607</v>
      </c>
      <c r="H63" s="45"/>
    </row>
    <row r="64" spans="1:11" x14ac:dyDescent="0.25">
      <c r="F64" s="73"/>
    </row>
    <row r="65" spans="1:7" x14ac:dyDescent="0.25">
      <c r="A65" s="91" t="s">
        <v>762</v>
      </c>
      <c r="B65" s="104"/>
      <c r="C65" s="46" t="s">
        <v>75</v>
      </c>
      <c r="D65" s="46"/>
      <c r="E65" s="46"/>
      <c r="F65" s="16" t="s">
        <v>10</v>
      </c>
      <c r="G65" s="4" t="s">
        <v>11</v>
      </c>
    </row>
    <row r="66" spans="1:7" x14ac:dyDescent="0.25">
      <c r="A66" s="107" t="s">
        <v>64</v>
      </c>
      <c r="B66" s="47"/>
      <c r="C66" s="42" t="s">
        <v>767</v>
      </c>
      <c r="D66" s="37"/>
      <c r="E66" s="48"/>
      <c r="F66" s="14">
        <v>0</v>
      </c>
      <c r="G66" s="5">
        <f>+F66/$F$75</f>
        <v>0</v>
      </c>
    </row>
    <row r="67" spans="1:7" x14ac:dyDescent="0.25">
      <c r="B67" s="47" t="s">
        <v>77</v>
      </c>
      <c r="C67" s="42" t="s">
        <v>78</v>
      </c>
      <c r="D67" s="42"/>
      <c r="E67" s="43"/>
      <c r="F67" s="14">
        <v>9897506.7599999998</v>
      </c>
      <c r="G67" s="5">
        <f>+F67/$F$75</f>
        <v>4.2856149166101982E-2</v>
      </c>
    </row>
    <row r="68" spans="1:7" x14ac:dyDescent="0.25">
      <c r="B68" s="47"/>
      <c r="C68" s="42" t="s">
        <v>79</v>
      </c>
      <c r="D68" s="37"/>
      <c r="E68" s="48"/>
      <c r="F68" s="17" t="s">
        <v>76</v>
      </c>
      <c r="G68" s="5">
        <v>0</v>
      </c>
    </row>
    <row r="69" spans="1:7" x14ac:dyDescent="0.25">
      <c r="B69" s="47"/>
      <c r="C69" s="42" t="s">
        <v>80</v>
      </c>
      <c r="D69" s="37"/>
      <c r="E69" s="48"/>
      <c r="F69" s="17" t="s">
        <v>76</v>
      </c>
      <c r="G69" s="5">
        <v>0</v>
      </c>
    </row>
    <row r="70" spans="1:7" x14ac:dyDescent="0.25">
      <c r="A70" s="91" t="s">
        <v>68</v>
      </c>
      <c r="B70" s="47"/>
      <c r="C70" s="42" t="s">
        <v>81</v>
      </c>
      <c r="D70" s="37"/>
      <c r="E70" s="48"/>
      <c r="F70" s="17" t="s">
        <v>76</v>
      </c>
      <c r="G70" s="5">
        <v>0</v>
      </c>
    </row>
    <row r="71" spans="1:7" x14ac:dyDescent="0.25">
      <c r="B71" s="37" t="s">
        <v>68</v>
      </c>
      <c r="C71" s="37" t="s">
        <v>82</v>
      </c>
      <c r="D71" s="37"/>
      <c r="E71" s="48"/>
      <c r="F71" s="14">
        <v>8461903.3100000005</v>
      </c>
      <c r="G71" s="5">
        <f>+F71/$F$75</f>
        <v>3.6639994220371931E-2</v>
      </c>
    </row>
    <row r="72" spans="1:7" x14ac:dyDescent="0.25">
      <c r="B72" s="47"/>
      <c r="C72" s="37"/>
      <c r="D72" s="37"/>
      <c r="E72" s="48"/>
      <c r="F72" s="17"/>
      <c r="G72" s="5"/>
    </row>
    <row r="73" spans="1:7" x14ac:dyDescent="0.25">
      <c r="B73" s="47"/>
      <c r="C73" s="37" t="s">
        <v>83</v>
      </c>
      <c r="D73" s="37"/>
      <c r="E73" s="48"/>
      <c r="F73" s="18">
        <f>SUM(F66:F72)</f>
        <v>18359410.07</v>
      </c>
      <c r="G73" s="5">
        <f>+F73/$F$75</f>
        <v>7.9496143386473914E-2</v>
      </c>
    </row>
    <row r="74" spans="1:7" x14ac:dyDescent="0.25">
      <c r="B74" s="47"/>
      <c r="C74" s="37"/>
      <c r="D74" s="37"/>
      <c r="E74" s="48"/>
      <c r="F74" s="18"/>
      <c r="G74" s="5"/>
    </row>
    <row r="75" spans="1:7" x14ac:dyDescent="0.25">
      <c r="B75" s="51"/>
      <c r="C75" s="52" t="s">
        <v>84</v>
      </c>
      <c r="D75" s="53"/>
      <c r="E75" s="54"/>
      <c r="F75" s="19">
        <f>+F73+F63</f>
        <v>230947179.16999999</v>
      </c>
      <c r="G75" s="128">
        <f>+G73+G63</f>
        <v>1</v>
      </c>
    </row>
    <row r="76" spans="1:7" x14ac:dyDescent="0.25">
      <c r="F76" s="55"/>
    </row>
    <row r="77" spans="1:7" x14ac:dyDescent="0.25">
      <c r="C77" s="42" t="s">
        <v>85</v>
      </c>
      <c r="D77" s="13">
        <v>5.4</v>
      </c>
      <c r="F77" s="34">
        <v>0</v>
      </c>
    </row>
    <row r="78" spans="1:7" x14ac:dyDescent="0.25">
      <c r="C78" s="42" t="s">
        <v>86</v>
      </c>
      <c r="D78" s="13">
        <v>4.04</v>
      </c>
    </row>
    <row r="79" spans="1:7" x14ac:dyDescent="0.25">
      <c r="C79" s="42" t="s">
        <v>87</v>
      </c>
      <c r="D79" s="13">
        <v>7.83</v>
      </c>
    </row>
    <row r="80" spans="1:7" hidden="1" x14ac:dyDescent="0.25">
      <c r="C80" s="42" t="s">
        <v>88</v>
      </c>
      <c r="D80" s="58">
        <v>19.2117</v>
      </c>
    </row>
    <row r="81" spans="1:7" hidden="1" x14ac:dyDescent="0.25">
      <c r="A81" s="107" t="s">
        <v>71</v>
      </c>
      <c r="C81" s="42" t="s">
        <v>89</v>
      </c>
      <c r="D81" s="58">
        <v>19.338000000000001</v>
      </c>
    </row>
    <row r="82" spans="1:7" hidden="1" x14ac:dyDescent="0.25">
      <c r="C82" s="42" t="s">
        <v>90</v>
      </c>
      <c r="D82" s="66"/>
    </row>
    <row r="83" spans="1:7" hidden="1" x14ac:dyDescent="0.25">
      <c r="C83" s="42" t="s">
        <v>91</v>
      </c>
      <c r="D83" s="57">
        <v>0</v>
      </c>
    </row>
    <row r="84" spans="1:7" hidden="1" x14ac:dyDescent="0.25">
      <c r="C84" s="42" t="s">
        <v>92</v>
      </c>
      <c r="D84" s="57">
        <v>0</v>
      </c>
      <c r="F84" s="55"/>
      <c r="G84" s="7"/>
    </row>
    <row r="85" spans="1:7" hidden="1" x14ac:dyDescent="0.25">
      <c r="B85" s="60"/>
      <c r="C85" s="36"/>
    </row>
    <row r="86" spans="1:7" x14ac:dyDescent="0.25">
      <c r="F86" s="34"/>
    </row>
    <row r="87" spans="1:7" x14ac:dyDescent="0.25">
      <c r="C87" s="46" t="s">
        <v>93</v>
      </c>
      <c r="D87" s="46"/>
      <c r="E87" s="46"/>
      <c r="F87" s="46"/>
      <c r="G87" s="4"/>
    </row>
    <row r="88" spans="1:7" x14ac:dyDescent="0.25">
      <c r="A88" s="91" t="s">
        <v>73</v>
      </c>
      <c r="C88" s="46" t="s">
        <v>94</v>
      </c>
      <c r="D88" s="46"/>
      <c r="E88" s="46"/>
      <c r="F88" s="46" t="s">
        <v>10</v>
      </c>
      <c r="G88" s="4" t="s">
        <v>11</v>
      </c>
    </row>
    <row r="89" spans="1:7" x14ac:dyDescent="0.25">
      <c r="A89" s="91" t="s">
        <v>74</v>
      </c>
      <c r="C89" s="42" t="s">
        <v>95</v>
      </c>
      <c r="D89" s="37"/>
      <c r="E89" s="48"/>
      <c r="F89" s="61">
        <f>SUMIF(Table13456768578[[Industry ]],A88,Table13456768578[Market Value])</f>
        <v>0</v>
      </c>
      <c r="G89" s="22">
        <f>+F89/$F$75</f>
        <v>0</v>
      </c>
    </row>
    <row r="90" spans="1:7" x14ac:dyDescent="0.25">
      <c r="C90" s="37" t="s">
        <v>96</v>
      </c>
      <c r="D90" s="37"/>
      <c r="E90" s="48"/>
      <c r="F90" s="61">
        <f>SUMIF(Table13456768578[[Industry ]],A89,Table13456768578[Market Value])</f>
        <v>0</v>
      </c>
      <c r="G90" s="22">
        <f>+F90/$F$75</f>
        <v>0</v>
      </c>
    </row>
    <row r="91" spans="1:7" x14ac:dyDescent="0.25">
      <c r="C91" s="37" t="s">
        <v>97</v>
      </c>
      <c r="D91" s="37"/>
      <c r="E91" s="48"/>
      <c r="F91" s="61">
        <f t="shared" ref="F91:F100" si="2">SUMIF($E$103:$E$112,C91,$H$103:$H$112)</f>
        <v>193335747.69999999</v>
      </c>
      <c r="G91" s="21">
        <f>+F91/$F$75</f>
        <v>0.83714271113779548</v>
      </c>
    </row>
    <row r="92" spans="1:7" x14ac:dyDescent="0.25">
      <c r="C92" s="37" t="s">
        <v>98</v>
      </c>
      <c r="D92" s="37"/>
      <c r="E92" s="48"/>
      <c r="F92" s="61">
        <f t="shared" si="2"/>
        <v>0</v>
      </c>
      <c r="G92" s="22">
        <f t="shared" ref="G92:G100" si="3">+F92/$F$75</f>
        <v>0</v>
      </c>
    </row>
    <row r="93" spans="1:7" x14ac:dyDescent="0.25">
      <c r="C93" s="37" t="s">
        <v>99</v>
      </c>
      <c r="D93" s="37"/>
      <c r="E93" s="48"/>
      <c r="F93" s="61">
        <f t="shared" si="2"/>
        <v>16743751</v>
      </c>
      <c r="G93" s="22">
        <f t="shared" si="3"/>
        <v>7.2500348608609516E-2</v>
      </c>
    </row>
    <row r="94" spans="1:7" x14ac:dyDescent="0.25">
      <c r="C94" s="37" t="s">
        <v>100</v>
      </c>
      <c r="D94" s="37"/>
      <c r="E94" s="48"/>
      <c r="F94" s="61">
        <f t="shared" si="2"/>
        <v>0</v>
      </c>
      <c r="G94" s="22">
        <f t="shared" si="3"/>
        <v>0</v>
      </c>
    </row>
    <row r="95" spans="1:7" x14ac:dyDescent="0.25">
      <c r="C95" s="37" t="s">
        <v>101</v>
      </c>
      <c r="D95" s="37"/>
      <c r="E95" s="48"/>
      <c r="F95" s="61">
        <f t="shared" si="2"/>
        <v>0</v>
      </c>
      <c r="G95" s="22">
        <f t="shared" si="3"/>
        <v>0</v>
      </c>
    </row>
    <row r="96" spans="1:7" x14ac:dyDescent="0.25">
      <c r="C96" s="37" t="s">
        <v>102</v>
      </c>
      <c r="D96" s="37"/>
      <c r="E96" s="48"/>
      <c r="F96" s="61">
        <f t="shared" si="2"/>
        <v>0</v>
      </c>
      <c r="G96" s="22">
        <f t="shared" si="3"/>
        <v>0</v>
      </c>
    </row>
    <row r="97" spans="2:11" x14ac:dyDescent="0.25">
      <c r="C97" s="37" t="s">
        <v>103</v>
      </c>
      <c r="D97" s="37"/>
      <c r="E97" s="48"/>
      <c r="F97" s="61">
        <f t="shared" si="2"/>
        <v>0</v>
      </c>
      <c r="G97" s="22">
        <f t="shared" si="3"/>
        <v>0</v>
      </c>
    </row>
    <row r="98" spans="2:11" x14ac:dyDescent="0.25">
      <c r="C98" s="37" t="s">
        <v>104</v>
      </c>
      <c r="D98" s="37"/>
      <c r="E98" s="48"/>
      <c r="F98" s="61">
        <f t="shared" si="2"/>
        <v>0</v>
      </c>
      <c r="G98" s="22">
        <f t="shared" si="3"/>
        <v>0</v>
      </c>
    </row>
    <row r="99" spans="2:11" x14ac:dyDescent="0.25">
      <c r="C99" s="37" t="s">
        <v>105</v>
      </c>
      <c r="D99" s="37"/>
      <c r="E99" s="48"/>
      <c r="F99" s="61">
        <f t="shared" si="2"/>
        <v>0</v>
      </c>
      <c r="G99" s="22">
        <f t="shared" si="3"/>
        <v>0</v>
      </c>
    </row>
    <row r="100" spans="2:11" x14ac:dyDescent="0.25">
      <c r="C100" s="37" t="s">
        <v>106</v>
      </c>
      <c r="D100" s="37"/>
      <c r="E100" s="48"/>
      <c r="F100" s="61">
        <f t="shared" si="2"/>
        <v>0</v>
      </c>
      <c r="G100" s="22">
        <f t="shared" si="3"/>
        <v>0</v>
      </c>
    </row>
    <row r="101" spans="2:11" x14ac:dyDescent="0.25">
      <c r="C101" s="37" t="s">
        <v>115</v>
      </c>
      <c r="D101" s="37"/>
      <c r="E101" s="48"/>
      <c r="F101" s="74">
        <f>SUM(F89:F100)</f>
        <v>210079498.69999999</v>
      </c>
      <c r="G101" s="67">
        <f>SUM(G89:G100)</f>
        <v>0.90964305974640502</v>
      </c>
    </row>
    <row r="102" spans="2:11" s="91" customFormat="1" x14ac:dyDescent="0.25">
      <c r="B102" s="31"/>
      <c r="C102" s="31"/>
      <c r="D102" s="31"/>
      <c r="E102" s="34"/>
      <c r="F102" s="31"/>
      <c r="G102" s="35"/>
      <c r="H102" s="31"/>
    </row>
    <row r="103" spans="2:11" s="91" customFormat="1" x14ac:dyDescent="0.25">
      <c r="E103" s="91" t="s">
        <v>97</v>
      </c>
      <c r="F103" s="91" t="s">
        <v>107</v>
      </c>
      <c r="G103" s="93">
        <f>H103/$F$75</f>
        <v>0.4607340478563508</v>
      </c>
      <c r="H103" s="91">
        <f t="shared" ref="H103:H112" si="4">SUMIF($H$7:$H$62,F103,$F$7:$F$62)</f>
        <v>106405228.7</v>
      </c>
      <c r="K103" s="108" t="s">
        <v>109</v>
      </c>
    </row>
    <row r="104" spans="2:11" s="91" customFormat="1" x14ac:dyDescent="0.25">
      <c r="E104" s="91" t="s">
        <v>97</v>
      </c>
      <c r="F104" s="91" t="s">
        <v>108</v>
      </c>
      <c r="G104" s="100">
        <f t="shared" ref="G104:G112" si="5">H104/$F$75</f>
        <v>0</v>
      </c>
      <c r="H104" s="91">
        <f t="shared" si="4"/>
        <v>0</v>
      </c>
      <c r="K104" s="91" t="s">
        <v>213</v>
      </c>
    </row>
    <row r="105" spans="2:11" s="91" customFormat="1" x14ac:dyDescent="0.25">
      <c r="E105" s="91" t="s">
        <v>97</v>
      </c>
      <c r="F105" s="108" t="s">
        <v>109</v>
      </c>
      <c r="G105" s="93">
        <f>H105/$F$75</f>
        <v>0.20782953562151535</v>
      </c>
      <c r="H105" s="91">
        <f t="shared" si="4"/>
        <v>47997645</v>
      </c>
      <c r="K105" s="91" t="s">
        <v>213</v>
      </c>
    </row>
    <row r="106" spans="2:11" s="91" customFormat="1" x14ac:dyDescent="0.25">
      <c r="E106" s="91" t="s">
        <v>97</v>
      </c>
      <c r="F106" s="91" t="s">
        <v>213</v>
      </c>
      <c r="G106" s="100">
        <f t="shared" si="5"/>
        <v>0</v>
      </c>
      <c r="H106" s="91">
        <f t="shared" si="4"/>
        <v>0</v>
      </c>
      <c r="K106" s="91" t="s">
        <v>107</v>
      </c>
    </row>
    <row r="107" spans="2:11" s="91" customFormat="1" x14ac:dyDescent="0.25">
      <c r="E107" s="91" t="s">
        <v>99</v>
      </c>
      <c r="F107" s="91" t="s">
        <v>110</v>
      </c>
      <c r="G107" s="93">
        <f t="shared" si="5"/>
        <v>7.2500348608609516E-2</v>
      </c>
      <c r="H107" s="91">
        <f t="shared" si="4"/>
        <v>16743751</v>
      </c>
      <c r="K107" s="91" t="s">
        <v>110</v>
      </c>
    </row>
    <row r="108" spans="2:11" s="91" customFormat="1" x14ac:dyDescent="0.25">
      <c r="E108" s="91" t="s">
        <v>99</v>
      </c>
      <c r="F108" s="95" t="s">
        <v>215</v>
      </c>
      <c r="G108" s="100">
        <f t="shared" si="5"/>
        <v>0</v>
      </c>
      <c r="H108" s="91">
        <f t="shared" si="4"/>
        <v>0</v>
      </c>
      <c r="K108" s="91" t="s">
        <v>112</v>
      </c>
    </row>
    <row r="109" spans="2:11" s="91" customFormat="1" x14ac:dyDescent="0.25">
      <c r="E109" s="91" t="s">
        <v>100</v>
      </c>
      <c r="F109" s="91" t="s">
        <v>111</v>
      </c>
      <c r="G109" s="100">
        <f t="shared" si="5"/>
        <v>0</v>
      </c>
      <c r="H109" s="91">
        <f t="shared" si="4"/>
        <v>0</v>
      </c>
    </row>
    <row r="110" spans="2:11" s="91" customFormat="1" x14ac:dyDescent="0.25">
      <c r="E110" s="91" t="s">
        <v>97</v>
      </c>
      <c r="F110" s="91" t="s">
        <v>112</v>
      </c>
      <c r="G110" s="93">
        <f t="shared" si="5"/>
        <v>0</v>
      </c>
      <c r="H110" s="91">
        <f t="shared" si="4"/>
        <v>0</v>
      </c>
    </row>
    <row r="111" spans="2:11" s="91" customFormat="1" x14ac:dyDescent="0.25">
      <c r="E111" s="91" t="s">
        <v>100</v>
      </c>
      <c r="F111" s="91" t="s">
        <v>113</v>
      </c>
      <c r="G111" s="100">
        <f t="shared" si="5"/>
        <v>0</v>
      </c>
      <c r="H111" s="91">
        <f t="shared" si="4"/>
        <v>0</v>
      </c>
    </row>
    <row r="112" spans="2:11" s="91" customFormat="1" x14ac:dyDescent="0.25">
      <c r="E112" s="91" t="s">
        <v>97</v>
      </c>
      <c r="F112" s="91" t="s">
        <v>114</v>
      </c>
      <c r="G112" s="100">
        <f t="shared" si="5"/>
        <v>0.16857912765992933</v>
      </c>
      <c r="H112" s="91">
        <f t="shared" si="4"/>
        <v>38932874</v>
      </c>
    </row>
    <row r="113" spans="2:8" x14ac:dyDescent="0.25">
      <c r="B113" s="91"/>
      <c r="C113" s="91"/>
      <c r="D113" s="91"/>
      <c r="E113" s="97"/>
      <c r="F113" s="91"/>
      <c r="G113" s="93">
        <f>SUM(G103:G112)</f>
        <v>0.90964305974640502</v>
      </c>
      <c r="H113" s="91">
        <f>SUM(H103:H112)</f>
        <v>210079498.69999999</v>
      </c>
    </row>
    <row r="114" spans="2:8" x14ac:dyDescent="0.25">
      <c r="H114" s="124">
        <f>H113-F63</f>
        <v>-2508270.400000006</v>
      </c>
    </row>
  </sheetData>
  <pageMargins left="0.7" right="0.7" top="0.75" bottom="0.75" header="0.3" footer="0.3"/>
  <pageSetup scale="3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1827-FDBC-4F04-86F0-F6C9115C1B57}">
  <sheetPr>
    <tabColor rgb="FF7030A0"/>
  </sheetPr>
  <dimension ref="A2:H171"/>
  <sheetViews>
    <sheetView showGridLines="0" zoomScaleNormal="100" zoomScaleSheetLayoutView="89" workbookViewId="0">
      <selection activeCell="D14" sqref="D14"/>
    </sheetView>
  </sheetViews>
  <sheetFormatPr defaultColWidth="9.140625" defaultRowHeight="15" x14ac:dyDescent="0.25"/>
  <cols>
    <col min="1" max="1" width="11.28515625" style="91" customWidth="1"/>
    <col min="2" max="2" width="16.5703125" style="31" customWidth="1"/>
    <col min="3" max="3" width="52.7109375" style="31" customWidth="1"/>
    <col min="4" max="4" width="62" style="31" customWidth="1"/>
    <col min="5" max="5" width="19.42578125" style="34" customWidth="1"/>
    <col min="6" max="6" width="29.5703125" style="31" customWidth="1"/>
    <col min="7" max="7" width="20.5703125" style="35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106" t="s">
        <v>225</v>
      </c>
      <c r="B3" s="32" t="s">
        <v>3</v>
      </c>
      <c r="D3" s="32" t="s">
        <v>226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</row>
    <row r="7" spans="1:8" x14ac:dyDescent="0.25">
      <c r="A7" s="102"/>
      <c r="B7" s="1" t="s">
        <v>227</v>
      </c>
      <c r="C7" s="37" t="s">
        <v>495</v>
      </c>
      <c r="D7" s="121" t="s">
        <v>283</v>
      </c>
      <c r="E7" s="38">
        <v>2500000</v>
      </c>
      <c r="F7" s="38">
        <v>196577750</v>
      </c>
      <c r="G7" s="15">
        <f t="shared" ref="G7:G38" si="0">+F7/$F$116</f>
        <v>5.4207074829853673E-3</v>
      </c>
      <c r="H7" s="39"/>
    </row>
    <row r="8" spans="1:8" x14ac:dyDescent="0.25">
      <c r="A8" s="102"/>
      <c r="B8" s="1" t="s">
        <v>228</v>
      </c>
      <c r="C8" s="37" t="s">
        <v>496</v>
      </c>
      <c r="D8" s="121" t="s">
        <v>283</v>
      </c>
      <c r="E8" s="38">
        <v>500000</v>
      </c>
      <c r="F8" s="38">
        <v>39164750</v>
      </c>
      <c r="G8" s="15">
        <f t="shared" si="0"/>
        <v>1.0799831282749506E-3</v>
      </c>
      <c r="H8" s="39"/>
    </row>
    <row r="9" spans="1:8" x14ac:dyDescent="0.25">
      <c r="A9" s="102"/>
      <c r="B9" s="1" t="s">
        <v>229</v>
      </c>
      <c r="C9" s="37" t="s">
        <v>497</v>
      </c>
      <c r="D9" s="121" t="s">
        <v>283</v>
      </c>
      <c r="E9" s="38">
        <v>2500000</v>
      </c>
      <c r="F9" s="38">
        <v>65066000</v>
      </c>
      <c r="G9" s="15">
        <f t="shared" si="0"/>
        <v>1.7942201143716717E-3</v>
      </c>
      <c r="H9" s="39"/>
    </row>
    <row r="10" spans="1:8" x14ac:dyDescent="0.25">
      <c r="A10" s="102"/>
      <c r="B10" s="1" t="s">
        <v>230</v>
      </c>
      <c r="C10" s="37" t="s">
        <v>502</v>
      </c>
      <c r="D10" s="121" t="s">
        <v>283</v>
      </c>
      <c r="E10" s="38">
        <v>5000000</v>
      </c>
      <c r="F10" s="38">
        <v>24147500</v>
      </c>
      <c r="G10" s="15">
        <f t="shared" si="0"/>
        <v>6.658766515813166E-4</v>
      </c>
      <c r="H10" s="39"/>
    </row>
    <row r="11" spans="1:8" x14ac:dyDescent="0.25">
      <c r="A11" s="102"/>
      <c r="B11" s="1" t="s">
        <v>231</v>
      </c>
      <c r="C11" s="37" t="s">
        <v>499</v>
      </c>
      <c r="D11" s="121" t="s">
        <v>283</v>
      </c>
      <c r="E11" s="38">
        <v>2250000</v>
      </c>
      <c r="F11" s="38">
        <v>182971800</v>
      </c>
      <c r="G11" s="15">
        <f t="shared" si="0"/>
        <v>5.0455181496140943E-3</v>
      </c>
      <c r="H11" s="39"/>
    </row>
    <row r="12" spans="1:8" x14ac:dyDescent="0.25">
      <c r="A12" s="102"/>
      <c r="B12" s="1" t="s">
        <v>232</v>
      </c>
      <c r="C12" s="37" t="s">
        <v>508</v>
      </c>
      <c r="D12" s="121" t="s">
        <v>283</v>
      </c>
      <c r="E12" s="38">
        <v>26000</v>
      </c>
      <c r="F12" s="38">
        <v>1967227.6</v>
      </c>
      <c r="G12" s="15">
        <f t="shared" si="0"/>
        <v>5.4247061898181992E-5</v>
      </c>
      <c r="H12" s="39"/>
    </row>
    <row r="13" spans="1:8" x14ac:dyDescent="0.25">
      <c r="A13" s="102"/>
      <c r="B13" s="1" t="s">
        <v>233</v>
      </c>
      <c r="C13" s="37" t="s">
        <v>503</v>
      </c>
      <c r="D13" s="121" t="s">
        <v>283</v>
      </c>
      <c r="E13" s="38">
        <v>2500000</v>
      </c>
      <c r="F13" s="38">
        <v>67652000</v>
      </c>
      <c r="G13" s="15">
        <f t="shared" si="0"/>
        <v>1.865530064510994E-3</v>
      </c>
      <c r="H13" s="39"/>
    </row>
    <row r="14" spans="1:8" x14ac:dyDescent="0.25">
      <c r="A14" s="102"/>
      <c r="B14" s="1" t="s">
        <v>234</v>
      </c>
      <c r="C14" s="37" t="s">
        <v>501</v>
      </c>
      <c r="D14" s="121" t="s">
        <v>283</v>
      </c>
      <c r="E14" s="38">
        <v>2500000</v>
      </c>
      <c r="F14" s="38">
        <v>62630500</v>
      </c>
      <c r="G14" s="15">
        <f t="shared" si="0"/>
        <v>1.7270602599384469E-3</v>
      </c>
      <c r="H14" s="39"/>
    </row>
    <row r="15" spans="1:8" x14ac:dyDescent="0.25">
      <c r="A15" s="102"/>
      <c r="B15" s="1" t="s">
        <v>235</v>
      </c>
      <c r="C15" s="37" t="s">
        <v>507</v>
      </c>
      <c r="D15" s="121" t="s">
        <v>283</v>
      </c>
      <c r="E15" s="38">
        <v>8500000</v>
      </c>
      <c r="F15" s="38">
        <v>68493000</v>
      </c>
      <c r="G15" s="15">
        <f t="shared" si="0"/>
        <v>1.8887209647689871E-3</v>
      </c>
      <c r="H15" s="39"/>
    </row>
    <row r="16" spans="1:8" x14ac:dyDescent="0.25">
      <c r="A16" s="102"/>
      <c r="B16" s="1" t="s">
        <v>236</v>
      </c>
      <c r="C16" s="37" t="s">
        <v>504</v>
      </c>
      <c r="D16" s="121" t="s">
        <v>283</v>
      </c>
      <c r="E16" s="38">
        <v>1500000</v>
      </c>
      <c r="F16" s="38">
        <v>81600450</v>
      </c>
      <c r="G16" s="15">
        <f t="shared" si="0"/>
        <v>2.2501639678446481E-3</v>
      </c>
      <c r="H16" s="39"/>
    </row>
    <row r="17" spans="1:8" x14ac:dyDescent="0.25">
      <c r="A17" s="102"/>
      <c r="B17" s="1" t="s">
        <v>237</v>
      </c>
      <c r="C17" s="37" t="s">
        <v>498</v>
      </c>
      <c r="D17" s="121" t="s">
        <v>283</v>
      </c>
      <c r="E17" s="38">
        <v>2100000</v>
      </c>
      <c r="F17" s="38">
        <v>56098350</v>
      </c>
      <c r="G17" s="15">
        <f t="shared" si="0"/>
        <v>1.5469336973697794E-3</v>
      </c>
      <c r="H17" s="39"/>
    </row>
    <row r="18" spans="1:8" x14ac:dyDescent="0.25">
      <c r="A18" s="102"/>
      <c r="B18" s="1" t="s">
        <v>238</v>
      </c>
      <c r="C18" s="37" t="s">
        <v>505</v>
      </c>
      <c r="D18" s="121" t="s">
        <v>283</v>
      </c>
      <c r="E18" s="38">
        <v>100000</v>
      </c>
      <c r="F18" s="38">
        <v>10365980</v>
      </c>
      <c r="G18" s="15">
        <f t="shared" si="0"/>
        <v>2.8584590755808658E-4</v>
      </c>
      <c r="H18" s="39"/>
    </row>
    <row r="19" spans="1:8" x14ac:dyDescent="0.25">
      <c r="A19" s="102"/>
      <c r="B19" s="1" t="s">
        <v>239</v>
      </c>
      <c r="C19" s="37" t="s">
        <v>506</v>
      </c>
      <c r="D19" s="121" t="s">
        <v>283</v>
      </c>
      <c r="E19" s="38">
        <v>520500</v>
      </c>
      <c r="F19" s="38">
        <v>55693604.100000001</v>
      </c>
      <c r="G19" s="15">
        <f t="shared" si="0"/>
        <v>1.5357726726412044E-3</v>
      </c>
      <c r="H19" s="39"/>
    </row>
    <row r="20" spans="1:8" x14ac:dyDescent="0.25">
      <c r="A20" s="102"/>
      <c r="B20" s="1" t="s">
        <v>240</v>
      </c>
      <c r="C20" s="37" t="s">
        <v>500</v>
      </c>
      <c r="D20" s="121" t="s">
        <v>283</v>
      </c>
      <c r="E20" s="38">
        <v>332800</v>
      </c>
      <c r="F20" s="38">
        <v>35825953.280000001</v>
      </c>
      <c r="G20" s="15">
        <f t="shared" si="0"/>
        <v>9.8791451743638421E-4</v>
      </c>
      <c r="H20" s="39"/>
    </row>
    <row r="21" spans="1:8" x14ac:dyDescent="0.25">
      <c r="A21" s="102"/>
      <c r="B21" s="1" t="s">
        <v>241</v>
      </c>
      <c r="C21" s="37" t="s">
        <v>514</v>
      </c>
      <c r="D21" s="121" t="s">
        <v>283</v>
      </c>
      <c r="E21" s="38">
        <v>200000</v>
      </c>
      <c r="F21" s="38">
        <v>22016280</v>
      </c>
      <c r="G21" s="15">
        <f t="shared" si="0"/>
        <v>6.0710743582883153E-4</v>
      </c>
      <c r="H21" s="39"/>
    </row>
    <row r="22" spans="1:8" x14ac:dyDescent="0.25">
      <c r="A22" s="102"/>
      <c r="B22" s="1" t="s">
        <v>242</v>
      </c>
      <c r="C22" s="37" t="s">
        <v>516</v>
      </c>
      <c r="D22" s="121" t="s">
        <v>283</v>
      </c>
      <c r="E22" s="38">
        <v>60600</v>
      </c>
      <c r="F22" s="38">
        <v>6372138.4800000004</v>
      </c>
      <c r="G22" s="15">
        <f t="shared" si="0"/>
        <v>1.7571418301997558E-4</v>
      </c>
      <c r="H22" s="39"/>
    </row>
    <row r="23" spans="1:8" x14ac:dyDescent="0.25">
      <c r="A23" s="102"/>
      <c r="B23" s="1" t="s">
        <v>243</v>
      </c>
      <c r="C23" s="37" t="s">
        <v>512</v>
      </c>
      <c r="D23" s="121" t="s">
        <v>283</v>
      </c>
      <c r="E23" s="38">
        <v>163000</v>
      </c>
      <c r="F23" s="38">
        <v>16625722.9</v>
      </c>
      <c r="G23" s="15">
        <f t="shared" si="0"/>
        <v>4.5846073899040549E-4</v>
      </c>
      <c r="H23" s="39"/>
    </row>
    <row r="24" spans="1:8" x14ac:dyDescent="0.25">
      <c r="A24" s="102"/>
      <c r="B24" s="1" t="s">
        <v>244</v>
      </c>
      <c r="C24" s="37" t="s">
        <v>509</v>
      </c>
      <c r="D24" s="121" t="s">
        <v>283</v>
      </c>
      <c r="E24" s="38">
        <v>50000</v>
      </c>
      <c r="F24" s="38">
        <v>5174805</v>
      </c>
      <c r="G24" s="15">
        <f t="shared" si="0"/>
        <v>1.4269724923848245E-4</v>
      </c>
      <c r="H24" s="39"/>
    </row>
    <row r="25" spans="1:8" x14ac:dyDescent="0.25">
      <c r="A25" s="102"/>
      <c r="B25" s="1" t="s">
        <v>245</v>
      </c>
      <c r="C25" s="37" t="s">
        <v>515</v>
      </c>
      <c r="D25" s="121" t="s">
        <v>283</v>
      </c>
      <c r="E25" s="38">
        <v>500000</v>
      </c>
      <c r="F25" s="38">
        <v>44782000</v>
      </c>
      <c r="G25" s="15">
        <f t="shared" si="0"/>
        <v>1.2348809695046908E-3</v>
      </c>
      <c r="H25" s="39"/>
    </row>
    <row r="26" spans="1:8" x14ac:dyDescent="0.25">
      <c r="A26" s="102"/>
      <c r="B26" s="1" t="s">
        <v>246</v>
      </c>
      <c r="C26" s="37" t="s">
        <v>518</v>
      </c>
      <c r="D26" s="121" t="s">
        <v>283</v>
      </c>
      <c r="E26" s="38">
        <v>35000</v>
      </c>
      <c r="F26" s="38">
        <v>3535262.5</v>
      </c>
      <c r="G26" s="15">
        <f t="shared" si="0"/>
        <v>9.7486230705497222E-5</v>
      </c>
      <c r="H26" s="39"/>
    </row>
    <row r="27" spans="1:8" x14ac:dyDescent="0.25">
      <c r="A27" s="102"/>
      <c r="B27" s="1" t="s">
        <v>247</v>
      </c>
      <c r="C27" s="37" t="s">
        <v>517</v>
      </c>
      <c r="D27" s="121" t="s">
        <v>283</v>
      </c>
      <c r="E27" s="38">
        <v>36700</v>
      </c>
      <c r="F27" s="38">
        <v>3680176.91</v>
      </c>
      <c r="G27" s="15">
        <f t="shared" si="0"/>
        <v>1.0148230160710949E-4</v>
      </c>
      <c r="H27" s="39"/>
    </row>
    <row r="28" spans="1:8" x14ac:dyDescent="0.25">
      <c r="A28" s="102"/>
      <c r="B28" s="1" t="s">
        <v>248</v>
      </c>
      <c r="C28" s="37" t="s">
        <v>519</v>
      </c>
      <c r="D28" s="121" t="s">
        <v>283</v>
      </c>
      <c r="E28" s="38">
        <v>230000</v>
      </c>
      <c r="F28" s="38">
        <v>23544939</v>
      </c>
      <c r="G28" s="15">
        <f t="shared" si="0"/>
        <v>6.4926079896495922E-4</v>
      </c>
      <c r="H28" s="39"/>
    </row>
    <row r="29" spans="1:8" x14ac:dyDescent="0.25">
      <c r="A29" s="102"/>
      <c r="B29" s="1" t="s">
        <v>249</v>
      </c>
      <c r="C29" s="37" t="s">
        <v>510</v>
      </c>
      <c r="D29" s="121" t="s">
        <v>283</v>
      </c>
      <c r="E29" s="38">
        <v>125000</v>
      </c>
      <c r="F29" s="38">
        <v>12979150</v>
      </c>
      <c r="G29" s="15">
        <f t="shared" si="0"/>
        <v>3.579050809554465E-4</v>
      </c>
      <c r="H29" s="39"/>
    </row>
    <row r="30" spans="1:8" x14ac:dyDescent="0.25">
      <c r="A30" s="102"/>
      <c r="B30" s="1" t="s">
        <v>250</v>
      </c>
      <c r="C30" s="37" t="s">
        <v>511</v>
      </c>
      <c r="D30" s="121" t="s">
        <v>283</v>
      </c>
      <c r="E30" s="38">
        <v>1000000</v>
      </c>
      <c r="F30" s="38">
        <v>100135100</v>
      </c>
      <c r="G30" s="15">
        <f t="shared" si="0"/>
        <v>2.7612641098979313E-3</v>
      </c>
      <c r="H30" s="39"/>
    </row>
    <row r="31" spans="1:8" x14ac:dyDescent="0.25">
      <c r="A31" s="102"/>
      <c r="B31" s="1" t="s">
        <v>251</v>
      </c>
      <c r="C31" s="37" t="s">
        <v>513</v>
      </c>
      <c r="D31" s="121" t="s">
        <v>283</v>
      </c>
      <c r="E31" s="38">
        <v>500000</v>
      </c>
      <c r="F31" s="38">
        <v>48005500</v>
      </c>
      <c r="G31" s="15">
        <f t="shared" si="0"/>
        <v>1.3237702286980802E-3</v>
      </c>
      <c r="H31" s="39"/>
    </row>
    <row r="32" spans="1:8" x14ac:dyDescent="0.25">
      <c r="A32" s="102"/>
      <c r="B32" s="1" t="s">
        <v>252</v>
      </c>
      <c r="C32" s="37" t="s">
        <v>520</v>
      </c>
      <c r="D32" s="121" t="s">
        <v>283</v>
      </c>
      <c r="E32" s="38">
        <v>170000</v>
      </c>
      <c r="F32" s="38">
        <v>16558867</v>
      </c>
      <c r="G32" s="15">
        <f t="shared" si="0"/>
        <v>4.5661716169128735E-4</v>
      </c>
      <c r="H32" s="39"/>
    </row>
    <row r="33" spans="1:8" x14ac:dyDescent="0.25">
      <c r="A33" s="102"/>
      <c r="B33" s="1" t="s">
        <v>253</v>
      </c>
      <c r="C33" s="37" t="s">
        <v>522</v>
      </c>
      <c r="D33" s="121" t="s">
        <v>283</v>
      </c>
      <c r="E33" s="38">
        <v>500000</v>
      </c>
      <c r="F33" s="38">
        <v>44993150</v>
      </c>
      <c r="G33" s="15">
        <f t="shared" si="0"/>
        <v>1.2407035124172652E-3</v>
      </c>
      <c r="H33" s="39"/>
    </row>
    <row r="34" spans="1:8" x14ac:dyDescent="0.25">
      <c r="A34" s="102"/>
      <c r="B34" s="1" t="s">
        <v>254</v>
      </c>
      <c r="C34" s="37" t="s">
        <v>521</v>
      </c>
      <c r="D34" s="121" t="s">
        <v>283</v>
      </c>
      <c r="E34" s="38">
        <v>500000</v>
      </c>
      <c r="F34" s="38">
        <v>44623650</v>
      </c>
      <c r="G34" s="15">
        <f t="shared" si="0"/>
        <v>1.2305144070125942E-3</v>
      </c>
      <c r="H34" s="39"/>
    </row>
    <row r="35" spans="1:8" x14ac:dyDescent="0.25">
      <c r="A35" s="102"/>
      <c r="B35" s="1" t="s">
        <v>255</v>
      </c>
      <c r="C35" s="37" t="s">
        <v>523</v>
      </c>
      <c r="D35" s="121" t="s">
        <v>283</v>
      </c>
      <c r="E35" s="38">
        <v>596400</v>
      </c>
      <c r="F35" s="38">
        <v>54558373.799999997</v>
      </c>
      <c r="G35" s="15">
        <f t="shared" si="0"/>
        <v>1.5044682580667079E-3</v>
      </c>
      <c r="H35" s="39"/>
    </row>
    <row r="36" spans="1:8" x14ac:dyDescent="0.25">
      <c r="A36" s="102"/>
      <c r="B36" s="1" t="s">
        <v>772</v>
      </c>
      <c r="C36" s="37" t="s">
        <v>792</v>
      </c>
      <c r="D36" s="121" t="s">
        <v>283</v>
      </c>
      <c r="E36" s="38">
        <v>2500000</v>
      </c>
      <c r="F36" s="38">
        <v>243916000</v>
      </c>
      <c r="G36" s="15">
        <f t="shared" si="0"/>
        <v>6.7260780348735233E-3</v>
      </c>
      <c r="H36" s="39"/>
    </row>
    <row r="37" spans="1:8" x14ac:dyDescent="0.25">
      <c r="A37" s="102"/>
      <c r="B37" s="1" t="s">
        <v>256</v>
      </c>
      <c r="C37" s="37" t="s">
        <v>526</v>
      </c>
      <c r="D37" s="121" t="s">
        <v>283</v>
      </c>
      <c r="E37" s="38">
        <v>1500000</v>
      </c>
      <c r="F37" s="38">
        <v>154209300</v>
      </c>
      <c r="G37" s="15">
        <f t="shared" si="0"/>
        <v>4.2523810881747066E-3</v>
      </c>
      <c r="H37" s="39"/>
    </row>
    <row r="38" spans="1:8" x14ac:dyDescent="0.25">
      <c r="A38" s="102"/>
      <c r="B38" s="1" t="s">
        <v>257</v>
      </c>
      <c r="C38" s="37" t="s">
        <v>524</v>
      </c>
      <c r="D38" s="121" t="s">
        <v>283</v>
      </c>
      <c r="E38" s="38">
        <v>8505000</v>
      </c>
      <c r="F38" s="38">
        <v>809936253</v>
      </c>
      <c r="G38" s="15">
        <f t="shared" si="0"/>
        <v>2.2334305420517987E-2</v>
      </c>
      <c r="H38" s="39"/>
    </row>
    <row r="39" spans="1:8" x14ac:dyDescent="0.25">
      <c r="A39" s="102"/>
      <c r="B39" s="1" t="s">
        <v>258</v>
      </c>
      <c r="C39" s="37" t="s">
        <v>525</v>
      </c>
      <c r="D39" s="121" t="s">
        <v>283</v>
      </c>
      <c r="E39" s="38">
        <v>3491000</v>
      </c>
      <c r="F39" s="38">
        <v>340624201.10000002</v>
      </c>
      <c r="G39" s="15">
        <f t="shared" ref="G39:G70" si="1">+F39/$F$116</f>
        <v>9.3928440822457406E-3</v>
      </c>
      <c r="H39" s="39"/>
    </row>
    <row r="40" spans="1:8" x14ac:dyDescent="0.25">
      <c r="A40" s="102"/>
      <c r="B40" s="1" t="s">
        <v>259</v>
      </c>
      <c r="C40" s="37" t="s">
        <v>529</v>
      </c>
      <c r="D40" s="121" t="s">
        <v>283</v>
      </c>
      <c r="E40" s="38">
        <v>8060200</v>
      </c>
      <c r="F40" s="38">
        <v>774672270.15999997</v>
      </c>
      <c r="G40" s="15">
        <f t="shared" si="1"/>
        <v>2.13618874553075E-2</v>
      </c>
      <c r="H40" s="39"/>
    </row>
    <row r="41" spans="1:8" x14ac:dyDescent="0.25">
      <c r="A41" s="102"/>
      <c r="B41" s="1" t="s">
        <v>260</v>
      </c>
      <c r="C41" s="37" t="s">
        <v>531</v>
      </c>
      <c r="D41" s="121" t="s">
        <v>283</v>
      </c>
      <c r="E41" s="38">
        <v>500000</v>
      </c>
      <c r="F41" s="38">
        <v>50036650</v>
      </c>
      <c r="G41" s="15">
        <f t="shared" si="1"/>
        <v>1.3797799754983449E-3</v>
      </c>
      <c r="H41" s="39"/>
    </row>
    <row r="42" spans="1:8" x14ac:dyDescent="0.25">
      <c r="A42" s="102"/>
      <c r="B42" s="1" t="s">
        <v>261</v>
      </c>
      <c r="C42" s="37" t="s">
        <v>530</v>
      </c>
      <c r="D42" s="121" t="s">
        <v>283</v>
      </c>
      <c r="E42" s="38">
        <v>9971800</v>
      </c>
      <c r="F42" s="38">
        <v>925450848.24000001</v>
      </c>
      <c r="G42" s="15">
        <f t="shared" si="1"/>
        <v>2.5519665059701432E-2</v>
      </c>
      <c r="H42" s="39"/>
    </row>
    <row r="43" spans="1:8" x14ac:dyDescent="0.25">
      <c r="A43" s="102"/>
      <c r="B43" s="1" t="s">
        <v>262</v>
      </c>
      <c r="C43" s="37" t="s">
        <v>528</v>
      </c>
      <c r="D43" s="121" t="s">
        <v>283</v>
      </c>
      <c r="E43" s="38">
        <v>27984000</v>
      </c>
      <c r="F43" s="38">
        <v>2540401512</v>
      </c>
      <c r="G43" s="15">
        <f t="shared" si="1"/>
        <v>7.0052554197439637E-2</v>
      </c>
      <c r="H43" s="39"/>
    </row>
    <row r="44" spans="1:8" x14ac:dyDescent="0.25">
      <c r="A44" s="102"/>
      <c r="B44" s="1" t="s">
        <v>263</v>
      </c>
      <c r="C44" s="37" t="s">
        <v>527</v>
      </c>
      <c r="D44" s="121" t="s">
        <v>283</v>
      </c>
      <c r="E44" s="38">
        <v>400</v>
      </c>
      <c r="F44" s="38">
        <v>38559.919999999998</v>
      </c>
      <c r="G44" s="15">
        <f t="shared" si="1"/>
        <v>1.0633047071060539E-6</v>
      </c>
      <c r="H44" s="39"/>
    </row>
    <row r="45" spans="1:8" x14ac:dyDescent="0.25">
      <c r="A45" s="102"/>
      <c r="B45" s="1" t="s">
        <v>264</v>
      </c>
      <c r="C45" s="37" t="s">
        <v>532</v>
      </c>
      <c r="D45" s="121" t="s">
        <v>283</v>
      </c>
      <c r="E45" s="38">
        <v>12244600</v>
      </c>
      <c r="F45" s="38">
        <v>1182058174.6600001</v>
      </c>
      <c r="G45" s="15">
        <f t="shared" si="1"/>
        <v>3.2595711328995712E-2</v>
      </c>
      <c r="H45" s="39"/>
    </row>
    <row r="46" spans="1:8" x14ac:dyDescent="0.25">
      <c r="A46" s="102"/>
      <c r="B46" s="1" t="s">
        <v>265</v>
      </c>
      <c r="C46" s="37" t="s">
        <v>536</v>
      </c>
      <c r="D46" s="121" t="s">
        <v>283</v>
      </c>
      <c r="E46" s="38">
        <v>34850000</v>
      </c>
      <c r="F46" s="38">
        <v>3354999045</v>
      </c>
      <c r="G46" s="15">
        <f t="shared" si="1"/>
        <v>9.2515396216714563E-2</v>
      </c>
      <c r="H46" s="39"/>
    </row>
    <row r="47" spans="1:8" x14ac:dyDescent="0.25">
      <c r="A47" s="102"/>
      <c r="B47" s="1" t="s">
        <v>747</v>
      </c>
      <c r="C47" s="37" t="s">
        <v>748</v>
      </c>
      <c r="D47" s="121" t="s">
        <v>283</v>
      </c>
      <c r="E47" s="38">
        <v>6930300</v>
      </c>
      <c r="F47" s="38">
        <v>675098541.77999997</v>
      </c>
      <c r="G47" s="15">
        <f t="shared" si="1"/>
        <v>1.8616103384942372E-2</v>
      </c>
      <c r="H47" s="39"/>
    </row>
    <row r="48" spans="1:8" x14ac:dyDescent="0.25">
      <c r="A48" s="102"/>
      <c r="B48" s="1" t="s">
        <v>592</v>
      </c>
      <c r="C48" s="37" t="s">
        <v>602</v>
      </c>
      <c r="D48" s="121" t="s">
        <v>283</v>
      </c>
      <c r="E48" s="38">
        <v>5799600</v>
      </c>
      <c r="F48" s="38">
        <v>577714974.84000003</v>
      </c>
      <c r="G48" s="15">
        <f t="shared" si="1"/>
        <v>1.5930713863333421E-2</v>
      </c>
      <c r="H48" s="39"/>
    </row>
    <row r="49" spans="1:8" x14ac:dyDescent="0.25">
      <c r="A49" s="102"/>
      <c r="B49" s="1" t="s">
        <v>699</v>
      </c>
      <c r="C49" s="37" t="s">
        <v>712</v>
      </c>
      <c r="D49" s="121" t="s">
        <v>283</v>
      </c>
      <c r="E49" s="38">
        <v>12775000</v>
      </c>
      <c r="F49" s="38">
        <v>1266237560</v>
      </c>
      <c r="G49" s="15">
        <f t="shared" si="1"/>
        <v>3.4916990436247908E-2</v>
      </c>
      <c r="H49" s="39"/>
    </row>
    <row r="50" spans="1:8" x14ac:dyDescent="0.25">
      <c r="A50" s="102"/>
      <c r="B50" s="1" t="s">
        <v>719</v>
      </c>
      <c r="C50" s="37" t="s">
        <v>720</v>
      </c>
      <c r="D50" s="121" t="s">
        <v>283</v>
      </c>
      <c r="E50" s="38">
        <v>28167000</v>
      </c>
      <c r="F50" s="38">
        <v>2814280454.6999998</v>
      </c>
      <c r="G50" s="15">
        <f t="shared" si="1"/>
        <v>7.7604871965478037E-2</v>
      </c>
      <c r="H50" s="39"/>
    </row>
    <row r="51" spans="1:8" x14ac:dyDescent="0.25">
      <c r="A51" s="102"/>
      <c r="B51" s="1" t="s">
        <v>721</v>
      </c>
      <c r="C51" s="37" t="s">
        <v>722</v>
      </c>
      <c r="D51" s="121" t="s">
        <v>283</v>
      </c>
      <c r="E51" s="38">
        <v>37883600</v>
      </c>
      <c r="F51" s="38">
        <v>3823053800.8800001</v>
      </c>
      <c r="G51" s="15">
        <f t="shared" si="1"/>
        <v>0.10542218713097422</v>
      </c>
      <c r="H51" s="39"/>
    </row>
    <row r="52" spans="1:8" x14ac:dyDescent="0.25">
      <c r="A52" s="102"/>
      <c r="B52" s="1" t="s">
        <v>806</v>
      </c>
      <c r="C52" s="37" t="s">
        <v>807</v>
      </c>
      <c r="D52" s="121" t="s">
        <v>283</v>
      </c>
      <c r="E52" s="38">
        <v>7325000</v>
      </c>
      <c r="F52" s="38">
        <v>729397130</v>
      </c>
      <c r="G52" s="15">
        <f t="shared" si="1"/>
        <v>2.0113407955168125E-2</v>
      </c>
      <c r="H52" s="39"/>
    </row>
    <row r="53" spans="1:8" x14ac:dyDescent="0.25">
      <c r="A53" s="102"/>
      <c r="B53" s="1" t="s">
        <v>567</v>
      </c>
      <c r="C53" s="37" t="s">
        <v>576</v>
      </c>
      <c r="D53" s="121" t="s">
        <v>74</v>
      </c>
      <c r="E53" s="38">
        <v>3000000</v>
      </c>
      <c r="F53" s="38">
        <v>306132600</v>
      </c>
      <c r="G53" s="15">
        <f t="shared" si="1"/>
        <v>8.4417248422355342E-3</v>
      </c>
      <c r="H53" s="39"/>
    </row>
    <row r="54" spans="1:8" x14ac:dyDescent="0.25">
      <c r="A54" s="102"/>
      <c r="B54" s="1" t="s">
        <v>266</v>
      </c>
      <c r="C54" s="37" t="s">
        <v>535</v>
      </c>
      <c r="D54" s="121" t="s">
        <v>74</v>
      </c>
      <c r="E54" s="38">
        <v>500000</v>
      </c>
      <c r="F54" s="38">
        <v>50150000</v>
      </c>
      <c r="G54" s="15">
        <f t="shared" si="1"/>
        <v>1.382905645586625E-3</v>
      </c>
      <c r="H54" s="39"/>
    </row>
    <row r="55" spans="1:8" x14ac:dyDescent="0.25">
      <c r="B55" s="1" t="s">
        <v>267</v>
      </c>
      <c r="C55" s="37" t="s">
        <v>542</v>
      </c>
      <c r="D55" s="121" t="s">
        <v>74</v>
      </c>
      <c r="E55" s="38">
        <v>500000</v>
      </c>
      <c r="F55" s="38">
        <v>50679650</v>
      </c>
      <c r="G55" s="15">
        <f t="shared" si="1"/>
        <v>1.3975109491795453E-3</v>
      </c>
      <c r="H55" s="39"/>
    </row>
    <row r="56" spans="1:8" x14ac:dyDescent="0.25">
      <c r="B56" s="1" t="s">
        <v>268</v>
      </c>
      <c r="C56" s="37" t="s">
        <v>543</v>
      </c>
      <c r="D56" s="121" t="s">
        <v>74</v>
      </c>
      <c r="E56" s="38">
        <v>2000000</v>
      </c>
      <c r="F56" s="38">
        <v>195933200</v>
      </c>
      <c r="G56" s="15">
        <f t="shared" si="1"/>
        <v>5.4029337674547017E-3</v>
      </c>
      <c r="H56" s="39"/>
    </row>
    <row r="57" spans="1:8" x14ac:dyDescent="0.25">
      <c r="B57" s="1" t="s">
        <v>269</v>
      </c>
      <c r="C57" s="37" t="s">
        <v>541</v>
      </c>
      <c r="D57" s="121" t="s">
        <v>74</v>
      </c>
      <c r="E57" s="38">
        <v>1845700</v>
      </c>
      <c r="F57" s="38">
        <v>180678895.25999999</v>
      </c>
      <c r="G57" s="15">
        <f t="shared" si="1"/>
        <v>4.982290414624297E-3</v>
      </c>
      <c r="H57" s="39"/>
    </row>
    <row r="58" spans="1:8" x14ac:dyDescent="0.25">
      <c r="A58" s="91" t="s">
        <v>762</v>
      </c>
      <c r="B58" s="1" t="s">
        <v>593</v>
      </c>
      <c r="C58" s="37" t="s">
        <v>603</v>
      </c>
      <c r="D58" s="121" t="s">
        <v>74</v>
      </c>
      <c r="E58" s="38">
        <v>1000000</v>
      </c>
      <c r="F58" s="38">
        <v>99127000</v>
      </c>
      <c r="G58" s="15">
        <f t="shared" si="1"/>
        <v>2.733465362513766E-3</v>
      </c>
      <c r="H58" s="39"/>
    </row>
    <row r="59" spans="1:8" x14ac:dyDescent="0.25">
      <c r="A59" s="107" t="s">
        <v>64</v>
      </c>
      <c r="B59" s="1" t="s">
        <v>749</v>
      </c>
      <c r="C59" s="37" t="s">
        <v>750</v>
      </c>
      <c r="D59" s="121" t="s">
        <v>74</v>
      </c>
      <c r="E59" s="38">
        <v>339400</v>
      </c>
      <c r="F59" s="38">
        <v>33922928.18</v>
      </c>
      <c r="G59" s="15">
        <f t="shared" si="1"/>
        <v>9.3543786430611388E-4</v>
      </c>
      <c r="H59" s="39"/>
    </row>
    <row r="60" spans="1:8" x14ac:dyDescent="0.25">
      <c r="B60" s="1" t="s">
        <v>751</v>
      </c>
      <c r="C60" s="37" t="s">
        <v>752</v>
      </c>
      <c r="D60" s="121" t="s">
        <v>74</v>
      </c>
      <c r="E60" s="38">
        <v>1000000</v>
      </c>
      <c r="F60" s="38">
        <v>100487900</v>
      </c>
      <c r="G60" s="15">
        <f t="shared" si="1"/>
        <v>2.7709927063438527E-3</v>
      </c>
      <c r="H60" s="39"/>
    </row>
    <row r="61" spans="1:8" x14ac:dyDescent="0.25">
      <c r="B61" s="1" t="s">
        <v>808</v>
      </c>
      <c r="C61" s="37" t="s">
        <v>809</v>
      </c>
      <c r="D61" s="121" t="s">
        <v>74</v>
      </c>
      <c r="E61" s="38">
        <v>920000</v>
      </c>
      <c r="F61" s="38">
        <v>91349560</v>
      </c>
      <c r="G61" s="15">
        <f t="shared" si="1"/>
        <v>2.5189994465773507E-3</v>
      </c>
      <c r="H61" s="39"/>
    </row>
    <row r="62" spans="1:8" x14ac:dyDescent="0.25">
      <c r="B62" s="1" t="s">
        <v>618</v>
      </c>
      <c r="C62" s="37" t="s">
        <v>643</v>
      </c>
      <c r="D62" s="121" t="s">
        <v>74</v>
      </c>
      <c r="E62" s="38">
        <v>5000000</v>
      </c>
      <c r="F62" s="38">
        <v>495686500</v>
      </c>
      <c r="G62" s="15">
        <f t="shared" si="1"/>
        <v>1.3668746944986532E-2</v>
      </c>
      <c r="H62" s="39"/>
    </row>
    <row r="63" spans="1:8" x14ac:dyDescent="0.25">
      <c r="A63" s="91" t="s">
        <v>68</v>
      </c>
      <c r="B63" s="1" t="s">
        <v>659</v>
      </c>
      <c r="C63" s="37" t="s">
        <v>685</v>
      </c>
      <c r="D63" s="121" t="s">
        <v>74</v>
      </c>
      <c r="E63" s="38">
        <v>562200</v>
      </c>
      <c r="F63" s="38">
        <v>55516744.020000003</v>
      </c>
      <c r="G63" s="15">
        <f t="shared" si="1"/>
        <v>1.5308956875343073E-3</v>
      </c>
      <c r="H63" s="39"/>
    </row>
    <row r="64" spans="1:8" x14ac:dyDescent="0.25">
      <c r="B64" s="1" t="s">
        <v>660</v>
      </c>
      <c r="C64" s="37" t="s">
        <v>686</v>
      </c>
      <c r="D64" s="121" t="s">
        <v>74</v>
      </c>
      <c r="E64" s="38">
        <v>1000000</v>
      </c>
      <c r="F64" s="38">
        <v>99044100</v>
      </c>
      <c r="G64" s="15">
        <f t="shared" si="1"/>
        <v>2.7311793629520684E-3</v>
      </c>
      <c r="H64" s="39"/>
    </row>
    <row r="65" spans="2:8" x14ac:dyDescent="0.25">
      <c r="B65" s="1" t="s">
        <v>270</v>
      </c>
      <c r="C65" s="37" t="s">
        <v>540</v>
      </c>
      <c r="D65" s="121" t="s">
        <v>74</v>
      </c>
      <c r="E65" s="38">
        <v>130000</v>
      </c>
      <c r="F65" s="38">
        <v>13466531</v>
      </c>
      <c r="G65" s="15">
        <f t="shared" si="1"/>
        <v>3.7134480052576863E-4</v>
      </c>
      <c r="H65" s="39"/>
    </row>
    <row r="66" spans="2:8" x14ac:dyDescent="0.25">
      <c r="B66" s="1" t="s">
        <v>661</v>
      </c>
      <c r="C66" s="37" t="s">
        <v>687</v>
      </c>
      <c r="D66" s="121" t="s">
        <v>74</v>
      </c>
      <c r="E66" s="38">
        <v>2000000</v>
      </c>
      <c r="F66" s="38">
        <v>205978800</v>
      </c>
      <c r="G66" s="15">
        <f t="shared" si="1"/>
        <v>5.6799450726053502E-3</v>
      </c>
      <c r="H66" s="39"/>
    </row>
    <row r="67" spans="2:8" x14ac:dyDescent="0.25">
      <c r="B67" s="1" t="s">
        <v>619</v>
      </c>
      <c r="C67" s="37" t="s">
        <v>642</v>
      </c>
      <c r="D67" s="121" t="s">
        <v>74</v>
      </c>
      <c r="E67" s="38">
        <v>192000</v>
      </c>
      <c r="F67" s="38">
        <v>19372646.399999999</v>
      </c>
      <c r="G67" s="15">
        <f t="shared" si="1"/>
        <v>5.3420821687962916E-4</v>
      </c>
      <c r="H67" s="39"/>
    </row>
    <row r="68" spans="2:8" x14ac:dyDescent="0.25">
      <c r="B68" s="1" t="s">
        <v>810</v>
      </c>
      <c r="C68" s="37" t="s">
        <v>811</v>
      </c>
      <c r="D68" s="121" t="s">
        <v>74</v>
      </c>
      <c r="E68" s="38">
        <v>5776700</v>
      </c>
      <c r="F68" s="38">
        <v>576601310.5</v>
      </c>
      <c r="G68" s="15">
        <f t="shared" si="1"/>
        <v>1.590000413844659E-2</v>
      </c>
      <c r="H68" s="39"/>
    </row>
    <row r="69" spans="2:8" x14ac:dyDescent="0.25">
      <c r="B69" s="1" t="s">
        <v>620</v>
      </c>
      <c r="C69" s="37" t="s">
        <v>641</v>
      </c>
      <c r="D69" s="121" t="s">
        <v>74</v>
      </c>
      <c r="E69" s="38">
        <v>5800000</v>
      </c>
      <c r="F69" s="38">
        <v>584617380</v>
      </c>
      <c r="G69" s="15">
        <f t="shared" si="1"/>
        <v>1.6121050355135818E-2</v>
      </c>
      <c r="H69" s="39"/>
    </row>
    <row r="70" spans="2:8" x14ac:dyDescent="0.25">
      <c r="B70" s="1" t="s">
        <v>753</v>
      </c>
      <c r="C70" s="37" t="s">
        <v>754</v>
      </c>
      <c r="D70" s="121" t="s">
        <v>74</v>
      </c>
      <c r="E70" s="38">
        <v>2480000</v>
      </c>
      <c r="F70" s="38">
        <v>245520248</v>
      </c>
      <c r="G70" s="15">
        <f t="shared" si="1"/>
        <v>6.770315793918809E-3</v>
      </c>
      <c r="H70" s="39"/>
    </row>
    <row r="71" spans="2:8" x14ac:dyDescent="0.25">
      <c r="B71" s="1" t="s">
        <v>271</v>
      </c>
      <c r="C71" s="37" t="s">
        <v>539</v>
      </c>
      <c r="D71" s="121" t="s">
        <v>74</v>
      </c>
      <c r="E71" s="38">
        <v>190000</v>
      </c>
      <c r="F71" s="38">
        <v>18697064</v>
      </c>
      <c r="G71" s="15">
        <f t="shared" ref="G71:G102" si="2">+F71/$F$116</f>
        <v>5.1557877091713746E-4</v>
      </c>
      <c r="H71" s="39"/>
    </row>
    <row r="72" spans="2:8" x14ac:dyDescent="0.25">
      <c r="B72" s="1" t="s">
        <v>272</v>
      </c>
      <c r="C72" s="37" t="s">
        <v>534</v>
      </c>
      <c r="D72" s="121" t="s">
        <v>74</v>
      </c>
      <c r="E72" s="38">
        <v>1500000</v>
      </c>
      <c r="F72" s="38">
        <v>144422700</v>
      </c>
      <c r="G72" s="15">
        <f t="shared" si="2"/>
        <v>3.9825118081926909E-3</v>
      </c>
      <c r="H72" s="39"/>
    </row>
    <row r="73" spans="2:8" x14ac:dyDescent="0.25">
      <c r="B73" s="1" t="s">
        <v>273</v>
      </c>
      <c r="C73" s="37" t="s">
        <v>537</v>
      </c>
      <c r="D73" s="121" t="s">
        <v>74</v>
      </c>
      <c r="E73" s="38">
        <v>8500000</v>
      </c>
      <c r="F73" s="38">
        <v>861688350</v>
      </c>
      <c r="G73" s="15">
        <f t="shared" si="2"/>
        <v>2.3761389510492992E-2</v>
      </c>
      <c r="H73" s="39"/>
    </row>
    <row r="74" spans="2:8" x14ac:dyDescent="0.25">
      <c r="B74" s="1" t="s">
        <v>274</v>
      </c>
      <c r="C74" s="37" t="s">
        <v>538</v>
      </c>
      <c r="D74" s="121" t="s">
        <v>74</v>
      </c>
      <c r="E74" s="38">
        <v>2000000</v>
      </c>
      <c r="F74" s="38">
        <v>197993000</v>
      </c>
      <c r="G74" s="15">
        <f t="shared" si="2"/>
        <v>5.4597335490853965E-3</v>
      </c>
      <c r="H74" s="39"/>
    </row>
    <row r="75" spans="2:8" x14ac:dyDescent="0.25">
      <c r="B75" s="1" t="s">
        <v>275</v>
      </c>
      <c r="C75" s="37" t="s">
        <v>533</v>
      </c>
      <c r="D75" s="121" t="s">
        <v>74</v>
      </c>
      <c r="E75" s="38">
        <v>500000</v>
      </c>
      <c r="F75" s="38">
        <v>49432500</v>
      </c>
      <c r="G75" s="15">
        <f t="shared" si="2"/>
        <v>1.3631203055924394E-3</v>
      </c>
      <c r="H75" s="39"/>
    </row>
    <row r="76" spans="2:8" x14ac:dyDescent="0.25">
      <c r="B76" s="1" t="s">
        <v>276</v>
      </c>
      <c r="C76" s="37" t="s">
        <v>544</v>
      </c>
      <c r="D76" s="121" t="s">
        <v>74</v>
      </c>
      <c r="E76" s="38">
        <v>2500000</v>
      </c>
      <c r="F76" s="38">
        <v>246290250</v>
      </c>
      <c r="G76" s="15">
        <f t="shared" si="2"/>
        <v>6.79154889686822E-3</v>
      </c>
      <c r="H76" s="39"/>
    </row>
    <row r="77" spans="2:8" x14ac:dyDescent="0.25">
      <c r="B77" s="1" t="s">
        <v>277</v>
      </c>
      <c r="C77" s="37" t="s">
        <v>545</v>
      </c>
      <c r="D77" s="121" t="s">
        <v>74</v>
      </c>
      <c r="E77" s="38">
        <v>2500000</v>
      </c>
      <c r="F77" s="38">
        <v>245989750</v>
      </c>
      <c r="G77" s="15">
        <f t="shared" si="2"/>
        <v>6.7832624931494015E-3</v>
      </c>
      <c r="H77" s="39"/>
    </row>
    <row r="78" spans="2:8" x14ac:dyDescent="0.25">
      <c r="B78" s="1" t="s">
        <v>278</v>
      </c>
      <c r="C78" s="37" t="s">
        <v>549</v>
      </c>
      <c r="D78" s="121" t="s">
        <v>74</v>
      </c>
      <c r="E78" s="38">
        <v>10500000</v>
      </c>
      <c r="F78" s="38">
        <v>1013694150</v>
      </c>
      <c r="G78" s="15">
        <f t="shared" si="2"/>
        <v>2.7953008233960817E-2</v>
      </c>
      <c r="H78" s="39"/>
    </row>
    <row r="79" spans="2:8" x14ac:dyDescent="0.25">
      <c r="B79" s="1" t="s">
        <v>662</v>
      </c>
      <c r="C79" s="37" t="s">
        <v>688</v>
      </c>
      <c r="D79" s="121" t="s">
        <v>74</v>
      </c>
      <c r="E79" s="38">
        <v>2661100</v>
      </c>
      <c r="F79" s="38">
        <v>260809621.02000001</v>
      </c>
      <c r="G79" s="15">
        <f t="shared" si="2"/>
        <v>7.1919261681329229E-3</v>
      </c>
      <c r="H79" s="39"/>
    </row>
    <row r="80" spans="2:8" x14ac:dyDescent="0.25">
      <c r="B80" s="1" t="s">
        <v>663</v>
      </c>
      <c r="C80" s="37" t="s">
        <v>689</v>
      </c>
      <c r="D80" s="121" t="s">
        <v>74</v>
      </c>
      <c r="E80" s="38">
        <v>3500000</v>
      </c>
      <c r="F80" s="38">
        <v>348920950</v>
      </c>
      <c r="G80" s="15">
        <f t="shared" si="2"/>
        <v>9.6216301419431403E-3</v>
      </c>
      <c r="H80" s="39"/>
    </row>
    <row r="81" spans="1:8" x14ac:dyDescent="0.25">
      <c r="B81" s="1" t="s">
        <v>700</v>
      </c>
      <c r="C81" s="37" t="s">
        <v>709</v>
      </c>
      <c r="D81" s="121" t="s">
        <v>74</v>
      </c>
      <c r="E81" s="38">
        <v>2421100</v>
      </c>
      <c r="F81" s="38">
        <v>250541964.97</v>
      </c>
      <c r="G81" s="15">
        <f t="shared" si="2"/>
        <v>6.908791581523019E-3</v>
      </c>
      <c r="H81" s="39"/>
    </row>
    <row r="82" spans="1:8" x14ac:dyDescent="0.25">
      <c r="B82" s="1" t="s">
        <v>812</v>
      </c>
      <c r="C82" s="37" t="s">
        <v>813</v>
      </c>
      <c r="D82" s="121" t="s">
        <v>74</v>
      </c>
      <c r="E82" s="38">
        <v>2500000</v>
      </c>
      <c r="F82" s="38">
        <v>249764000</v>
      </c>
      <c r="G82" s="15">
        <f t="shared" si="2"/>
        <v>6.8873388965961669E-3</v>
      </c>
      <c r="H82" s="39"/>
    </row>
    <row r="83" spans="1:8" x14ac:dyDescent="0.25">
      <c r="B83" s="1" t="s">
        <v>814</v>
      </c>
      <c r="C83" s="37" t="s">
        <v>815</v>
      </c>
      <c r="D83" s="121" t="s">
        <v>74</v>
      </c>
      <c r="E83" s="38">
        <v>2500000</v>
      </c>
      <c r="F83" s="38">
        <v>251153250</v>
      </c>
      <c r="G83" s="15">
        <f t="shared" si="2"/>
        <v>6.9256480026406581E-3</v>
      </c>
      <c r="H83" s="39"/>
    </row>
    <row r="84" spans="1:8" x14ac:dyDescent="0.25">
      <c r="A84" s="107" t="s">
        <v>71</v>
      </c>
      <c r="B84" s="1" t="s">
        <v>723</v>
      </c>
      <c r="C84" s="37" t="s">
        <v>724</v>
      </c>
      <c r="D84" s="121" t="s">
        <v>74</v>
      </c>
      <c r="E84" s="38">
        <v>1000000</v>
      </c>
      <c r="F84" s="38">
        <v>100739800</v>
      </c>
      <c r="G84" s="15">
        <f t="shared" si="2"/>
        <v>2.7779389462665501E-3</v>
      </c>
      <c r="H84" s="39"/>
    </row>
    <row r="85" spans="1:8" x14ac:dyDescent="0.25">
      <c r="B85" s="1" t="s">
        <v>279</v>
      </c>
      <c r="C85" s="37" t="s">
        <v>548</v>
      </c>
      <c r="D85" s="121" t="s">
        <v>74</v>
      </c>
      <c r="E85" s="38">
        <v>555100</v>
      </c>
      <c r="F85" s="38">
        <v>54340848.380000003</v>
      </c>
      <c r="G85" s="15">
        <f t="shared" si="2"/>
        <v>1.4984699104819304E-3</v>
      </c>
      <c r="H85" s="39"/>
    </row>
    <row r="86" spans="1:8" x14ac:dyDescent="0.25">
      <c r="B86" s="1" t="s">
        <v>568</v>
      </c>
      <c r="C86" s="37" t="s">
        <v>575</v>
      </c>
      <c r="D86" s="121" t="s">
        <v>74</v>
      </c>
      <c r="E86" s="38">
        <v>231500</v>
      </c>
      <c r="F86" s="38">
        <v>22713113.199999999</v>
      </c>
      <c r="G86" s="15">
        <f t="shared" si="2"/>
        <v>6.2632288082010155E-4</v>
      </c>
      <c r="H86" s="39"/>
    </row>
    <row r="87" spans="1:8" x14ac:dyDescent="0.25">
      <c r="B87" s="1" t="s">
        <v>621</v>
      </c>
      <c r="C87" s="37" t="s">
        <v>644</v>
      </c>
      <c r="D87" s="121" t="s">
        <v>74</v>
      </c>
      <c r="E87" s="38">
        <v>2500000</v>
      </c>
      <c r="F87" s="38">
        <v>246627500</v>
      </c>
      <c r="G87" s="15">
        <f t="shared" si="2"/>
        <v>6.8008486960501567E-3</v>
      </c>
      <c r="H87" s="39"/>
    </row>
    <row r="88" spans="1:8" x14ac:dyDescent="0.25">
      <c r="B88" s="1" t="s">
        <v>622</v>
      </c>
      <c r="C88" s="37" t="s">
        <v>645</v>
      </c>
      <c r="D88" s="121" t="s">
        <v>74</v>
      </c>
      <c r="E88" s="38">
        <v>2161800</v>
      </c>
      <c r="F88" s="38">
        <v>214443426.06</v>
      </c>
      <c r="G88" s="15">
        <f t="shared" si="2"/>
        <v>5.91336040991649E-3</v>
      </c>
      <c r="H88" s="39"/>
    </row>
    <row r="89" spans="1:8" x14ac:dyDescent="0.25">
      <c r="B89" s="1" t="s">
        <v>664</v>
      </c>
      <c r="C89" s="37" t="s">
        <v>690</v>
      </c>
      <c r="D89" s="121" t="s">
        <v>74</v>
      </c>
      <c r="E89" s="38">
        <v>5000000</v>
      </c>
      <c r="F89" s="38">
        <v>494818000</v>
      </c>
      <c r="G89" s="15">
        <f t="shared" si="2"/>
        <v>1.3644797721592872E-2</v>
      </c>
      <c r="H89" s="39"/>
    </row>
    <row r="90" spans="1:8" x14ac:dyDescent="0.25">
      <c r="B90" s="1" t="s">
        <v>665</v>
      </c>
      <c r="C90" s="37" t="s">
        <v>691</v>
      </c>
      <c r="D90" s="121" t="s">
        <v>74</v>
      </c>
      <c r="E90" s="38">
        <v>2835400</v>
      </c>
      <c r="F90" s="38">
        <v>285242090.62</v>
      </c>
      <c r="G90" s="15">
        <f t="shared" si="2"/>
        <v>7.8656609666466534E-3</v>
      </c>
      <c r="H90" s="39"/>
    </row>
    <row r="91" spans="1:8" x14ac:dyDescent="0.25">
      <c r="A91" s="91" t="s">
        <v>283</v>
      </c>
      <c r="B91" s="1" t="s">
        <v>666</v>
      </c>
      <c r="C91" s="37" t="s">
        <v>692</v>
      </c>
      <c r="D91" s="121" t="s">
        <v>74</v>
      </c>
      <c r="E91" s="38">
        <v>2703700</v>
      </c>
      <c r="F91" s="38">
        <v>274951419.64999998</v>
      </c>
      <c r="G91" s="15">
        <f t="shared" si="2"/>
        <v>7.5818917347166949E-3</v>
      </c>
      <c r="H91" s="39"/>
    </row>
    <row r="92" spans="1:8" x14ac:dyDescent="0.25">
      <c r="A92" s="91" t="s">
        <v>74</v>
      </c>
      <c r="B92" s="1" t="s">
        <v>280</v>
      </c>
      <c r="C92" s="37" t="s">
        <v>546</v>
      </c>
      <c r="D92" s="121" t="s">
        <v>74</v>
      </c>
      <c r="E92" s="38">
        <v>1000000</v>
      </c>
      <c r="F92" s="38">
        <v>97132700</v>
      </c>
      <c r="G92" s="15">
        <f t="shared" si="2"/>
        <v>2.6784717687152932E-3</v>
      </c>
      <c r="H92" s="39"/>
    </row>
    <row r="93" spans="1:8" x14ac:dyDescent="0.25">
      <c r="B93" s="1" t="s">
        <v>281</v>
      </c>
      <c r="C93" s="37" t="s">
        <v>547</v>
      </c>
      <c r="D93" s="121" t="s">
        <v>74</v>
      </c>
      <c r="E93" s="38">
        <v>60000</v>
      </c>
      <c r="F93" s="38">
        <v>6399522</v>
      </c>
      <c r="G93" s="15">
        <f t="shared" si="2"/>
        <v>1.7646929417459241E-4</v>
      </c>
      <c r="H93" s="39"/>
    </row>
    <row r="94" spans="1:8" x14ac:dyDescent="0.25">
      <c r="B94" s="1" t="s">
        <v>623</v>
      </c>
      <c r="C94" s="37" t="s">
        <v>646</v>
      </c>
      <c r="D94" s="121" t="s">
        <v>74</v>
      </c>
      <c r="E94" s="38">
        <v>2400000</v>
      </c>
      <c r="F94" s="38">
        <v>241913280</v>
      </c>
      <c r="G94" s="15">
        <f t="shared" si="2"/>
        <v>6.6708522563186032E-3</v>
      </c>
      <c r="H94" s="39"/>
    </row>
    <row r="95" spans="1:8" x14ac:dyDescent="0.25">
      <c r="B95" s="1" t="s">
        <v>667</v>
      </c>
      <c r="C95" s="37" t="s">
        <v>693</v>
      </c>
      <c r="D95" s="121" t="s">
        <v>74</v>
      </c>
      <c r="E95" s="38">
        <v>416900</v>
      </c>
      <c r="F95" s="38">
        <v>41850506.5</v>
      </c>
      <c r="G95" s="15">
        <f t="shared" si="2"/>
        <v>1.1540439024827467E-3</v>
      </c>
      <c r="H95" s="39"/>
    </row>
    <row r="96" spans="1:8" x14ac:dyDescent="0.25">
      <c r="B96" s="1" t="s">
        <v>701</v>
      </c>
      <c r="C96" s="37" t="s">
        <v>710</v>
      </c>
      <c r="D96" s="121" t="s">
        <v>74</v>
      </c>
      <c r="E96" s="38">
        <v>1527700</v>
      </c>
      <c r="F96" s="38">
        <v>154469260.71000001</v>
      </c>
      <c r="G96" s="15">
        <f t="shared" si="2"/>
        <v>4.2595496052931451E-3</v>
      </c>
      <c r="H96" s="39"/>
    </row>
    <row r="97" spans="2:8" x14ac:dyDescent="0.25">
      <c r="B97" s="1" t="s">
        <v>282</v>
      </c>
      <c r="C97" s="37" t="s">
        <v>550</v>
      </c>
      <c r="D97" s="121" t="s">
        <v>755</v>
      </c>
      <c r="E97" s="38">
        <v>100</v>
      </c>
      <c r="F97" s="38">
        <v>99223300</v>
      </c>
      <c r="G97" s="15">
        <f t="shared" si="2"/>
        <v>2.7361208722579333E-3</v>
      </c>
      <c r="H97" s="39" t="s">
        <v>284</v>
      </c>
    </row>
    <row r="98" spans="2:8" x14ac:dyDescent="0.25">
      <c r="B98" s="1" t="s">
        <v>569</v>
      </c>
      <c r="C98" s="37" t="s">
        <v>574</v>
      </c>
      <c r="D98" s="121" t="s">
        <v>755</v>
      </c>
      <c r="E98" s="38">
        <v>400</v>
      </c>
      <c r="F98" s="38">
        <v>393794800</v>
      </c>
      <c r="G98" s="15">
        <f t="shared" si="2"/>
        <v>1.0859043910720954E-2</v>
      </c>
      <c r="H98" s="39" t="s">
        <v>109</v>
      </c>
    </row>
    <row r="99" spans="2:8" x14ac:dyDescent="0.25">
      <c r="B99" s="1" t="s">
        <v>594</v>
      </c>
      <c r="C99" s="37" t="s">
        <v>604</v>
      </c>
      <c r="D99" s="121" t="s">
        <v>755</v>
      </c>
      <c r="E99" s="38">
        <v>446</v>
      </c>
      <c r="F99" s="38">
        <v>428487810</v>
      </c>
      <c r="G99" s="2">
        <f t="shared" si="2"/>
        <v>1.1815717079043849E-2</v>
      </c>
      <c r="H99" s="39" t="s">
        <v>107</v>
      </c>
    </row>
    <row r="100" spans="2:8" x14ac:dyDescent="0.25">
      <c r="B100" s="1" t="s">
        <v>702</v>
      </c>
      <c r="C100" s="37" t="s">
        <v>711</v>
      </c>
      <c r="D100" s="121" t="s">
        <v>755</v>
      </c>
      <c r="E100" s="38">
        <v>247</v>
      </c>
      <c r="F100" s="38">
        <v>241759895</v>
      </c>
      <c r="G100" s="2">
        <f t="shared" si="2"/>
        <v>6.6666226056217278E-3</v>
      </c>
      <c r="H100" s="39" t="s">
        <v>107</v>
      </c>
    </row>
    <row r="101" spans="2:8" x14ac:dyDescent="0.25">
      <c r="B101" s="1" t="s">
        <v>773</v>
      </c>
      <c r="C101" s="37" t="s">
        <v>791</v>
      </c>
      <c r="D101" s="121" t="s">
        <v>755</v>
      </c>
      <c r="E101" s="38">
        <v>850</v>
      </c>
      <c r="F101" s="38">
        <v>816798150</v>
      </c>
      <c r="G101" s="2">
        <f t="shared" si="2"/>
        <v>2.2523524884141794E-2</v>
      </c>
      <c r="H101" s="39" t="s">
        <v>774</v>
      </c>
    </row>
    <row r="102" spans="2:8" x14ac:dyDescent="0.25">
      <c r="B102" s="1" t="s">
        <v>756</v>
      </c>
      <c r="C102" s="37" t="s">
        <v>757</v>
      </c>
      <c r="D102" s="121" t="s">
        <v>755</v>
      </c>
      <c r="E102" s="38">
        <v>250</v>
      </c>
      <c r="F102" s="38">
        <v>243099750</v>
      </c>
      <c r="G102" s="2">
        <f t="shared" si="2"/>
        <v>6.70356962543763E-3</v>
      </c>
      <c r="H102" s="39" t="s">
        <v>285</v>
      </c>
    </row>
    <row r="103" spans="2:8" x14ac:dyDescent="0.25">
      <c r="B103" s="1"/>
      <c r="C103" s="37"/>
      <c r="D103" s="37"/>
      <c r="E103" s="38"/>
      <c r="F103" s="38"/>
      <c r="G103" s="2"/>
      <c r="H103" s="39"/>
    </row>
    <row r="104" spans="2:8" x14ac:dyDescent="0.25">
      <c r="B104" s="42"/>
      <c r="C104" s="42" t="s">
        <v>72</v>
      </c>
      <c r="D104" s="42"/>
      <c r="E104" s="43"/>
      <c r="F104" s="17">
        <f>SUM(F7:F103)</f>
        <v>33660433972.320007</v>
      </c>
      <c r="G104" s="3">
        <f>+F104/$F$116</f>
        <v>0.92819948500931526</v>
      </c>
      <c r="H104" s="45"/>
    </row>
    <row r="106" spans="2:8" x14ac:dyDescent="0.25">
      <c r="B106" s="46"/>
      <c r="C106" s="46" t="s">
        <v>75</v>
      </c>
      <c r="D106" s="46"/>
      <c r="E106" s="46"/>
      <c r="F106" s="46" t="s">
        <v>10</v>
      </c>
      <c r="G106" s="4" t="s">
        <v>11</v>
      </c>
    </row>
    <row r="107" spans="2:8" x14ac:dyDescent="0.25">
      <c r="B107" s="47"/>
      <c r="C107" s="42" t="s">
        <v>767</v>
      </c>
      <c r="D107" s="37"/>
      <c r="E107" s="48"/>
      <c r="F107" s="38">
        <v>1500100000</v>
      </c>
      <c r="G107" s="12">
        <f>+F107/$F$116</f>
        <v>4.1365837665892247E-2</v>
      </c>
    </row>
    <row r="108" spans="2:8" x14ac:dyDescent="0.25">
      <c r="B108" s="47" t="s">
        <v>77</v>
      </c>
      <c r="C108" s="42" t="s">
        <v>78</v>
      </c>
      <c r="D108" s="42"/>
      <c r="E108" s="43"/>
      <c r="F108" s="38">
        <v>311576421.69</v>
      </c>
      <c r="G108" s="12">
        <f>+F108/$F$116</f>
        <v>8.5918403307433684E-3</v>
      </c>
    </row>
    <row r="109" spans="2:8" x14ac:dyDescent="0.25">
      <c r="B109" s="47"/>
      <c r="C109" s="42" t="s">
        <v>79</v>
      </c>
      <c r="D109" s="37"/>
      <c r="E109" s="48"/>
      <c r="F109" s="43" t="s">
        <v>76</v>
      </c>
      <c r="G109" s="12">
        <v>0</v>
      </c>
    </row>
    <row r="110" spans="2:8" x14ac:dyDescent="0.25">
      <c r="B110" s="47"/>
      <c r="C110" s="42" t="s">
        <v>80</v>
      </c>
      <c r="D110" s="37"/>
      <c r="E110" s="48"/>
      <c r="F110" s="43" t="s">
        <v>76</v>
      </c>
      <c r="G110" s="12">
        <v>0</v>
      </c>
    </row>
    <row r="111" spans="2:8" x14ac:dyDescent="0.25">
      <c r="B111" s="47"/>
      <c r="C111" s="42" t="s">
        <v>81</v>
      </c>
      <c r="D111" s="37"/>
      <c r="E111" s="48"/>
      <c r="F111" s="43" t="s">
        <v>76</v>
      </c>
      <c r="G111" s="12">
        <v>0</v>
      </c>
    </row>
    <row r="112" spans="2:8" x14ac:dyDescent="0.25">
      <c r="B112" s="37" t="s">
        <v>68</v>
      </c>
      <c r="C112" s="37" t="s">
        <v>82</v>
      </c>
      <c r="D112" s="37"/>
      <c r="E112" s="48"/>
      <c r="F112" s="38">
        <v>792113531.92999995</v>
      </c>
      <c r="G112" s="12">
        <f>+F112/$F$116</f>
        <v>2.1842836994049018E-2</v>
      </c>
    </row>
    <row r="113" spans="2:7" x14ac:dyDescent="0.25">
      <c r="B113" s="47"/>
      <c r="C113" s="37"/>
      <c r="D113" s="37"/>
      <c r="E113" s="48"/>
      <c r="F113" s="49"/>
      <c r="G113" s="5"/>
    </row>
    <row r="114" spans="2:7" x14ac:dyDescent="0.25">
      <c r="B114" s="47"/>
      <c r="C114" s="37" t="s">
        <v>83</v>
      </c>
      <c r="D114" s="37"/>
      <c r="E114" s="48"/>
      <c r="F114" s="50">
        <f>SUM(F107:F113)</f>
        <v>2603789953.6199999</v>
      </c>
      <c r="G114" s="5">
        <f>+F114/$F$116</f>
        <v>7.1800514990684627E-2</v>
      </c>
    </row>
    <row r="115" spans="2:7" x14ac:dyDescent="0.25">
      <c r="B115" s="47"/>
      <c r="C115" s="37"/>
      <c r="D115" s="37"/>
      <c r="E115" s="48"/>
      <c r="F115" s="50"/>
      <c r="G115" s="5"/>
    </row>
    <row r="116" spans="2:7" x14ac:dyDescent="0.25">
      <c r="B116" s="51"/>
      <c r="C116" s="52" t="s">
        <v>84</v>
      </c>
      <c r="D116" s="53"/>
      <c r="E116" s="54"/>
      <c r="F116" s="54">
        <f>+F114+F104</f>
        <v>36264223925.94001</v>
      </c>
      <c r="G116" s="6">
        <v>1</v>
      </c>
    </row>
    <row r="117" spans="2:7" x14ac:dyDescent="0.25">
      <c r="F117" s="55"/>
    </row>
    <row r="118" spans="2:7" x14ac:dyDescent="0.25">
      <c r="C118" s="42" t="s">
        <v>85</v>
      </c>
      <c r="D118" s="13">
        <v>21.67</v>
      </c>
      <c r="F118" s="34">
        <v>0</v>
      </c>
    </row>
    <row r="119" spans="2:7" x14ac:dyDescent="0.25">
      <c r="C119" s="42" t="s">
        <v>86</v>
      </c>
      <c r="D119" s="13">
        <v>8.98</v>
      </c>
    </row>
    <row r="120" spans="2:7" x14ac:dyDescent="0.25">
      <c r="C120" s="42" t="s">
        <v>87</v>
      </c>
      <c r="D120" s="13">
        <v>7.6</v>
      </c>
    </row>
    <row r="121" spans="2:7" hidden="1" x14ac:dyDescent="0.25">
      <c r="C121" s="42" t="s">
        <v>88</v>
      </c>
      <c r="D121" s="58">
        <v>18.8081</v>
      </c>
    </row>
    <row r="122" spans="2:7" hidden="1" x14ac:dyDescent="0.25">
      <c r="C122" s="42" t="s">
        <v>89</v>
      </c>
      <c r="D122" s="58">
        <v>19.2209</v>
      </c>
    </row>
    <row r="123" spans="2:7" hidden="1" x14ac:dyDescent="0.25">
      <c r="C123" s="42" t="s">
        <v>90</v>
      </c>
      <c r="D123" s="59"/>
    </row>
    <row r="124" spans="2:7" hidden="1" x14ac:dyDescent="0.25">
      <c r="C124" s="42" t="s">
        <v>91</v>
      </c>
      <c r="D124" s="57">
        <v>0</v>
      </c>
    </row>
    <row r="125" spans="2:7" hidden="1" x14ac:dyDescent="0.25">
      <c r="C125" s="42" t="s">
        <v>92</v>
      </c>
      <c r="D125" s="57">
        <v>0</v>
      </c>
      <c r="F125" s="55"/>
      <c r="G125" s="7"/>
    </row>
    <row r="126" spans="2:7" hidden="1" x14ac:dyDescent="0.25">
      <c r="B126" s="60"/>
      <c r="C126" s="36"/>
    </row>
    <row r="127" spans="2:7" hidden="1" x14ac:dyDescent="0.25">
      <c r="F127" s="34"/>
    </row>
    <row r="128" spans="2:7" x14ac:dyDescent="0.25">
      <c r="F128" s="34"/>
    </row>
    <row r="129" spans="3:8" x14ac:dyDescent="0.25">
      <c r="C129" s="46" t="s">
        <v>93</v>
      </c>
      <c r="D129" s="46"/>
      <c r="E129" s="46"/>
      <c r="F129" s="46"/>
      <c r="G129" s="4"/>
    </row>
    <row r="130" spans="3:8" x14ac:dyDescent="0.25">
      <c r="C130" s="46" t="s">
        <v>94</v>
      </c>
      <c r="D130" s="46"/>
      <c r="E130" s="46"/>
      <c r="F130" s="46" t="s">
        <v>10</v>
      </c>
      <c r="G130" s="4" t="s">
        <v>11</v>
      </c>
    </row>
    <row r="131" spans="3:8" x14ac:dyDescent="0.25">
      <c r="C131" s="42" t="s">
        <v>95</v>
      </c>
      <c r="D131" s="37"/>
      <c r="E131" s="48"/>
      <c r="F131" s="61">
        <f>SUMIF(Table134567685789[[Industry ]],A91,Table134567685789[Market Value])</f>
        <v>21657965256.850002</v>
      </c>
      <c r="G131" s="8">
        <f>+F131/$F$116</f>
        <v>0.59722676820771381</v>
      </c>
    </row>
    <row r="132" spans="3:8" x14ac:dyDescent="0.25">
      <c r="C132" s="37" t="s">
        <v>96</v>
      </c>
      <c r="D132" s="37"/>
      <c r="E132" s="48"/>
      <c r="F132" s="61">
        <f>SUMIF(Table134567685789[[Industry ]],A92,Table134567685789[Market Value])</f>
        <v>9779305010.4700012</v>
      </c>
      <c r="G132" s="8">
        <f>+F132/$F$116</f>
        <v>0.26966811782437755</v>
      </c>
    </row>
    <row r="133" spans="3:8" x14ac:dyDescent="0.25">
      <c r="C133" s="112" t="s">
        <v>97</v>
      </c>
      <c r="D133" s="37"/>
      <c r="E133" s="48"/>
      <c r="F133" s="61">
        <f>SUMIF($E$145:$E$152,C133,H145:H152)</f>
        <v>2223163705</v>
      </c>
      <c r="G133" s="21">
        <f>+F133/$F$116</f>
        <v>6.1304598977223887E-2</v>
      </c>
    </row>
    <row r="134" spans="3:8" x14ac:dyDescent="0.25">
      <c r="C134" s="37" t="s">
        <v>115</v>
      </c>
      <c r="D134" s="37"/>
      <c r="E134" s="48"/>
      <c r="F134" s="61">
        <f>SUM(F131:F133)</f>
        <v>33660433972.320004</v>
      </c>
      <c r="G134" s="23">
        <f>SUM(G131:G133)</f>
        <v>0.92819948500931515</v>
      </c>
    </row>
    <row r="135" spans="3:8" x14ac:dyDescent="0.25">
      <c r="E135" s="31"/>
      <c r="G135" s="31"/>
    </row>
    <row r="136" spans="3:8" x14ac:dyDescent="0.25">
      <c r="C136" s="112" t="s">
        <v>100</v>
      </c>
      <c r="D136" s="37"/>
      <c r="E136" s="48"/>
      <c r="F136" s="61">
        <f t="shared" ref="F136:F142" si="3">SUMIF($E$145:$E$152,C136,H148:H155)</f>
        <v>0</v>
      </c>
      <c r="G136" s="20">
        <f t="shared" ref="G136:G142" si="4">+F136/$F$116</f>
        <v>0</v>
      </c>
      <c r="H136" s="37"/>
    </row>
    <row r="137" spans="3:8" x14ac:dyDescent="0.25">
      <c r="C137" s="37" t="s">
        <v>101</v>
      </c>
      <c r="D137" s="37"/>
      <c r="E137" s="48"/>
      <c r="F137" s="61">
        <f t="shared" si="3"/>
        <v>0</v>
      </c>
      <c r="G137" s="8">
        <f t="shared" si="4"/>
        <v>0</v>
      </c>
      <c r="H137" s="37"/>
    </row>
    <row r="138" spans="3:8" hidden="1" x14ac:dyDescent="0.25">
      <c r="C138" s="37" t="s">
        <v>102</v>
      </c>
      <c r="D138" s="37"/>
      <c r="E138" s="48"/>
      <c r="F138" s="61">
        <f t="shared" si="3"/>
        <v>0</v>
      </c>
      <c r="G138" s="8">
        <f t="shared" si="4"/>
        <v>0</v>
      </c>
      <c r="H138" s="37"/>
    </row>
    <row r="139" spans="3:8" hidden="1" x14ac:dyDescent="0.25">
      <c r="C139" s="37" t="s">
        <v>103</v>
      </c>
      <c r="D139" s="37"/>
      <c r="E139" s="48"/>
      <c r="F139" s="61">
        <f t="shared" si="3"/>
        <v>0</v>
      </c>
      <c r="G139" s="8">
        <f t="shared" si="4"/>
        <v>0</v>
      </c>
      <c r="H139" s="37"/>
    </row>
    <row r="140" spans="3:8" hidden="1" x14ac:dyDescent="0.25">
      <c r="C140" s="37" t="s">
        <v>104</v>
      </c>
      <c r="D140" s="37"/>
      <c r="E140" s="48"/>
      <c r="F140" s="61">
        <f>SUMIF($E$145:$E$152,C140,H152:H159)</f>
        <v>0</v>
      </c>
      <c r="G140" s="8">
        <f t="shared" si="4"/>
        <v>0</v>
      </c>
      <c r="H140" s="37"/>
    </row>
    <row r="141" spans="3:8" hidden="1" x14ac:dyDescent="0.25">
      <c r="C141" s="37" t="s">
        <v>105</v>
      </c>
      <c r="D141" s="37"/>
      <c r="E141" s="48"/>
      <c r="F141" s="61">
        <f t="shared" si="3"/>
        <v>0</v>
      </c>
      <c r="G141" s="8">
        <f t="shared" si="4"/>
        <v>0</v>
      </c>
      <c r="H141" s="37"/>
    </row>
    <row r="142" spans="3:8" hidden="1" x14ac:dyDescent="0.25">
      <c r="C142" s="37" t="s">
        <v>106</v>
      </c>
      <c r="D142" s="37"/>
      <c r="E142" s="48"/>
      <c r="F142" s="61">
        <f t="shared" si="3"/>
        <v>0</v>
      </c>
      <c r="G142" s="8">
        <f t="shared" si="4"/>
        <v>0</v>
      </c>
      <c r="H142" s="37"/>
    </row>
    <row r="143" spans="3:8" hidden="1" x14ac:dyDescent="0.25"/>
    <row r="144" spans="3:8" hidden="1" x14ac:dyDescent="0.25">
      <c r="E144" s="116"/>
      <c r="F144" s="91"/>
      <c r="G144" s="117"/>
      <c r="H144" s="91"/>
    </row>
    <row r="145" spans="2:8" hidden="1" x14ac:dyDescent="0.25">
      <c r="B145" s="91"/>
      <c r="C145" s="91"/>
      <c r="D145" s="91"/>
      <c r="E145" s="91" t="s">
        <v>97</v>
      </c>
      <c r="F145" s="91" t="s">
        <v>107</v>
      </c>
      <c r="G145" s="100">
        <f>H145/$F$116</f>
        <v>1.8482339684665578E-2</v>
      </c>
      <c r="H145" s="94">
        <f t="shared" ref="H145:H152" si="5">SUMIF($H$7:$H$103,F145,$F$7:$F$103)</f>
        <v>670247705</v>
      </c>
    </row>
    <row r="146" spans="2:8" hidden="1" x14ac:dyDescent="0.25">
      <c r="B146" s="91"/>
      <c r="C146" s="91"/>
      <c r="D146" s="91"/>
      <c r="E146" s="91" t="s">
        <v>97</v>
      </c>
      <c r="F146" s="91" t="s">
        <v>284</v>
      </c>
      <c r="G146" s="100">
        <f t="shared" ref="G146:G152" si="6">H146/$F$116</f>
        <v>2.7361208722579333E-3</v>
      </c>
      <c r="H146" s="94">
        <f t="shared" si="5"/>
        <v>99223300</v>
      </c>
    </row>
    <row r="147" spans="2:8" s="91" customFormat="1" hidden="1" x14ac:dyDescent="0.25">
      <c r="E147" s="91" t="s">
        <v>97</v>
      </c>
      <c r="F147" s="91" t="s">
        <v>285</v>
      </c>
      <c r="G147" s="100">
        <f t="shared" si="6"/>
        <v>6.70356962543763E-3</v>
      </c>
      <c r="H147" s="94">
        <f t="shared" si="5"/>
        <v>243099750</v>
      </c>
    </row>
    <row r="148" spans="2:8" s="91" customFormat="1" hidden="1" x14ac:dyDescent="0.25">
      <c r="E148" s="91" t="s">
        <v>97</v>
      </c>
      <c r="F148" s="91" t="s">
        <v>774</v>
      </c>
      <c r="G148" s="100">
        <f t="shared" si="6"/>
        <v>2.2523524884141794E-2</v>
      </c>
      <c r="H148" s="94">
        <f t="shared" si="5"/>
        <v>816798150</v>
      </c>
    </row>
    <row r="149" spans="2:8" s="91" customFormat="1" hidden="1" x14ac:dyDescent="0.25">
      <c r="E149" s="91" t="s">
        <v>97</v>
      </c>
      <c r="F149" s="91" t="s">
        <v>109</v>
      </c>
      <c r="G149" s="100">
        <f t="shared" si="6"/>
        <v>1.0859043910720954E-2</v>
      </c>
      <c r="H149" s="94">
        <f t="shared" si="5"/>
        <v>393794800</v>
      </c>
    </row>
    <row r="150" spans="2:8" s="91" customFormat="1" hidden="1" x14ac:dyDescent="0.25">
      <c r="E150" s="91" t="s">
        <v>97</v>
      </c>
      <c r="F150" s="91" t="s">
        <v>112</v>
      </c>
      <c r="G150" s="100">
        <f t="shared" si="6"/>
        <v>0</v>
      </c>
      <c r="H150" s="94">
        <f t="shared" si="5"/>
        <v>0</v>
      </c>
    </row>
    <row r="151" spans="2:8" s="91" customFormat="1" hidden="1" x14ac:dyDescent="0.25">
      <c r="E151" s="91" t="s">
        <v>100</v>
      </c>
      <c r="F151" s="91" t="s">
        <v>113</v>
      </c>
      <c r="G151" s="100">
        <f t="shared" si="6"/>
        <v>0</v>
      </c>
      <c r="H151" s="94">
        <f t="shared" si="5"/>
        <v>0</v>
      </c>
    </row>
    <row r="152" spans="2:8" s="91" customFormat="1" hidden="1" x14ac:dyDescent="0.25">
      <c r="E152" s="91" t="s">
        <v>97</v>
      </c>
      <c r="F152" s="91" t="s">
        <v>114</v>
      </c>
      <c r="G152" s="100">
        <f t="shared" si="6"/>
        <v>0</v>
      </c>
      <c r="H152" s="94">
        <f t="shared" si="5"/>
        <v>0</v>
      </c>
    </row>
    <row r="153" spans="2:8" s="91" customFormat="1" hidden="1" x14ac:dyDescent="0.25">
      <c r="E153" s="97"/>
      <c r="G153" s="93">
        <f>SUM(G143:G152)</f>
        <v>6.1304598977223887E-2</v>
      </c>
      <c r="H153" s="91">
        <f>SUM(H143:H152)</f>
        <v>2223163705</v>
      </c>
    </row>
    <row r="154" spans="2:8" s="91" customFormat="1" hidden="1" x14ac:dyDescent="0.25">
      <c r="E154" s="97"/>
      <c r="G154" s="100"/>
    </row>
    <row r="155" spans="2:8" s="91" customFormat="1" hidden="1" x14ac:dyDescent="0.25">
      <c r="B155" s="31"/>
      <c r="C155" s="31"/>
      <c r="D155" s="31"/>
      <c r="E155" s="114"/>
      <c r="F155" s="113"/>
      <c r="G155" s="115"/>
      <c r="H155" s="113"/>
    </row>
    <row r="156" spans="2:8" s="91" customFormat="1" hidden="1" x14ac:dyDescent="0.25">
      <c r="B156" s="31"/>
      <c r="C156" s="31"/>
      <c r="D156" s="31"/>
      <c r="E156" s="114"/>
      <c r="F156" s="113"/>
      <c r="G156" s="115"/>
      <c r="H156" s="113"/>
    </row>
    <row r="157" spans="2:8" hidden="1" x14ac:dyDescent="0.25">
      <c r="E157" s="114"/>
      <c r="F157" s="113"/>
      <c r="G157" s="115"/>
      <c r="H157" s="113"/>
    </row>
    <row r="158" spans="2:8" hidden="1" x14ac:dyDescent="0.25">
      <c r="E158" s="114"/>
      <c r="F158" s="113"/>
      <c r="G158" s="115"/>
      <c r="H158" s="113"/>
    </row>
    <row r="159" spans="2:8" hidden="1" x14ac:dyDescent="0.25">
      <c r="E159" s="114"/>
      <c r="F159" s="113"/>
      <c r="G159" s="115"/>
      <c r="H159" s="113"/>
    </row>
    <row r="160" spans="2:8" hidden="1" x14ac:dyDescent="0.25">
      <c r="E160" s="114"/>
      <c r="F160" s="113"/>
      <c r="G160" s="115"/>
      <c r="H160" s="113"/>
    </row>
    <row r="161" spans="5:8" hidden="1" x14ac:dyDescent="0.25">
      <c r="E161" s="114"/>
      <c r="F161" s="113"/>
      <c r="G161" s="115"/>
      <c r="H161" s="113"/>
    </row>
    <row r="162" spans="5:8" hidden="1" x14ac:dyDescent="0.25"/>
    <row r="163" spans="5:8" hidden="1" x14ac:dyDescent="0.25"/>
    <row r="164" spans="5:8" hidden="1" x14ac:dyDescent="0.25"/>
    <row r="165" spans="5:8" hidden="1" x14ac:dyDescent="0.25"/>
    <row r="166" spans="5:8" hidden="1" x14ac:dyDescent="0.25"/>
    <row r="167" spans="5:8" hidden="1" x14ac:dyDescent="0.25"/>
    <row r="168" spans="5:8" hidden="1" x14ac:dyDescent="0.25"/>
    <row r="169" spans="5:8" hidden="1" x14ac:dyDescent="0.25"/>
    <row r="170" spans="5:8" hidden="1" x14ac:dyDescent="0.25"/>
    <row r="171" spans="5:8" hidden="1" x14ac:dyDescent="0.25"/>
  </sheetData>
  <pageMargins left="0.7" right="0.7" top="0.75" bottom="0.75" header="0.3" footer="0.3"/>
  <pageSetup scale="41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E138-36F9-41A3-B3E7-47CDE236B11F}">
  <sheetPr>
    <tabColor rgb="FF7030A0"/>
  </sheetPr>
  <dimension ref="A2:H82"/>
  <sheetViews>
    <sheetView showGridLines="0" topLeftCell="A36" zoomScaleNormal="100" zoomScaleSheetLayoutView="89" workbookViewId="0">
      <selection activeCell="C12" sqref="C12"/>
    </sheetView>
  </sheetViews>
  <sheetFormatPr defaultColWidth="9.140625" defaultRowHeight="15" x14ac:dyDescent="0.25"/>
  <cols>
    <col min="1" max="1" width="11.28515625" style="91" customWidth="1"/>
    <col min="2" max="2" width="16.5703125" style="31" customWidth="1"/>
    <col min="3" max="3" width="52.7109375" style="31" customWidth="1"/>
    <col min="4" max="4" width="29.28515625" style="31" customWidth="1"/>
    <col min="5" max="5" width="19.42578125" style="34" customWidth="1"/>
    <col min="6" max="6" width="29.5703125" style="31" customWidth="1"/>
    <col min="7" max="7" width="20.5703125" style="35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106" t="s">
        <v>286</v>
      </c>
      <c r="B3" s="32" t="s">
        <v>3</v>
      </c>
      <c r="D3" s="32" t="s">
        <v>287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3" t="s">
        <v>11</v>
      </c>
      <c r="H6" s="134" t="s">
        <v>12</v>
      </c>
    </row>
    <row r="7" spans="1:8" x14ac:dyDescent="0.25">
      <c r="A7" s="102"/>
      <c r="B7" s="1" t="s">
        <v>228</v>
      </c>
      <c r="C7" s="37" t="s">
        <v>496</v>
      </c>
      <c r="D7" s="126" t="s">
        <v>283</v>
      </c>
      <c r="E7" s="38">
        <v>48000</v>
      </c>
      <c r="F7" s="38">
        <v>3759816</v>
      </c>
      <c r="G7" s="15">
        <f t="shared" ref="G7:G31" si="0">+F7/$F$45</f>
        <v>9.0376422274789717E-3</v>
      </c>
      <c r="H7" s="39"/>
    </row>
    <row r="8" spans="1:8" x14ac:dyDescent="0.25">
      <c r="A8" s="102"/>
      <c r="B8" s="1" t="s">
        <v>288</v>
      </c>
      <c r="C8" s="37" t="s">
        <v>551</v>
      </c>
      <c r="D8" s="126" t="s">
        <v>283</v>
      </c>
      <c r="E8" s="38">
        <v>13600</v>
      </c>
      <c r="F8" s="38">
        <v>725660.64</v>
      </c>
      <c r="G8" s="15">
        <f t="shared" si="0"/>
        <v>1.7443037752069292E-3</v>
      </c>
      <c r="H8" s="39"/>
    </row>
    <row r="9" spans="1:8" x14ac:dyDescent="0.25">
      <c r="A9" s="102"/>
      <c r="B9" s="1" t="s">
        <v>289</v>
      </c>
      <c r="C9" s="37" t="s">
        <v>552</v>
      </c>
      <c r="D9" s="126" t="s">
        <v>283</v>
      </c>
      <c r="E9" s="38">
        <v>12500</v>
      </c>
      <c r="F9" s="38">
        <v>1015162.5</v>
      </c>
      <c r="G9" s="15">
        <f t="shared" si="0"/>
        <v>2.4401926790441663E-3</v>
      </c>
      <c r="H9" s="39"/>
    </row>
    <row r="10" spans="1:8" x14ac:dyDescent="0.25">
      <c r="A10" s="102"/>
      <c r="B10" s="1" t="s">
        <v>231</v>
      </c>
      <c r="C10" s="37" t="s">
        <v>499</v>
      </c>
      <c r="D10" s="126" t="s">
        <v>283</v>
      </c>
      <c r="E10" s="38">
        <v>240000</v>
      </c>
      <c r="F10" s="38">
        <v>19516992</v>
      </c>
      <c r="G10" s="15">
        <f t="shared" si="0"/>
        <v>4.6913889151109861E-2</v>
      </c>
      <c r="H10" s="39"/>
    </row>
    <row r="11" spans="1:8" x14ac:dyDescent="0.25">
      <c r="A11" s="102"/>
      <c r="B11" s="1" t="s">
        <v>237</v>
      </c>
      <c r="C11" s="37" t="s">
        <v>498</v>
      </c>
      <c r="D11" s="126" t="s">
        <v>283</v>
      </c>
      <c r="E11" s="38">
        <v>400000</v>
      </c>
      <c r="F11" s="38">
        <v>10685400</v>
      </c>
      <c r="G11" s="15">
        <f t="shared" si="0"/>
        <v>2.568498624866318E-2</v>
      </c>
      <c r="H11" s="39"/>
    </row>
    <row r="12" spans="1:8" x14ac:dyDescent="0.25">
      <c r="A12" s="102"/>
      <c r="B12" s="1" t="s">
        <v>242</v>
      </c>
      <c r="C12" s="37" t="s">
        <v>516</v>
      </c>
      <c r="D12" s="126" t="s">
        <v>283</v>
      </c>
      <c r="E12" s="38">
        <v>49400</v>
      </c>
      <c r="F12" s="38">
        <v>5194449.5199999996</v>
      </c>
      <c r="G12" s="15">
        <f t="shared" si="0"/>
        <v>1.2486136643511244E-2</v>
      </c>
      <c r="H12" s="39"/>
    </row>
    <row r="13" spans="1:8" x14ac:dyDescent="0.25">
      <c r="A13" s="102"/>
      <c r="B13" s="1" t="s">
        <v>243</v>
      </c>
      <c r="C13" s="37" t="s">
        <v>512</v>
      </c>
      <c r="D13" s="126" t="s">
        <v>283</v>
      </c>
      <c r="E13" s="38">
        <v>7000</v>
      </c>
      <c r="F13" s="38">
        <v>713988.1</v>
      </c>
      <c r="G13" s="15">
        <f t="shared" si="0"/>
        <v>1.7162459552482032E-3</v>
      </c>
      <c r="H13" s="39"/>
    </row>
    <row r="14" spans="1:8" x14ac:dyDescent="0.25">
      <c r="A14" s="102"/>
      <c r="B14" s="1" t="s">
        <v>265</v>
      </c>
      <c r="C14" s="37" t="s">
        <v>536</v>
      </c>
      <c r="D14" s="126" t="s">
        <v>283</v>
      </c>
      <c r="E14" s="38">
        <v>575000</v>
      </c>
      <c r="F14" s="38">
        <v>55355077.5</v>
      </c>
      <c r="G14" s="15">
        <f t="shared" si="0"/>
        <v>0.13305953959432351</v>
      </c>
      <c r="H14" s="39"/>
    </row>
    <row r="15" spans="1:8" x14ac:dyDescent="0.25">
      <c r="A15" s="102"/>
      <c r="B15" s="1" t="s">
        <v>747</v>
      </c>
      <c r="C15" s="37" t="s">
        <v>748</v>
      </c>
      <c r="D15" s="126" t="s">
        <v>283</v>
      </c>
      <c r="E15" s="38">
        <v>100000</v>
      </c>
      <c r="F15" s="38">
        <v>9741260</v>
      </c>
      <c r="G15" s="15">
        <f t="shared" si="0"/>
        <v>2.3415513611530939E-2</v>
      </c>
      <c r="H15" s="39"/>
    </row>
    <row r="16" spans="1:8" x14ac:dyDescent="0.25">
      <c r="A16" s="102"/>
      <c r="B16" s="1" t="s">
        <v>699</v>
      </c>
      <c r="C16" s="37" t="s">
        <v>712</v>
      </c>
      <c r="D16" s="126" t="s">
        <v>283</v>
      </c>
      <c r="E16" s="38">
        <v>225000</v>
      </c>
      <c r="F16" s="38">
        <v>22301640</v>
      </c>
      <c r="G16" s="15">
        <f t="shared" si="0"/>
        <v>5.3607475314226584E-2</v>
      </c>
      <c r="H16" s="39"/>
    </row>
    <row r="17" spans="1:8" x14ac:dyDescent="0.25">
      <c r="A17" s="102"/>
      <c r="B17" s="1" t="s">
        <v>719</v>
      </c>
      <c r="C17" s="37" t="s">
        <v>720</v>
      </c>
      <c r="D17" s="126" t="s">
        <v>283</v>
      </c>
      <c r="E17" s="38">
        <v>240000</v>
      </c>
      <c r="F17" s="38">
        <v>23979384</v>
      </c>
      <c r="G17" s="15">
        <f t="shared" si="0"/>
        <v>5.7640345545455843E-2</v>
      </c>
      <c r="H17" s="39"/>
    </row>
    <row r="18" spans="1:8" x14ac:dyDescent="0.25">
      <c r="A18" s="102"/>
      <c r="B18" s="1" t="s">
        <v>721</v>
      </c>
      <c r="C18" s="37" t="s">
        <v>722</v>
      </c>
      <c r="D18" s="126" t="s">
        <v>283</v>
      </c>
      <c r="E18" s="38">
        <v>1025000</v>
      </c>
      <c r="F18" s="38">
        <v>103438695</v>
      </c>
      <c r="G18" s="15">
        <f t="shared" si="0"/>
        <v>0.2486403371567433</v>
      </c>
      <c r="H18" s="39"/>
    </row>
    <row r="19" spans="1:8" x14ac:dyDescent="0.25">
      <c r="A19" s="102"/>
      <c r="B19" s="1" t="s">
        <v>806</v>
      </c>
      <c r="C19" s="37" t="s">
        <v>807</v>
      </c>
      <c r="D19" s="126" t="s">
        <v>283</v>
      </c>
      <c r="E19" s="38">
        <v>150000</v>
      </c>
      <c r="F19" s="38">
        <v>14936460</v>
      </c>
      <c r="G19" s="15">
        <f t="shared" si="0"/>
        <v>3.5903454218251786E-2</v>
      </c>
      <c r="H19" s="39"/>
    </row>
    <row r="20" spans="1:8" x14ac:dyDescent="0.25">
      <c r="A20" s="102"/>
      <c r="B20" s="1" t="s">
        <v>808</v>
      </c>
      <c r="C20" s="37" t="s">
        <v>809</v>
      </c>
      <c r="D20" s="126" t="s">
        <v>74</v>
      </c>
      <c r="E20" s="38">
        <v>80000</v>
      </c>
      <c r="F20" s="38">
        <v>7943440</v>
      </c>
      <c r="G20" s="15">
        <f t="shared" si="0"/>
        <v>1.9094011189761829E-2</v>
      </c>
      <c r="H20" s="39"/>
    </row>
    <row r="21" spans="1:8" x14ac:dyDescent="0.25">
      <c r="A21" s="102"/>
      <c r="B21" s="1" t="s">
        <v>619</v>
      </c>
      <c r="C21" s="37" t="s">
        <v>642</v>
      </c>
      <c r="D21" s="126" t="s">
        <v>74</v>
      </c>
      <c r="E21" s="38">
        <v>300000</v>
      </c>
      <c r="F21" s="38">
        <v>30269760</v>
      </c>
      <c r="G21" s="15">
        <f t="shared" si="0"/>
        <v>7.2760810952358798E-2</v>
      </c>
      <c r="H21" s="39"/>
    </row>
    <row r="22" spans="1:8" x14ac:dyDescent="0.25">
      <c r="A22" s="102"/>
      <c r="B22" s="1" t="s">
        <v>810</v>
      </c>
      <c r="C22" s="37" t="s">
        <v>811</v>
      </c>
      <c r="D22" s="126" t="s">
        <v>74</v>
      </c>
      <c r="E22" s="38">
        <v>80000</v>
      </c>
      <c r="F22" s="38">
        <v>7985200</v>
      </c>
      <c r="G22" s="15">
        <f t="shared" si="0"/>
        <v>1.9194391617798606E-2</v>
      </c>
      <c r="H22" s="39"/>
    </row>
    <row r="23" spans="1:8" x14ac:dyDescent="0.25">
      <c r="A23" s="102"/>
      <c r="B23" s="1" t="s">
        <v>620</v>
      </c>
      <c r="C23" s="37" t="s">
        <v>641</v>
      </c>
      <c r="D23" s="126" t="s">
        <v>74</v>
      </c>
      <c r="E23" s="38">
        <v>200000</v>
      </c>
      <c r="F23" s="38">
        <v>20159220</v>
      </c>
      <c r="G23" s="15">
        <f t="shared" si="0"/>
        <v>4.8457642061483494E-2</v>
      </c>
      <c r="H23" s="39"/>
    </row>
    <row r="24" spans="1:8" x14ac:dyDescent="0.25">
      <c r="A24" s="102"/>
      <c r="B24" s="1" t="s">
        <v>271</v>
      </c>
      <c r="C24" s="37" t="s">
        <v>539</v>
      </c>
      <c r="D24" s="126" t="s">
        <v>74</v>
      </c>
      <c r="E24" s="38">
        <v>20000</v>
      </c>
      <c r="F24" s="38">
        <v>1968112</v>
      </c>
      <c r="G24" s="15">
        <f t="shared" si="0"/>
        <v>4.7308411155248271E-3</v>
      </c>
      <c r="H24" s="39"/>
    </row>
    <row r="25" spans="1:8" x14ac:dyDescent="0.25">
      <c r="A25" s="102"/>
      <c r="B25" s="1" t="s">
        <v>622</v>
      </c>
      <c r="C25" s="37" t="s">
        <v>645</v>
      </c>
      <c r="D25" s="126" t="s">
        <v>74</v>
      </c>
      <c r="E25" s="38">
        <v>50000</v>
      </c>
      <c r="F25" s="38">
        <v>4959835</v>
      </c>
      <c r="G25" s="15">
        <f t="shared" si="0"/>
        <v>1.19221829571788E-2</v>
      </c>
      <c r="H25" s="39"/>
    </row>
    <row r="26" spans="1:8" x14ac:dyDescent="0.25">
      <c r="A26" s="102"/>
      <c r="B26" s="1" t="s">
        <v>281</v>
      </c>
      <c r="C26" s="37" t="s">
        <v>547</v>
      </c>
      <c r="D26" s="126" t="s">
        <v>74</v>
      </c>
      <c r="E26" s="38">
        <v>10000</v>
      </c>
      <c r="F26" s="38">
        <v>1066587</v>
      </c>
      <c r="G26" s="15">
        <f t="shared" si="0"/>
        <v>2.5638041091585635E-3</v>
      </c>
      <c r="H26" s="39"/>
    </row>
    <row r="27" spans="1:8" x14ac:dyDescent="0.25">
      <c r="A27" s="102"/>
      <c r="B27" s="1" t="s">
        <v>623</v>
      </c>
      <c r="C27" s="37" t="s">
        <v>646</v>
      </c>
      <c r="D27" s="126" t="s">
        <v>74</v>
      </c>
      <c r="E27" s="38">
        <v>100000</v>
      </c>
      <c r="F27" s="38">
        <v>10079720</v>
      </c>
      <c r="G27" s="15">
        <f t="shared" si="0"/>
        <v>2.4229085442788779E-2</v>
      </c>
      <c r="H27" s="39"/>
    </row>
    <row r="28" spans="1:8" x14ac:dyDescent="0.25">
      <c r="A28" s="102"/>
      <c r="B28" s="1" t="s">
        <v>667</v>
      </c>
      <c r="C28" s="37" t="s">
        <v>693</v>
      </c>
      <c r="D28" s="126" t="s">
        <v>74</v>
      </c>
      <c r="E28" s="38">
        <v>40000</v>
      </c>
      <c r="F28" s="38">
        <v>4015400</v>
      </c>
      <c r="G28" s="15">
        <f t="shared" si="0"/>
        <v>9.6520012150113355E-3</v>
      </c>
      <c r="H28" s="39"/>
    </row>
    <row r="29" spans="1:8" x14ac:dyDescent="0.25">
      <c r="A29" s="102"/>
      <c r="B29" s="1" t="s">
        <v>594</v>
      </c>
      <c r="C29" s="37" t="s">
        <v>604</v>
      </c>
      <c r="D29" s="121" t="s">
        <v>391</v>
      </c>
      <c r="E29" s="38">
        <v>4</v>
      </c>
      <c r="F29" s="38">
        <v>3842940</v>
      </c>
      <c r="G29" s="15">
        <f t="shared" si="0"/>
        <v>9.237451200183211E-3</v>
      </c>
      <c r="H29" s="39" t="s">
        <v>107</v>
      </c>
    </row>
    <row r="30" spans="1:8" x14ac:dyDescent="0.25">
      <c r="A30" s="102"/>
      <c r="B30" s="1" t="s">
        <v>702</v>
      </c>
      <c r="C30" s="37" t="s">
        <v>711</v>
      </c>
      <c r="D30" s="121" t="s">
        <v>391</v>
      </c>
      <c r="E30" s="38">
        <v>3</v>
      </c>
      <c r="F30" s="38">
        <v>2936355</v>
      </c>
      <c r="G30" s="15">
        <f t="shared" si="0"/>
        <v>7.0582512396534869E-3</v>
      </c>
      <c r="H30" s="39" t="s">
        <v>107</v>
      </c>
    </row>
    <row r="31" spans="1:8" x14ac:dyDescent="0.25">
      <c r="A31" s="102"/>
      <c r="B31" s="1" t="s">
        <v>773</v>
      </c>
      <c r="C31" s="37" t="s">
        <v>791</v>
      </c>
      <c r="D31" s="121" t="s">
        <v>816</v>
      </c>
      <c r="E31" s="38">
        <v>15</v>
      </c>
      <c r="F31" s="38">
        <v>14414085</v>
      </c>
      <c r="G31" s="15">
        <f t="shared" si="0"/>
        <v>3.4647797463086286E-2</v>
      </c>
      <c r="H31" s="39" t="s">
        <v>774</v>
      </c>
    </row>
    <row r="32" spans="1:8" x14ac:dyDescent="0.25">
      <c r="A32" s="102"/>
      <c r="B32" s="1"/>
      <c r="C32" s="37"/>
      <c r="D32" s="37"/>
      <c r="E32" s="38"/>
      <c r="F32" s="38"/>
      <c r="G32" s="2"/>
      <c r="H32" s="39"/>
    </row>
    <row r="33" spans="1:8" x14ac:dyDescent="0.25">
      <c r="B33" s="42"/>
      <c r="C33" s="42" t="s">
        <v>72</v>
      </c>
      <c r="D33" s="42"/>
      <c r="E33" s="43"/>
      <c r="F33" s="76">
        <f>SUM(F7:F32)</f>
        <v>381004639.25999999</v>
      </c>
      <c r="G33" s="5">
        <f>+F33/$F$45</f>
        <v>0.91583833268478254</v>
      </c>
      <c r="H33" s="45"/>
    </row>
    <row r="35" spans="1:8" x14ac:dyDescent="0.25">
      <c r="B35" s="46"/>
      <c r="C35" s="46" t="s">
        <v>75</v>
      </c>
      <c r="D35" s="46"/>
      <c r="E35" s="46"/>
      <c r="F35" s="46" t="s">
        <v>10</v>
      </c>
      <c r="G35" s="4" t="s">
        <v>11</v>
      </c>
      <c r="H35" s="46" t="s">
        <v>12</v>
      </c>
    </row>
    <row r="36" spans="1:8" x14ac:dyDescent="0.25">
      <c r="B36" s="47"/>
      <c r="C36" s="42" t="s">
        <v>767</v>
      </c>
      <c r="D36" s="37"/>
      <c r="E36" s="48"/>
      <c r="F36" s="38">
        <v>26000000</v>
      </c>
      <c r="G36" s="12">
        <f>+F36/$F$45</f>
        <v>6.2497392934774805E-2</v>
      </c>
      <c r="H36" s="37"/>
    </row>
    <row r="37" spans="1:8" x14ac:dyDescent="0.25">
      <c r="B37" s="47" t="s">
        <v>77</v>
      </c>
      <c r="C37" s="42" t="s">
        <v>78</v>
      </c>
      <c r="D37" s="42"/>
      <c r="E37" s="43"/>
      <c r="F37" s="38">
        <v>4047797.72</v>
      </c>
      <c r="G37" s="12">
        <f>+F37/$F$45</f>
        <v>9.7298771010509832E-3</v>
      </c>
      <c r="H37" s="37"/>
    </row>
    <row r="38" spans="1:8" x14ac:dyDescent="0.25">
      <c r="B38" s="47"/>
      <c r="C38" s="42" t="s">
        <v>79</v>
      </c>
      <c r="D38" s="37"/>
      <c r="E38" s="48"/>
      <c r="F38" s="43" t="s">
        <v>76</v>
      </c>
      <c r="G38" s="12">
        <v>0</v>
      </c>
      <c r="H38" s="37"/>
    </row>
    <row r="39" spans="1:8" x14ac:dyDescent="0.25">
      <c r="B39" s="47"/>
      <c r="C39" s="42" t="s">
        <v>80</v>
      </c>
      <c r="D39" s="37"/>
      <c r="E39" s="48"/>
      <c r="F39" s="43" t="s">
        <v>76</v>
      </c>
      <c r="G39" s="12">
        <v>0</v>
      </c>
      <c r="H39" s="37"/>
    </row>
    <row r="40" spans="1:8" x14ac:dyDescent="0.25">
      <c r="A40" s="107" t="s">
        <v>71</v>
      </c>
      <c r="B40" s="47"/>
      <c r="C40" s="42" t="s">
        <v>81</v>
      </c>
      <c r="D40" s="37"/>
      <c r="E40" s="48"/>
      <c r="F40" s="43" t="s">
        <v>76</v>
      </c>
      <c r="G40" s="12">
        <v>0</v>
      </c>
      <c r="H40" s="37"/>
    </row>
    <row r="41" spans="1:8" x14ac:dyDescent="0.25">
      <c r="B41" s="37" t="s">
        <v>68</v>
      </c>
      <c r="C41" s="37" t="s">
        <v>82</v>
      </c>
      <c r="D41" s="37"/>
      <c r="E41" s="48"/>
      <c r="F41" s="38">
        <v>4964916.37</v>
      </c>
      <c r="G41" s="12">
        <f>+F41/$F$45</f>
        <v>1.1934397279391761E-2</v>
      </c>
      <c r="H41" s="37"/>
    </row>
    <row r="42" spans="1:8" x14ac:dyDescent="0.25">
      <c r="B42" s="47"/>
      <c r="C42" s="37"/>
      <c r="D42" s="37"/>
      <c r="E42" s="48"/>
      <c r="F42" s="49"/>
      <c r="G42" s="5"/>
      <c r="H42" s="37"/>
    </row>
    <row r="43" spans="1:8" x14ac:dyDescent="0.25">
      <c r="B43" s="47"/>
      <c r="C43" s="37" t="s">
        <v>83</v>
      </c>
      <c r="D43" s="37"/>
      <c r="E43" s="48"/>
      <c r="F43" s="50">
        <f>SUM(F36:F42)</f>
        <v>35012714.089999996</v>
      </c>
      <c r="G43" s="5">
        <f>+F43/$F$45</f>
        <v>8.4161667315217528E-2</v>
      </c>
      <c r="H43" s="37"/>
    </row>
    <row r="44" spans="1:8" x14ac:dyDescent="0.25">
      <c r="B44" s="47"/>
      <c r="C44" s="37"/>
      <c r="D44" s="37"/>
      <c r="E44" s="48"/>
      <c r="F44" s="50"/>
      <c r="G44" s="5"/>
      <c r="H44" s="37"/>
    </row>
    <row r="45" spans="1:8" x14ac:dyDescent="0.25">
      <c r="B45" s="51"/>
      <c r="C45" s="52" t="s">
        <v>84</v>
      </c>
      <c r="D45" s="53"/>
      <c r="E45" s="54"/>
      <c r="F45" s="54">
        <f>+F43+F33</f>
        <v>416017353.34999996</v>
      </c>
      <c r="G45" s="127">
        <f>+G43+G33</f>
        <v>1</v>
      </c>
      <c r="H45" s="37"/>
    </row>
    <row r="46" spans="1:8" x14ac:dyDescent="0.25">
      <c r="F46" s="55"/>
    </row>
    <row r="47" spans="1:8" x14ac:dyDescent="0.25">
      <c r="A47" s="91" t="s">
        <v>283</v>
      </c>
      <c r="C47" s="42" t="s">
        <v>85</v>
      </c>
      <c r="D47" s="13">
        <v>21.62</v>
      </c>
      <c r="F47" s="34">
        <v>0</v>
      </c>
    </row>
    <row r="48" spans="1:8" x14ac:dyDescent="0.25">
      <c r="A48" s="91" t="s">
        <v>74</v>
      </c>
      <c r="C48" s="42" t="s">
        <v>86</v>
      </c>
      <c r="D48" s="13">
        <v>8.93</v>
      </c>
    </row>
    <row r="49" spans="1:8" x14ac:dyDescent="0.25">
      <c r="A49" s="125" t="s">
        <v>755</v>
      </c>
      <c r="C49" s="42" t="s">
        <v>87</v>
      </c>
      <c r="D49" s="13">
        <v>7.58</v>
      </c>
    </row>
    <row r="50" spans="1:8" hidden="1" x14ac:dyDescent="0.25">
      <c r="C50" s="42" t="s">
        <v>88</v>
      </c>
      <c r="D50" s="58">
        <v>18.0916</v>
      </c>
    </row>
    <row r="51" spans="1:8" hidden="1" x14ac:dyDescent="0.25">
      <c r="C51" s="42" t="s">
        <v>89</v>
      </c>
      <c r="D51" s="58">
        <v>18.4529</v>
      </c>
    </row>
    <row r="52" spans="1:8" hidden="1" x14ac:dyDescent="0.25">
      <c r="C52" s="42" t="s">
        <v>90</v>
      </c>
      <c r="D52" s="59">
        <v>0</v>
      </c>
    </row>
    <row r="53" spans="1:8" hidden="1" x14ac:dyDescent="0.25">
      <c r="C53" s="42" t="s">
        <v>91</v>
      </c>
      <c r="D53" s="57">
        <v>0</v>
      </c>
    </row>
    <row r="54" spans="1:8" hidden="1" x14ac:dyDescent="0.25">
      <c r="C54" s="42" t="s">
        <v>92</v>
      </c>
      <c r="D54" s="57">
        <v>0</v>
      </c>
      <c r="F54" s="55"/>
      <c r="G54" s="7"/>
    </row>
    <row r="55" spans="1:8" hidden="1" x14ac:dyDescent="0.25">
      <c r="B55" s="60"/>
      <c r="C55" s="36"/>
    </row>
    <row r="56" spans="1:8" x14ac:dyDescent="0.25">
      <c r="F56" s="34"/>
    </row>
    <row r="57" spans="1:8" x14ac:dyDescent="0.25">
      <c r="C57" s="46" t="s">
        <v>93</v>
      </c>
      <c r="D57" s="46"/>
      <c r="E57" s="46"/>
      <c r="F57" s="46"/>
      <c r="G57" s="4"/>
      <c r="H57" s="46"/>
    </row>
    <row r="58" spans="1:8" x14ac:dyDescent="0.25">
      <c r="C58" s="46" t="s">
        <v>94</v>
      </c>
      <c r="D58" s="46"/>
      <c r="E58" s="46"/>
      <c r="F58" s="46" t="s">
        <v>10</v>
      </c>
      <c r="G58" s="4" t="s">
        <v>11</v>
      </c>
      <c r="H58" s="46" t="s">
        <v>12</v>
      </c>
    </row>
    <row r="59" spans="1:8" x14ac:dyDescent="0.25">
      <c r="C59" s="42" t="s">
        <v>95</v>
      </c>
      <c r="D59" s="37"/>
      <c r="E59" s="48"/>
      <c r="F59" s="61">
        <f>SUMIF(Table13456768578910[[Industry ]],A47,Table13456768578910[Market Value])</f>
        <v>271363985.25999999</v>
      </c>
      <c r="G59" s="8">
        <f>+F59/$F$45</f>
        <v>0.65229006212079454</v>
      </c>
      <c r="H59" s="37"/>
    </row>
    <row r="60" spans="1:8" x14ac:dyDescent="0.25">
      <c r="C60" s="37" t="s">
        <v>96</v>
      </c>
      <c r="D60" s="37"/>
      <c r="E60" s="48"/>
      <c r="F60" s="61">
        <f>SUMIF(Table13456768578910[[Industry ]],A48,Table13456768578910[Market Value])</f>
        <v>88447274</v>
      </c>
      <c r="G60" s="8">
        <f>+F60/$F$45</f>
        <v>0.21260477066106503</v>
      </c>
      <c r="H60" s="37"/>
    </row>
    <row r="61" spans="1:8" x14ac:dyDescent="0.25">
      <c r="C61" s="37" t="s">
        <v>97</v>
      </c>
      <c r="D61" s="37"/>
      <c r="E61" s="48"/>
      <c r="F61" s="61">
        <f>SUM(F29:F31)</f>
        <v>21193380</v>
      </c>
      <c r="G61" s="8">
        <f>+F61/$F$45</f>
        <v>5.0943499902922983E-2</v>
      </c>
      <c r="H61" s="37"/>
    </row>
    <row r="62" spans="1:8" x14ac:dyDescent="0.25">
      <c r="C62" s="37" t="s">
        <v>115</v>
      </c>
      <c r="D62" s="37"/>
      <c r="E62" s="48"/>
      <c r="F62" s="61">
        <f>SUM(F59:F61)</f>
        <v>381004639.25999999</v>
      </c>
      <c r="G62" s="8">
        <f>+F62/$F$45</f>
        <v>0.91583833268478254</v>
      </c>
      <c r="H62" s="37"/>
    </row>
    <row r="63" spans="1:8" hidden="1" x14ac:dyDescent="0.25">
      <c r="C63" s="37" t="s">
        <v>98</v>
      </c>
      <c r="D63" s="37"/>
      <c r="E63" s="48"/>
      <c r="F63" s="61">
        <f t="shared" ref="F63:F71" si="1">SUMIF($E$74:$E$81,C63,H75:H82)</f>
        <v>0</v>
      </c>
      <c r="G63" s="8">
        <f t="shared" ref="G63:G71" si="2">+F63/$F$45</f>
        <v>0</v>
      </c>
      <c r="H63" s="37"/>
    </row>
    <row r="64" spans="1:8" hidden="1" x14ac:dyDescent="0.25">
      <c r="C64" s="37" t="s">
        <v>99</v>
      </c>
      <c r="D64" s="37"/>
      <c r="E64" s="48"/>
      <c r="F64" s="61">
        <f t="shared" si="1"/>
        <v>0</v>
      </c>
      <c r="G64" s="8">
        <f t="shared" si="2"/>
        <v>0</v>
      </c>
      <c r="H64" s="37"/>
    </row>
    <row r="65" spans="3:8" hidden="1" x14ac:dyDescent="0.25">
      <c r="C65" s="37" t="s">
        <v>100</v>
      </c>
      <c r="D65" s="37"/>
      <c r="E65" s="48"/>
      <c r="F65" s="61">
        <f t="shared" si="1"/>
        <v>0</v>
      </c>
      <c r="G65" s="8">
        <f t="shared" si="2"/>
        <v>0</v>
      </c>
      <c r="H65" s="37"/>
    </row>
    <row r="66" spans="3:8" hidden="1" x14ac:dyDescent="0.25">
      <c r="C66" s="37" t="s">
        <v>101</v>
      </c>
      <c r="D66" s="37"/>
      <c r="E66" s="48"/>
      <c r="F66" s="61">
        <f t="shared" si="1"/>
        <v>0</v>
      </c>
      <c r="G66" s="8">
        <f t="shared" si="2"/>
        <v>0</v>
      </c>
      <c r="H66" s="37"/>
    </row>
    <row r="67" spans="3:8" hidden="1" x14ac:dyDescent="0.25">
      <c r="C67" s="37" t="s">
        <v>102</v>
      </c>
      <c r="D67" s="37"/>
      <c r="E67" s="48"/>
      <c r="F67" s="61">
        <f t="shared" si="1"/>
        <v>0</v>
      </c>
      <c r="G67" s="8">
        <f t="shared" si="2"/>
        <v>0</v>
      </c>
      <c r="H67" s="37"/>
    </row>
    <row r="68" spans="3:8" hidden="1" x14ac:dyDescent="0.25">
      <c r="C68" s="37" t="s">
        <v>103</v>
      </c>
      <c r="D68" s="37"/>
      <c r="E68" s="48"/>
      <c r="F68" s="61">
        <f t="shared" si="1"/>
        <v>0</v>
      </c>
      <c r="G68" s="8">
        <f t="shared" si="2"/>
        <v>0</v>
      </c>
      <c r="H68" s="37"/>
    </row>
    <row r="69" spans="3:8" hidden="1" x14ac:dyDescent="0.25">
      <c r="C69" s="37" t="s">
        <v>104</v>
      </c>
      <c r="D69" s="37"/>
      <c r="E69" s="48"/>
      <c r="F69" s="61">
        <f>SUMIF($E$74:$E$81,C69,H81:H88)</f>
        <v>0</v>
      </c>
      <c r="G69" s="8">
        <f t="shared" si="2"/>
        <v>0</v>
      </c>
      <c r="H69" s="37"/>
    </row>
    <row r="70" spans="3:8" hidden="1" x14ac:dyDescent="0.25">
      <c r="C70" s="37" t="s">
        <v>105</v>
      </c>
      <c r="D70" s="37"/>
      <c r="E70" s="48"/>
      <c r="F70" s="61">
        <f t="shared" si="1"/>
        <v>0</v>
      </c>
      <c r="G70" s="8">
        <f t="shared" si="2"/>
        <v>0</v>
      </c>
      <c r="H70" s="37"/>
    </row>
    <row r="71" spans="3:8" hidden="1" x14ac:dyDescent="0.25">
      <c r="C71" s="37" t="s">
        <v>106</v>
      </c>
      <c r="D71" s="37"/>
      <c r="E71" s="48"/>
      <c r="F71" s="61">
        <f t="shared" si="1"/>
        <v>0</v>
      </c>
      <c r="G71" s="8">
        <f t="shared" si="2"/>
        <v>0</v>
      </c>
      <c r="H71" s="37"/>
    </row>
    <row r="72" spans="3:8" hidden="1" x14ac:dyDescent="0.25"/>
    <row r="73" spans="3:8" hidden="1" x14ac:dyDescent="0.25"/>
    <row r="74" spans="3:8" s="91" customFormat="1" hidden="1" x14ac:dyDescent="0.25">
      <c r="E74" s="91" t="s">
        <v>97</v>
      </c>
      <c r="F74" s="91" t="s">
        <v>107</v>
      </c>
      <c r="G74" s="100">
        <f>H74/F45</f>
        <v>1.6295702439836697E-2</v>
      </c>
      <c r="H74" s="94">
        <f t="shared" ref="H74:H81" si="3">SUMIF($H$7:$H$32,F74,$F$7:$F$32)</f>
        <v>6779295</v>
      </c>
    </row>
    <row r="75" spans="3:8" s="91" customFormat="1" x14ac:dyDescent="0.25">
      <c r="E75" s="91" t="s">
        <v>97</v>
      </c>
      <c r="F75" s="91" t="s">
        <v>108</v>
      </c>
      <c r="G75" s="100">
        <f t="shared" ref="G75:G81" si="4">SUMIF($H$7:$H$32,F75,$E$7:$E$32)</f>
        <v>0</v>
      </c>
      <c r="H75" s="94">
        <f t="shared" si="3"/>
        <v>0</v>
      </c>
    </row>
    <row r="76" spans="3:8" s="91" customFormat="1" x14ac:dyDescent="0.25">
      <c r="E76" s="91" t="s">
        <v>97</v>
      </c>
      <c r="F76" s="91" t="s">
        <v>109</v>
      </c>
      <c r="G76" s="100">
        <f t="shared" si="4"/>
        <v>0</v>
      </c>
      <c r="H76" s="94">
        <f t="shared" si="3"/>
        <v>0</v>
      </c>
    </row>
    <row r="77" spans="3:8" s="91" customFormat="1" x14ac:dyDescent="0.25">
      <c r="E77" s="91" t="s">
        <v>99</v>
      </c>
      <c r="F77" s="91" t="s">
        <v>110</v>
      </c>
      <c r="G77" s="100">
        <f t="shared" si="4"/>
        <v>0</v>
      </c>
      <c r="H77" s="94">
        <f t="shared" si="3"/>
        <v>0</v>
      </c>
    </row>
    <row r="78" spans="3:8" s="91" customFormat="1" x14ac:dyDescent="0.25">
      <c r="E78" s="91" t="s">
        <v>100</v>
      </c>
      <c r="F78" s="91" t="s">
        <v>111</v>
      </c>
      <c r="G78" s="100">
        <f t="shared" si="4"/>
        <v>0</v>
      </c>
      <c r="H78" s="94">
        <f t="shared" si="3"/>
        <v>0</v>
      </c>
    </row>
    <row r="79" spans="3:8" s="91" customFormat="1" x14ac:dyDescent="0.25">
      <c r="E79" s="91" t="s">
        <v>97</v>
      </c>
      <c r="F79" s="91" t="s">
        <v>112</v>
      </c>
      <c r="G79" s="100">
        <f t="shared" si="4"/>
        <v>0</v>
      </c>
      <c r="H79" s="94">
        <f t="shared" si="3"/>
        <v>0</v>
      </c>
    </row>
    <row r="80" spans="3:8" s="91" customFormat="1" x14ac:dyDescent="0.25">
      <c r="E80" s="91" t="s">
        <v>100</v>
      </c>
      <c r="F80" s="91" t="s">
        <v>113</v>
      </c>
      <c r="G80" s="100">
        <f t="shared" si="4"/>
        <v>0</v>
      </c>
      <c r="H80" s="94">
        <f t="shared" si="3"/>
        <v>0</v>
      </c>
    </row>
    <row r="81" spans="5:8" s="91" customFormat="1" x14ac:dyDescent="0.25">
      <c r="E81" s="91" t="s">
        <v>97</v>
      </c>
      <c r="F81" s="91" t="s">
        <v>114</v>
      </c>
      <c r="G81" s="100">
        <f t="shared" si="4"/>
        <v>0</v>
      </c>
      <c r="H81" s="94">
        <f t="shared" si="3"/>
        <v>0</v>
      </c>
    </row>
    <row r="82" spans="5:8" s="91" customFormat="1" x14ac:dyDescent="0.25">
      <c r="E82" s="97"/>
      <c r="G82" s="100" t="s">
        <v>115</v>
      </c>
      <c r="H82" s="91" t="s">
        <v>115</v>
      </c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FC2B-1FDB-4F8A-BC55-77D1BB845C37}">
  <sheetPr>
    <tabColor rgb="FF7030A0"/>
  </sheetPr>
  <dimension ref="A2:H148"/>
  <sheetViews>
    <sheetView showGridLines="0" zoomScaleNormal="100" zoomScaleSheetLayoutView="89" workbookViewId="0">
      <selection activeCell="C13" sqref="C13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1" customWidth="1"/>
    <col min="3" max="3" width="60.7109375" style="31" customWidth="1"/>
    <col min="4" max="4" width="60.85546875" style="31" customWidth="1"/>
    <col min="5" max="5" width="19.42578125" style="34" customWidth="1"/>
    <col min="6" max="6" width="29.5703125" style="31" customWidth="1"/>
    <col min="7" max="7" width="20.5703125" style="31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91" t="s">
        <v>560</v>
      </c>
      <c r="B3" s="32" t="s">
        <v>3</v>
      </c>
      <c r="D3" s="32" t="s">
        <v>297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1" t="s">
        <v>11</v>
      </c>
      <c r="H6" s="134" t="s">
        <v>12</v>
      </c>
    </row>
    <row r="7" spans="1:8" x14ac:dyDescent="0.25">
      <c r="A7" s="102"/>
      <c r="B7" s="1" t="s">
        <v>231</v>
      </c>
      <c r="C7" s="37" t="s">
        <v>499</v>
      </c>
      <c r="D7" s="122" t="s">
        <v>283</v>
      </c>
      <c r="E7" s="38">
        <v>10000</v>
      </c>
      <c r="F7" s="38">
        <v>813208</v>
      </c>
      <c r="G7" s="77">
        <f t="shared" ref="G7:G38" si="0">+F7/$F$109</f>
        <v>8.5141061997929396E-2</v>
      </c>
      <c r="H7" s="39"/>
    </row>
    <row r="8" spans="1:8" x14ac:dyDescent="0.25">
      <c r="A8" s="102"/>
      <c r="B8" s="1" t="s">
        <v>254</v>
      </c>
      <c r="C8" s="37" t="s">
        <v>521</v>
      </c>
      <c r="D8" s="122" t="s">
        <v>283</v>
      </c>
      <c r="E8" s="38">
        <v>12700</v>
      </c>
      <c r="F8" s="38">
        <v>1133440.71</v>
      </c>
      <c r="G8" s="77">
        <f t="shared" si="0"/>
        <v>0.11866871177003559</v>
      </c>
      <c r="H8" s="39"/>
    </row>
    <row r="9" spans="1:8" x14ac:dyDescent="0.25">
      <c r="A9" s="102"/>
      <c r="B9" s="1" t="s">
        <v>258</v>
      </c>
      <c r="C9" s="37" t="s">
        <v>525</v>
      </c>
      <c r="D9" s="122" t="s">
        <v>283</v>
      </c>
      <c r="E9" s="38">
        <v>9000</v>
      </c>
      <c r="F9" s="38">
        <v>878148.9</v>
      </c>
      <c r="G9" s="77">
        <f t="shared" si="0"/>
        <v>9.1940229238169691E-2</v>
      </c>
      <c r="H9" s="39"/>
    </row>
    <row r="10" spans="1:8" x14ac:dyDescent="0.25">
      <c r="A10" s="102"/>
      <c r="B10" s="1" t="s">
        <v>262</v>
      </c>
      <c r="C10" s="37" t="s">
        <v>528</v>
      </c>
      <c r="D10" s="122" t="s">
        <v>283</v>
      </c>
      <c r="E10" s="38">
        <v>1000</v>
      </c>
      <c r="F10" s="38">
        <v>90780.5</v>
      </c>
      <c r="G10" s="77">
        <f t="shared" si="0"/>
        <v>9.5045156696724944E-3</v>
      </c>
      <c r="H10" s="39"/>
    </row>
    <row r="11" spans="1:8" x14ac:dyDescent="0.25">
      <c r="A11" s="102"/>
      <c r="B11" s="1" t="s">
        <v>592</v>
      </c>
      <c r="C11" s="37" t="s">
        <v>602</v>
      </c>
      <c r="D11" s="122" t="s">
        <v>283</v>
      </c>
      <c r="E11" s="38">
        <v>7000</v>
      </c>
      <c r="F11" s="38">
        <v>697290.3</v>
      </c>
      <c r="G11" s="77">
        <f t="shared" si="0"/>
        <v>7.3004737610617196E-2</v>
      </c>
      <c r="H11" s="39"/>
    </row>
    <row r="12" spans="1:8" x14ac:dyDescent="0.25">
      <c r="A12" s="102"/>
      <c r="B12" s="1" t="s">
        <v>719</v>
      </c>
      <c r="C12" s="37" t="s">
        <v>720</v>
      </c>
      <c r="D12" s="122" t="s">
        <v>283</v>
      </c>
      <c r="E12" s="38">
        <v>3000</v>
      </c>
      <c r="F12" s="38">
        <v>299742.3</v>
      </c>
      <c r="G12" s="77">
        <f t="shared" si="0"/>
        <v>3.1382349592849496E-2</v>
      </c>
      <c r="H12" s="39"/>
    </row>
    <row r="13" spans="1:8" x14ac:dyDescent="0.25">
      <c r="A13" s="102"/>
      <c r="B13" s="1" t="s">
        <v>721</v>
      </c>
      <c r="C13" s="37" t="s">
        <v>722</v>
      </c>
      <c r="D13" s="122" t="s">
        <v>283</v>
      </c>
      <c r="E13" s="38">
        <v>6800</v>
      </c>
      <c r="F13" s="38">
        <v>686227.44</v>
      </c>
      <c r="G13" s="77">
        <f t="shared" si="0"/>
        <v>7.1846480868019452E-2</v>
      </c>
      <c r="H13" s="39"/>
    </row>
    <row r="14" spans="1:8" x14ac:dyDescent="0.25">
      <c r="A14" s="102"/>
      <c r="B14" s="1" t="s">
        <v>619</v>
      </c>
      <c r="C14" s="37" t="s">
        <v>642</v>
      </c>
      <c r="D14" s="122" t="s">
        <v>74</v>
      </c>
      <c r="E14" s="38">
        <v>8000</v>
      </c>
      <c r="F14" s="38">
        <v>807193.59999999998</v>
      </c>
      <c r="G14" s="77">
        <f t="shared" si="0"/>
        <v>8.4511367745929475E-2</v>
      </c>
      <c r="H14" s="39"/>
    </row>
    <row r="15" spans="1:8" x14ac:dyDescent="0.25">
      <c r="A15" s="102"/>
      <c r="B15" s="1" t="s">
        <v>621</v>
      </c>
      <c r="C15" s="37" t="s">
        <v>644</v>
      </c>
      <c r="D15" s="122" t="s">
        <v>74</v>
      </c>
      <c r="E15" s="38">
        <v>10000</v>
      </c>
      <c r="F15" s="38">
        <v>986510</v>
      </c>
      <c r="G15" s="77">
        <f t="shared" si="0"/>
        <v>0.10328539447666196</v>
      </c>
      <c r="H15" s="39"/>
    </row>
    <row r="16" spans="1:8" x14ac:dyDescent="0.25">
      <c r="A16" s="102"/>
      <c r="B16" s="1" t="s">
        <v>622</v>
      </c>
      <c r="C16" s="37" t="s">
        <v>645</v>
      </c>
      <c r="D16" s="122" t="s">
        <v>74</v>
      </c>
      <c r="E16" s="38">
        <v>5000</v>
      </c>
      <c r="F16" s="38">
        <v>495983.5</v>
      </c>
      <c r="G16" s="77">
        <f t="shared" si="0"/>
        <v>5.1928365096568174E-2</v>
      </c>
      <c r="H16" s="39"/>
    </row>
    <row r="17" spans="1:8" x14ac:dyDescent="0.25">
      <c r="A17" s="102"/>
      <c r="B17" s="1" t="s">
        <v>13</v>
      </c>
      <c r="C17" s="37" t="s">
        <v>305</v>
      </c>
      <c r="D17" s="113" t="s">
        <v>301</v>
      </c>
      <c r="E17" s="38">
        <v>83</v>
      </c>
      <c r="F17" s="38">
        <v>105991</v>
      </c>
      <c r="G17" s="77">
        <f t="shared" si="0"/>
        <v>1.1097021060076307E-2</v>
      </c>
      <c r="H17" s="39"/>
    </row>
    <row r="18" spans="1:8" x14ac:dyDescent="0.25">
      <c r="A18" s="102"/>
      <c r="B18" s="1" t="s">
        <v>14</v>
      </c>
      <c r="C18" s="37" t="s">
        <v>302</v>
      </c>
      <c r="D18" s="37" t="s">
        <v>306</v>
      </c>
      <c r="E18" s="38">
        <v>54</v>
      </c>
      <c r="F18" s="38">
        <v>61225.2</v>
      </c>
      <c r="G18" s="77">
        <f t="shared" si="0"/>
        <v>6.4101417460669672E-3</v>
      </c>
      <c r="H18" s="39"/>
    </row>
    <row r="19" spans="1:8" x14ac:dyDescent="0.25">
      <c r="A19" s="102"/>
      <c r="B19" s="1" t="s">
        <v>15</v>
      </c>
      <c r="C19" s="37" t="s">
        <v>307</v>
      </c>
      <c r="D19" s="37" t="s">
        <v>304</v>
      </c>
      <c r="E19" s="38">
        <v>20</v>
      </c>
      <c r="F19" s="38">
        <v>80898</v>
      </c>
      <c r="G19" s="77">
        <f t="shared" si="0"/>
        <v>8.4698399837538386E-3</v>
      </c>
      <c r="H19" s="39"/>
    </row>
    <row r="20" spans="1:8" x14ac:dyDescent="0.25">
      <c r="A20" s="102"/>
      <c r="B20" s="1" t="s">
        <v>16</v>
      </c>
      <c r="C20" s="37" t="s">
        <v>308</v>
      </c>
      <c r="D20" s="37" t="s">
        <v>310</v>
      </c>
      <c r="E20" s="38">
        <v>62</v>
      </c>
      <c r="F20" s="38">
        <v>14793.2</v>
      </c>
      <c r="G20" s="77">
        <f t="shared" si="0"/>
        <v>1.5488150120851851E-3</v>
      </c>
      <c r="H20" s="39"/>
    </row>
    <row r="21" spans="1:8" x14ac:dyDescent="0.25">
      <c r="A21" s="102"/>
      <c r="B21" s="1" t="s">
        <v>17</v>
      </c>
      <c r="C21" s="37" t="s">
        <v>319</v>
      </c>
      <c r="D21" s="37" t="s">
        <v>301</v>
      </c>
      <c r="E21" s="38">
        <v>62</v>
      </c>
      <c r="F21" s="38">
        <v>20091.099999999999</v>
      </c>
      <c r="G21" s="77">
        <f t="shared" si="0"/>
        <v>2.1034933137728589E-3</v>
      </c>
      <c r="H21" s="39"/>
    </row>
    <row r="22" spans="1:8" x14ac:dyDescent="0.25">
      <c r="A22" s="102"/>
      <c r="B22" s="1" t="s">
        <v>18</v>
      </c>
      <c r="C22" s="37" t="s">
        <v>317</v>
      </c>
      <c r="D22" s="37" t="s">
        <v>313</v>
      </c>
      <c r="E22" s="38">
        <v>11</v>
      </c>
      <c r="F22" s="38">
        <v>21641.4</v>
      </c>
      <c r="G22" s="77">
        <f t="shared" si="0"/>
        <v>2.2658062625084715E-3</v>
      </c>
      <c r="H22" s="39"/>
    </row>
    <row r="23" spans="1:8" x14ac:dyDescent="0.25">
      <c r="A23" s="102"/>
      <c r="B23" s="1" t="s">
        <v>19</v>
      </c>
      <c r="C23" s="37" t="s">
        <v>323</v>
      </c>
      <c r="D23" s="37" t="s">
        <v>309</v>
      </c>
      <c r="E23" s="38">
        <v>24</v>
      </c>
      <c r="F23" s="38">
        <v>24370.799999999999</v>
      </c>
      <c r="G23" s="77">
        <f t="shared" si="0"/>
        <v>2.5515683487362857E-3</v>
      </c>
      <c r="H23" s="39"/>
    </row>
    <row r="24" spans="1:8" x14ac:dyDescent="0.25">
      <c r="A24" s="102"/>
      <c r="B24" s="1" t="s">
        <v>20</v>
      </c>
      <c r="C24" s="37" t="s">
        <v>320</v>
      </c>
      <c r="D24" s="37" t="s">
        <v>310</v>
      </c>
      <c r="E24" s="38">
        <v>158</v>
      </c>
      <c r="F24" s="38">
        <v>112022</v>
      </c>
      <c r="G24" s="77">
        <f t="shared" si="0"/>
        <v>1.172845329501437E-2</v>
      </c>
      <c r="H24" s="39"/>
    </row>
    <row r="25" spans="1:8" x14ac:dyDescent="0.25">
      <c r="A25" s="102"/>
      <c r="B25" s="1" t="s">
        <v>21</v>
      </c>
      <c r="C25" s="37" t="s">
        <v>322</v>
      </c>
      <c r="D25" s="37" t="s">
        <v>314</v>
      </c>
      <c r="E25" s="38">
        <v>9</v>
      </c>
      <c r="F25" s="38">
        <v>17863.2</v>
      </c>
      <c r="G25" s="77">
        <f t="shared" si="0"/>
        <v>1.8702371578752451E-3</v>
      </c>
      <c r="H25" s="39"/>
    </row>
    <row r="26" spans="1:8" x14ac:dyDescent="0.25">
      <c r="A26" s="102"/>
      <c r="B26" s="1" t="s">
        <v>22</v>
      </c>
      <c r="C26" s="37" t="s">
        <v>315</v>
      </c>
      <c r="D26" s="37" t="s">
        <v>314</v>
      </c>
      <c r="E26" s="38">
        <v>30</v>
      </c>
      <c r="F26" s="38">
        <v>42276</v>
      </c>
      <c r="G26" s="77">
        <f t="shared" si="0"/>
        <v>4.426202812840581E-3</v>
      </c>
      <c r="H26" s="39"/>
    </row>
    <row r="27" spans="1:8" x14ac:dyDescent="0.25">
      <c r="A27" s="102"/>
      <c r="B27" s="1" t="s">
        <v>23</v>
      </c>
      <c r="C27" s="37" t="s">
        <v>321</v>
      </c>
      <c r="D27" s="37" t="s">
        <v>310</v>
      </c>
      <c r="E27" s="38">
        <v>94</v>
      </c>
      <c r="F27" s="38">
        <v>99640</v>
      </c>
      <c r="G27" s="77">
        <f t="shared" si="0"/>
        <v>1.0432085539583582E-2</v>
      </c>
      <c r="H27" s="39"/>
    </row>
    <row r="28" spans="1:8" x14ac:dyDescent="0.25">
      <c r="A28" s="102"/>
      <c r="B28" s="1" t="s">
        <v>24</v>
      </c>
      <c r="C28" s="37" t="s">
        <v>318</v>
      </c>
      <c r="D28" s="37" t="s">
        <v>311</v>
      </c>
      <c r="E28" s="38">
        <v>5</v>
      </c>
      <c r="F28" s="38">
        <v>39767.5</v>
      </c>
      <c r="G28" s="77">
        <f t="shared" si="0"/>
        <v>4.1635684634222202E-3</v>
      </c>
      <c r="H28" s="39"/>
    </row>
    <row r="29" spans="1:8" x14ac:dyDescent="0.25">
      <c r="A29" s="102"/>
      <c r="B29" s="1" t="s">
        <v>26</v>
      </c>
      <c r="C29" s="37" t="s">
        <v>340</v>
      </c>
      <c r="D29" s="37" t="s">
        <v>328</v>
      </c>
      <c r="E29" s="38">
        <v>125</v>
      </c>
      <c r="F29" s="38">
        <v>23043.75</v>
      </c>
      <c r="G29" s="77">
        <f t="shared" si="0"/>
        <v>2.4126291765634196E-3</v>
      </c>
      <c r="H29" s="39"/>
    </row>
    <row r="30" spans="1:8" x14ac:dyDescent="0.25">
      <c r="A30" s="102"/>
      <c r="B30" s="1" t="s">
        <v>27</v>
      </c>
      <c r="C30" s="37" t="s">
        <v>330</v>
      </c>
      <c r="D30" s="37" t="s">
        <v>314</v>
      </c>
      <c r="E30" s="38">
        <v>3</v>
      </c>
      <c r="F30" s="38">
        <v>3463.2</v>
      </c>
      <c r="G30" s="77">
        <f t="shared" si="0"/>
        <v>3.6258930791535383E-4</v>
      </c>
      <c r="H30" s="39"/>
    </row>
    <row r="31" spans="1:8" x14ac:dyDescent="0.25">
      <c r="A31" s="102"/>
      <c r="B31" s="1" t="s">
        <v>28</v>
      </c>
      <c r="C31" s="37" t="s">
        <v>326</v>
      </c>
      <c r="D31" s="37" t="s">
        <v>310</v>
      </c>
      <c r="E31" s="38">
        <v>108</v>
      </c>
      <c r="F31" s="38">
        <v>157032</v>
      </c>
      <c r="G31" s="77">
        <f t="shared" si="0"/>
        <v>1.6440899803812616E-2</v>
      </c>
      <c r="H31" s="39"/>
    </row>
    <row r="32" spans="1:8" x14ac:dyDescent="0.25">
      <c r="A32" s="102"/>
      <c r="B32" s="1" t="s">
        <v>725</v>
      </c>
      <c r="C32" s="37" t="s">
        <v>728</v>
      </c>
      <c r="D32" s="37" t="s">
        <v>729</v>
      </c>
      <c r="E32" s="38">
        <v>178</v>
      </c>
      <c r="F32" s="38">
        <v>34186.68</v>
      </c>
      <c r="G32" s="77">
        <f t="shared" si="0"/>
        <v>3.5792690693935291E-3</v>
      </c>
      <c r="H32" s="39"/>
    </row>
    <row r="33" spans="1:8" x14ac:dyDescent="0.25">
      <c r="A33" s="102"/>
      <c r="B33" s="1" t="s">
        <v>29</v>
      </c>
      <c r="C33" s="37" t="s">
        <v>327</v>
      </c>
      <c r="D33" s="37" t="s">
        <v>331</v>
      </c>
      <c r="E33" s="38">
        <v>17</v>
      </c>
      <c r="F33" s="38">
        <v>55794</v>
      </c>
      <c r="G33" s="77">
        <f t="shared" si="0"/>
        <v>5.8415072319904287E-3</v>
      </c>
      <c r="H33" s="39"/>
    </row>
    <row r="34" spans="1:8" x14ac:dyDescent="0.25">
      <c r="A34" s="102"/>
      <c r="B34" s="1" t="s">
        <v>605</v>
      </c>
      <c r="C34" s="37" t="s">
        <v>625</v>
      </c>
      <c r="D34" s="37" t="s">
        <v>627</v>
      </c>
      <c r="E34" s="38">
        <v>1</v>
      </c>
      <c r="F34" s="38">
        <v>7638.5</v>
      </c>
      <c r="G34" s="77">
        <f t="shared" si="0"/>
        <v>7.9973389596657151E-4</v>
      </c>
      <c r="H34" s="39"/>
    </row>
    <row r="35" spans="1:8" x14ac:dyDescent="0.25">
      <c r="A35" s="102"/>
      <c r="B35" s="1" t="s">
        <v>726</v>
      </c>
      <c r="C35" s="37" t="s">
        <v>730</v>
      </c>
      <c r="D35" s="37" t="s">
        <v>731</v>
      </c>
      <c r="E35" s="38">
        <v>3</v>
      </c>
      <c r="F35" s="38">
        <v>9846</v>
      </c>
      <c r="G35" s="77">
        <f t="shared" si="0"/>
        <v>1.0308542174100757E-3</v>
      </c>
      <c r="H35" s="39"/>
    </row>
    <row r="36" spans="1:8" x14ac:dyDescent="0.25">
      <c r="A36" s="102"/>
      <c r="B36" s="1" t="s">
        <v>31</v>
      </c>
      <c r="C36" s="37" t="s">
        <v>339</v>
      </c>
      <c r="D36" s="37" t="s">
        <v>312</v>
      </c>
      <c r="E36" s="38">
        <v>9</v>
      </c>
      <c r="F36" s="38">
        <v>16716.599999999999</v>
      </c>
      <c r="G36" s="77">
        <f t="shared" si="0"/>
        <v>1.7501906978221887E-3</v>
      </c>
      <c r="H36" s="39"/>
    </row>
    <row r="37" spans="1:8" x14ac:dyDescent="0.25">
      <c r="A37" s="102"/>
      <c r="B37" s="1" t="s">
        <v>609</v>
      </c>
      <c r="C37" s="37" t="s">
        <v>631</v>
      </c>
      <c r="D37" s="37" t="s">
        <v>303</v>
      </c>
      <c r="E37" s="38">
        <v>30</v>
      </c>
      <c r="F37" s="38">
        <v>11664</v>
      </c>
      <c r="G37" s="77">
        <f t="shared" si="0"/>
        <v>1.221194758467512E-3</v>
      </c>
      <c r="H37" s="39"/>
    </row>
    <row r="38" spans="1:8" x14ac:dyDescent="0.25">
      <c r="A38" s="102"/>
      <c r="B38" s="1" t="s">
        <v>33</v>
      </c>
      <c r="C38" s="37" t="s">
        <v>334</v>
      </c>
      <c r="D38" s="37" t="s">
        <v>337</v>
      </c>
      <c r="E38" s="38">
        <v>8</v>
      </c>
      <c r="F38" s="38">
        <v>13924</v>
      </c>
      <c r="G38" s="77">
        <f t="shared" si="0"/>
        <v>1.4578117126973283E-3</v>
      </c>
      <c r="H38" s="39"/>
    </row>
    <row r="39" spans="1:8" x14ac:dyDescent="0.25">
      <c r="A39" s="102"/>
      <c r="B39" s="1" t="s">
        <v>610</v>
      </c>
      <c r="C39" s="37" t="s">
        <v>633</v>
      </c>
      <c r="D39" s="37" t="s">
        <v>632</v>
      </c>
      <c r="E39" s="38">
        <v>9</v>
      </c>
      <c r="F39" s="38">
        <v>23598.9</v>
      </c>
      <c r="G39" s="77">
        <f t="shared" ref="G39:G70" si="1">+F39/$F$109</f>
        <v>2.4707521421123944E-3</v>
      </c>
      <c r="H39" s="39"/>
    </row>
    <row r="40" spans="1:8" x14ac:dyDescent="0.25">
      <c r="A40" s="102"/>
      <c r="B40" s="1" t="s">
        <v>606</v>
      </c>
      <c r="C40" s="37" t="s">
        <v>626</v>
      </c>
      <c r="D40" s="37" t="s">
        <v>628</v>
      </c>
      <c r="E40" s="38">
        <v>12</v>
      </c>
      <c r="F40" s="38">
        <v>20680.8</v>
      </c>
      <c r="G40" s="77">
        <f t="shared" si="1"/>
        <v>2.1652335871840639E-3</v>
      </c>
      <c r="H40" s="39"/>
    </row>
    <row r="41" spans="1:8" x14ac:dyDescent="0.25">
      <c r="A41" s="102"/>
      <c r="B41" s="1" t="s">
        <v>35</v>
      </c>
      <c r="C41" s="37" t="s">
        <v>325</v>
      </c>
      <c r="D41" s="37" t="s">
        <v>333</v>
      </c>
      <c r="E41" s="38">
        <v>81</v>
      </c>
      <c r="F41" s="38">
        <v>20695.5</v>
      </c>
      <c r="G41" s="77">
        <f t="shared" si="1"/>
        <v>2.1667726443642312E-3</v>
      </c>
      <c r="H41" s="39"/>
    </row>
    <row r="42" spans="1:8" x14ac:dyDescent="0.25">
      <c r="A42" s="102"/>
      <c r="B42" s="1" t="s">
        <v>758</v>
      </c>
      <c r="C42" s="37" t="s">
        <v>785</v>
      </c>
      <c r="D42" s="37" t="s">
        <v>314</v>
      </c>
      <c r="E42" s="38">
        <v>8</v>
      </c>
      <c r="F42" s="38">
        <v>24400.799999999999</v>
      </c>
      <c r="G42" s="77">
        <f t="shared" si="1"/>
        <v>2.5547092817570357E-3</v>
      </c>
      <c r="H42" s="39"/>
    </row>
    <row r="43" spans="1:8" x14ac:dyDescent="0.25">
      <c r="A43" s="102"/>
      <c r="B43" s="1" t="s">
        <v>36</v>
      </c>
      <c r="C43" s="37" t="s">
        <v>347</v>
      </c>
      <c r="D43" s="37" t="s">
        <v>310</v>
      </c>
      <c r="E43" s="38">
        <v>147</v>
      </c>
      <c r="F43" s="38">
        <v>52434.9</v>
      </c>
      <c r="G43" s="77">
        <f t="shared" si="1"/>
        <v>5.4898169616570767E-3</v>
      </c>
      <c r="H43" s="39"/>
    </row>
    <row r="44" spans="1:8" ht="13.5" customHeight="1" x14ac:dyDescent="0.25">
      <c r="A44" s="102"/>
      <c r="B44" s="1" t="s">
        <v>38</v>
      </c>
      <c r="C44" s="37" t="s">
        <v>357</v>
      </c>
      <c r="D44" s="37" t="s">
        <v>355</v>
      </c>
      <c r="E44" s="38">
        <v>11</v>
      </c>
      <c r="F44" s="38">
        <v>11412.5</v>
      </c>
      <c r="G44" s="77">
        <f t="shared" si="1"/>
        <v>1.1948632699768931E-3</v>
      </c>
      <c r="H44" s="39"/>
    </row>
    <row r="45" spans="1:8" x14ac:dyDescent="0.25">
      <c r="A45" s="102"/>
      <c r="B45" s="1" t="s">
        <v>647</v>
      </c>
      <c r="C45" s="37" t="s">
        <v>668</v>
      </c>
      <c r="D45" s="37" t="s">
        <v>669</v>
      </c>
      <c r="E45" s="38">
        <v>15</v>
      </c>
      <c r="F45" s="38">
        <v>12300</v>
      </c>
      <c r="G45" s="77">
        <f t="shared" si="1"/>
        <v>1.2877825385074072E-3</v>
      </c>
      <c r="H45" s="39"/>
    </row>
    <row r="46" spans="1:8" x14ac:dyDescent="0.25">
      <c r="A46" s="102"/>
      <c r="B46" s="1" t="s">
        <v>759</v>
      </c>
      <c r="C46" s="37" t="s">
        <v>784</v>
      </c>
      <c r="D46" s="37" t="s">
        <v>733</v>
      </c>
      <c r="E46" s="38">
        <v>26</v>
      </c>
      <c r="F46" s="38">
        <v>12248.6</v>
      </c>
      <c r="G46" s="77">
        <f t="shared" si="1"/>
        <v>1.2824010732651891E-3</v>
      </c>
      <c r="H46" s="39"/>
    </row>
    <row r="47" spans="1:8" x14ac:dyDescent="0.25">
      <c r="A47" s="102"/>
      <c r="B47" s="1" t="s">
        <v>577</v>
      </c>
      <c r="C47" s="37" t="s">
        <v>582</v>
      </c>
      <c r="D47" s="37" t="s">
        <v>581</v>
      </c>
      <c r="E47" s="38">
        <v>6</v>
      </c>
      <c r="F47" s="38">
        <v>26671.200000000001</v>
      </c>
      <c r="G47" s="77">
        <f t="shared" si="1"/>
        <v>2.7924150927673788E-3</v>
      </c>
      <c r="H47" s="39"/>
    </row>
    <row r="48" spans="1:8" x14ac:dyDescent="0.25">
      <c r="A48" s="102"/>
      <c r="B48" s="1" t="s">
        <v>39</v>
      </c>
      <c r="C48" s="37" t="s">
        <v>343</v>
      </c>
      <c r="D48" s="37" t="s">
        <v>345</v>
      </c>
      <c r="E48" s="38">
        <v>25</v>
      </c>
      <c r="F48" s="38">
        <v>10011.25</v>
      </c>
      <c r="G48" s="77">
        <f t="shared" si="1"/>
        <v>1.048155523466039E-3</v>
      </c>
      <c r="H48" s="39"/>
    </row>
    <row r="49" spans="1:8" x14ac:dyDescent="0.25">
      <c r="A49" s="102"/>
      <c r="B49" s="1" t="s">
        <v>648</v>
      </c>
      <c r="C49" s="37" t="s">
        <v>670</v>
      </c>
      <c r="D49" s="37" t="s">
        <v>671</v>
      </c>
      <c r="E49" s="38">
        <v>90</v>
      </c>
      <c r="F49" s="38">
        <v>25038</v>
      </c>
      <c r="G49" s="77">
        <f t="shared" si="1"/>
        <v>2.6214226991177611E-3</v>
      </c>
      <c r="H49" s="39"/>
    </row>
    <row r="50" spans="1:8" x14ac:dyDescent="0.25">
      <c r="A50" s="102"/>
      <c r="B50" s="1" t="s">
        <v>727</v>
      </c>
      <c r="C50" s="37" t="s">
        <v>732</v>
      </c>
      <c r="D50" s="37" t="s">
        <v>733</v>
      </c>
      <c r="E50" s="38">
        <v>183</v>
      </c>
      <c r="F50" s="38">
        <v>32142.12</v>
      </c>
      <c r="G50" s="77">
        <f t="shared" si="1"/>
        <v>3.3652082021633899E-3</v>
      </c>
      <c r="H50" s="39"/>
    </row>
    <row r="51" spans="1:8" x14ac:dyDescent="0.25">
      <c r="A51" s="102"/>
      <c r="B51" s="1" t="s">
        <v>41</v>
      </c>
      <c r="C51" s="37" t="s">
        <v>703</v>
      </c>
      <c r="D51" s="37" t="s">
        <v>306</v>
      </c>
      <c r="E51" s="38">
        <v>4</v>
      </c>
      <c r="F51" s="38">
        <v>18160</v>
      </c>
      <c r="G51" s="77">
        <f t="shared" si="1"/>
        <v>1.9013114552271961E-3</v>
      </c>
      <c r="H51" s="39"/>
    </row>
    <row r="52" spans="1:8" x14ac:dyDescent="0.25">
      <c r="A52" s="102"/>
      <c r="B52" s="1" t="s">
        <v>42</v>
      </c>
      <c r="C52" s="37" t="s">
        <v>356</v>
      </c>
      <c r="D52" s="37" t="s">
        <v>349</v>
      </c>
      <c r="E52" s="38">
        <v>4</v>
      </c>
      <c r="F52" s="38">
        <v>21000</v>
      </c>
      <c r="G52" s="77">
        <f t="shared" si="1"/>
        <v>2.1986531145248415E-3</v>
      </c>
      <c r="H52" s="39"/>
    </row>
    <row r="53" spans="1:8" x14ac:dyDescent="0.25">
      <c r="A53" s="102"/>
      <c r="B53" s="1" t="s">
        <v>586</v>
      </c>
      <c r="C53" s="37" t="s">
        <v>346</v>
      </c>
      <c r="D53" s="37" t="s">
        <v>310</v>
      </c>
      <c r="E53" s="38">
        <v>85</v>
      </c>
      <c r="F53" s="38">
        <v>35649</v>
      </c>
      <c r="G53" s="77">
        <f t="shared" si="1"/>
        <v>3.7323707085569558E-3</v>
      </c>
      <c r="H53" s="39"/>
    </row>
    <row r="54" spans="1:8" x14ac:dyDescent="0.25">
      <c r="A54" s="102"/>
      <c r="B54" s="1" t="s">
        <v>43</v>
      </c>
      <c r="C54" s="37" t="s">
        <v>344</v>
      </c>
      <c r="D54" s="37" t="s">
        <v>310</v>
      </c>
      <c r="E54" s="38">
        <v>51</v>
      </c>
      <c r="F54" s="38">
        <v>66300</v>
      </c>
      <c r="G54" s="77">
        <f t="shared" si="1"/>
        <v>6.9414619758569997E-3</v>
      </c>
      <c r="H54" s="39"/>
    </row>
    <row r="55" spans="1:8" x14ac:dyDescent="0.25">
      <c r="A55" s="102"/>
      <c r="B55" s="1" t="s">
        <v>44</v>
      </c>
      <c r="C55" s="37" t="s">
        <v>351</v>
      </c>
      <c r="D55" s="37" t="s">
        <v>352</v>
      </c>
      <c r="E55" s="38">
        <v>12</v>
      </c>
      <c r="F55" s="38">
        <v>17958</v>
      </c>
      <c r="G55" s="77">
        <f t="shared" si="1"/>
        <v>1.8801625062208143E-3</v>
      </c>
      <c r="H55" s="39"/>
    </row>
    <row r="56" spans="1:8" x14ac:dyDescent="0.25">
      <c r="A56" s="102"/>
      <c r="B56" s="1" t="s">
        <v>45</v>
      </c>
      <c r="C56" s="37" t="s">
        <v>353</v>
      </c>
      <c r="D56" s="37" t="s">
        <v>338</v>
      </c>
      <c r="E56" s="38">
        <v>65</v>
      </c>
      <c r="F56" s="38">
        <v>22555</v>
      </c>
      <c r="G56" s="77">
        <f t="shared" si="1"/>
        <v>2.3614581427670381E-3</v>
      </c>
      <c r="H56" s="39"/>
    </row>
    <row r="57" spans="1:8" x14ac:dyDescent="0.25">
      <c r="A57" s="102"/>
      <c r="B57" s="1" t="s">
        <v>46</v>
      </c>
      <c r="C57" s="37" t="s">
        <v>341</v>
      </c>
      <c r="D57" s="37" t="s">
        <v>342</v>
      </c>
      <c r="E57" s="38">
        <v>104</v>
      </c>
      <c r="F57" s="38">
        <v>46035.6</v>
      </c>
      <c r="G57" s="77">
        <f t="shared" si="1"/>
        <v>4.8198245390009423E-3</v>
      </c>
      <c r="H57" s="39"/>
    </row>
    <row r="58" spans="1:8" x14ac:dyDescent="0.25">
      <c r="A58" s="102"/>
      <c r="B58" s="1" t="s">
        <v>649</v>
      </c>
      <c r="C58" s="37" t="s">
        <v>672</v>
      </c>
      <c r="D58" s="37" t="s">
        <v>306</v>
      </c>
      <c r="E58" s="38">
        <v>4</v>
      </c>
      <c r="F58" s="38">
        <v>22378</v>
      </c>
      <c r="G58" s="77">
        <f t="shared" si="1"/>
        <v>2.3429266379446142E-3</v>
      </c>
      <c r="H58" s="39"/>
    </row>
    <row r="59" spans="1:8" outlineLevel="1" x14ac:dyDescent="0.25">
      <c r="A59" s="102"/>
      <c r="B59" s="1" t="s">
        <v>47</v>
      </c>
      <c r="C59" s="37" t="s">
        <v>348</v>
      </c>
      <c r="D59" s="37" t="s">
        <v>358</v>
      </c>
      <c r="E59" s="38">
        <v>64</v>
      </c>
      <c r="F59" s="38">
        <v>26524.799999999999</v>
      </c>
      <c r="G59" s="77">
        <f t="shared" si="1"/>
        <v>2.7770873396261195E-3</v>
      </c>
      <c r="H59" s="39"/>
    </row>
    <row r="60" spans="1:8" outlineLevel="1" x14ac:dyDescent="0.25">
      <c r="A60" s="102"/>
      <c r="B60" s="1" t="s">
        <v>760</v>
      </c>
      <c r="C60" s="37" t="s">
        <v>786</v>
      </c>
      <c r="D60" s="37" t="s">
        <v>363</v>
      </c>
      <c r="E60" s="38">
        <v>25</v>
      </c>
      <c r="F60" s="38">
        <v>17276.25</v>
      </c>
      <c r="G60" s="77">
        <f t="shared" si="1"/>
        <v>1.8087848033242757E-3</v>
      </c>
      <c r="H60" s="39"/>
    </row>
    <row r="61" spans="1:8" outlineLevel="1" x14ac:dyDescent="0.25">
      <c r="A61" s="102"/>
      <c r="B61" s="1" t="s">
        <v>650</v>
      </c>
      <c r="C61" s="37" t="s">
        <v>673</v>
      </c>
      <c r="D61" s="37" t="s">
        <v>301</v>
      </c>
      <c r="E61" s="38">
        <v>46</v>
      </c>
      <c r="F61" s="38">
        <v>22224.9</v>
      </c>
      <c r="G61" s="77">
        <f t="shared" si="1"/>
        <v>2.3268974097620547E-3</v>
      </c>
      <c r="H61" s="39"/>
    </row>
    <row r="62" spans="1:8" outlineLevel="1" x14ac:dyDescent="0.25">
      <c r="A62" s="102"/>
      <c r="B62" s="1" t="s">
        <v>48</v>
      </c>
      <c r="C62" s="37" t="s">
        <v>365</v>
      </c>
      <c r="D62" s="37" t="s">
        <v>364</v>
      </c>
      <c r="E62" s="38">
        <v>8</v>
      </c>
      <c r="F62" s="38">
        <v>40819.199999999997</v>
      </c>
      <c r="G62" s="77">
        <f t="shared" si="1"/>
        <v>4.273679105352971E-3</v>
      </c>
      <c r="H62" s="39"/>
    </row>
    <row r="63" spans="1:8" outlineLevel="1" x14ac:dyDescent="0.25">
      <c r="A63" s="102"/>
      <c r="B63" s="1" t="s">
        <v>49</v>
      </c>
      <c r="C63" s="37" t="s">
        <v>360</v>
      </c>
      <c r="D63" s="37" t="s">
        <v>312</v>
      </c>
      <c r="E63" s="38">
        <v>42</v>
      </c>
      <c r="F63" s="38">
        <v>44394</v>
      </c>
      <c r="G63" s="77">
        <f t="shared" si="1"/>
        <v>4.6479526841055148E-3</v>
      </c>
      <c r="H63" s="39"/>
    </row>
    <row r="64" spans="1:8" outlineLevel="1" x14ac:dyDescent="0.25">
      <c r="A64" s="102"/>
      <c r="B64" s="1" t="s">
        <v>50</v>
      </c>
      <c r="C64" s="37" t="s">
        <v>366</v>
      </c>
      <c r="D64" s="37" t="s">
        <v>37</v>
      </c>
      <c r="E64" s="38">
        <v>4</v>
      </c>
      <c r="F64" s="38">
        <v>20420</v>
      </c>
      <c r="G64" s="77">
        <f t="shared" si="1"/>
        <v>2.1379284094570124E-3</v>
      </c>
      <c r="H64" s="39"/>
    </row>
    <row r="65" spans="1:8" outlineLevel="1" x14ac:dyDescent="0.25">
      <c r="A65" s="102"/>
      <c r="B65" s="1" t="s">
        <v>51</v>
      </c>
      <c r="C65" s="37" t="s">
        <v>370</v>
      </c>
      <c r="D65" s="37" t="s">
        <v>367</v>
      </c>
      <c r="E65" s="38">
        <v>2</v>
      </c>
      <c r="F65" s="38">
        <v>40216</v>
      </c>
      <c r="G65" s="77">
        <f t="shared" si="1"/>
        <v>4.2105254120824295E-3</v>
      </c>
      <c r="H65" s="39"/>
    </row>
    <row r="66" spans="1:8" outlineLevel="1" x14ac:dyDescent="0.25">
      <c r="A66" s="102"/>
      <c r="B66" s="1" t="s">
        <v>761</v>
      </c>
      <c r="C66" s="37" t="s">
        <v>776</v>
      </c>
      <c r="D66" s="37" t="s">
        <v>777</v>
      </c>
      <c r="E66" s="38">
        <v>1</v>
      </c>
      <c r="F66" s="38">
        <v>25850</v>
      </c>
      <c r="G66" s="77">
        <f t="shared" si="1"/>
        <v>2.7064372862127214E-3</v>
      </c>
      <c r="H66" s="39"/>
    </row>
    <row r="67" spans="1:8" outlineLevel="1" x14ac:dyDescent="0.25">
      <c r="A67" s="102"/>
      <c r="B67" s="1" t="s">
        <v>587</v>
      </c>
      <c r="C67" s="37" t="s">
        <v>597</v>
      </c>
      <c r="D67" s="37" t="s">
        <v>314</v>
      </c>
      <c r="E67" s="38">
        <v>2</v>
      </c>
      <c r="F67" s="38">
        <v>18934</v>
      </c>
      <c r="G67" s="77">
        <f t="shared" si="1"/>
        <v>1.9823475271625404E-3</v>
      </c>
      <c r="H67" s="39"/>
    </row>
    <row r="68" spans="1:8" outlineLevel="1" x14ac:dyDescent="0.25">
      <c r="A68" s="102"/>
      <c r="B68" s="1" t="s">
        <v>651</v>
      </c>
      <c r="C68" s="37" t="s">
        <v>674</v>
      </c>
      <c r="D68" s="37" t="s">
        <v>675</v>
      </c>
      <c r="E68" s="38">
        <v>114</v>
      </c>
      <c r="F68" s="38">
        <v>39848.699999999997</v>
      </c>
      <c r="G68" s="77">
        <f t="shared" si="1"/>
        <v>4.1720699221317161E-3</v>
      </c>
      <c r="H68" s="39"/>
    </row>
    <row r="69" spans="1:8" outlineLevel="1" x14ac:dyDescent="0.25">
      <c r="A69" s="102"/>
      <c r="B69" s="1" t="s">
        <v>52</v>
      </c>
      <c r="C69" s="37" t="s">
        <v>368</v>
      </c>
      <c r="D69" s="37" t="s">
        <v>303</v>
      </c>
      <c r="E69" s="38">
        <v>48</v>
      </c>
      <c r="F69" s="38">
        <v>86971.199999999997</v>
      </c>
      <c r="G69" s="77">
        <f t="shared" si="1"/>
        <v>9.1056904644744221E-3</v>
      </c>
      <c r="H69" s="39"/>
    </row>
    <row r="70" spans="1:8" outlineLevel="1" x14ac:dyDescent="0.25">
      <c r="A70" s="102"/>
      <c r="B70" s="1" t="s">
        <v>652</v>
      </c>
      <c r="C70" s="37" t="s">
        <v>676</v>
      </c>
      <c r="D70" s="37" t="s">
        <v>312</v>
      </c>
      <c r="E70" s="38">
        <v>4</v>
      </c>
      <c r="F70" s="38">
        <v>11912.4</v>
      </c>
      <c r="G70" s="77">
        <f t="shared" si="1"/>
        <v>1.24720168387932E-3</v>
      </c>
      <c r="H70" s="39"/>
    </row>
    <row r="71" spans="1:8" outlineLevel="1" x14ac:dyDescent="0.25">
      <c r="A71" s="102"/>
      <c r="B71" s="1" t="s">
        <v>53</v>
      </c>
      <c r="C71" s="37" t="s">
        <v>361</v>
      </c>
      <c r="D71" s="37" t="s">
        <v>369</v>
      </c>
      <c r="E71" s="38">
        <v>2</v>
      </c>
      <c r="F71" s="38">
        <v>17797</v>
      </c>
      <c r="G71" s="77">
        <f t="shared" ref="G71:G95" si="2">+F71/$F$109</f>
        <v>1.863306165676124E-3</v>
      </c>
      <c r="H71" s="39"/>
    </row>
    <row r="72" spans="1:8" outlineLevel="1" x14ac:dyDescent="0.25">
      <c r="A72" s="102"/>
      <c r="B72" s="1" t="s">
        <v>607</v>
      </c>
      <c r="C72" s="37" t="s">
        <v>629</v>
      </c>
      <c r="D72" s="37" t="s">
        <v>630</v>
      </c>
      <c r="E72" s="38">
        <v>6</v>
      </c>
      <c r="F72" s="38">
        <v>12629.4</v>
      </c>
      <c r="G72" s="77">
        <f t="shared" si="2"/>
        <v>1.3222699830752395E-3</v>
      </c>
      <c r="H72" s="39"/>
    </row>
    <row r="73" spans="1:8" outlineLevel="1" x14ac:dyDescent="0.25">
      <c r="A73" s="102"/>
      <c r="B73" s="1" t="s">
        <v>54</v>
      </c>
      <c r="C73" s="37" t="s">
        <v>359</v>
      </c>
      <c r="D73" s="37" t="s">
        <v>362</v>
      </c>
      <c r="E73" s="38">
        <v>20</v>
      </c>
      <c r="F73" s="38">
        <v>47986</v>
      </c>
      <c r="G73" s="77">
        <f t="shared" si="2"/>
        <v>5.024027064456621E-3</v>
      </c>
      <c r="H73" s="39"/>
    </row>
    <row r="74" spans="1:8" x14ac:dyDescent="0.25">
      <c r="B74" s="1" t="s">
        <v>55</v>
      </c>
      <c r="C74" s="37" t="s">
        <v>371</v>
      </c>
      <c r="D74" s="37" t="s">
        <v>310</v>
      </c>
      <c r="E74" s="38">
        <v>109</v>
      </c>
      <c r="F74" s="38">
        <v>13832.1</v>
      </c>
      <c r="G74" s="77">
        <f t="shared" si="2"/>
        <v>1.4481899878770982E-3</v>
      </c>
      <c r="H74" s="39"/>
    </row>
    <row r="75" spans="1:8" x14ac:dyDescent="0.25">
      <c r="B75" s="1" t="s">
        <v>56</v>
      </c>
      <c r="C75" s="37" t="s">
        <v>381</v>
      </c>
      <c r="D75" s="37" t="s">
        <v>329</v>
      </c>
      <c r="E75" s="38">
        <v>4</v>
      </c>
      <c r="F75" s="38">
        <v>45800</v>
      </c>
      <c r="G75" s="77">
        <f t="shared" si="2"/>
        <v>4.7951577450113204E-3</v>
      </c>
      <c r="H75" s="39"/>
    </row>
    <row r="76" spans="1:8" x14ac:dyDescent="0.25">
      <c r="B76" s="1" t="s">
        <v>57</v>
      </c>
      <c r="C76" s="37" t="s">
        <v>376</v>
      </c>
      <c r="D76" s="37" t="s">
        <v>311</v>
      </c>
      <c r="E76" s="38">
        <v>4</v>
      </c>
      <c r="F76" s="38">
        <v>17365.2</v>
      </c>
      <c r="G76" s="77">
        <f t="shared" si="2"/>
        <v>1.8180976697307989E-3</v>
      </c>
      <c r="H76" s="39"/>
    </row>
    <row r="77" spans="1:8" x14ac:dyDescent="0.25">
      <c r="A77" s="91" t="s">
        <v>762</v>
      </c>
      <c r="B77" s="1" t="s">
        <v>653</v>
      </c>
      <c r="C77" s="37" t="s">
        <v>677</v>
      </c>
      <c r="D77" s="37" t="s">
        <v>678</v>
      </c>
      <c r="E77" s="38">
        <v>37</v>
      </c>
      <c r="F77" s="38">
        <v>14864.75</v>
      </c>
      <c r="G77" s="77">
        <f t="shared" si="2"/>
        <v>1.5563061373396732E-3</v>
      </c>
      <c r="H77" s="39"/>
    </row>
    <row r="78" spans="1:8" x14ac:dyDescent="0.25">
      <c r="A78" s="107" t="s">
        <v>64</v>
      </c>
      <c r="B78" s="1" t="s">
        <v>58</v>
      </c>
      <c r="C78" s="37" t="s">
        <v>375</v>
      </c>
      <c r="D78" s="37" t="s">
        <v>310</v>
      </c>
      <c r="E78" s="38">
        <v>44</v>
      </c>
      <c r="F78" s="38">
        <v>39545</v>
      </c>
      <c r="G78" s="77">
        <f t="shared" si="2"/>
        <v>4.1402732101849934E-3</v>
      </c>
      <c r="H78" s="39"/>
    </row>
    <row r="79" spans="1:8" x14ac:dyDescent="0.25">
      <c r="B79" s="1" t="s">
        <v>59</v>
      </c>
      <c r="C79" s="37" t="s">
        <v>372</v>
      </c>
      <c r="D79" s="37" t="s">
        <v>377</v>
      </c>
      <c r="E79" s="38">
        <v>2</v>
      </c>
      <c r="F79" s="38">
        <v>27094</v>
      </c>
      <c r="G79" s="77">
        <f t="shared" si="2"/>
        <v>2.8366813088064788E-3</v>
      </c>
      <c r="H79" s="39"/>
    </row>
    <row r="80" spans="1:8" x14ac:dyDescent="0.25">
      <c r="B80" s="1" t="s">
        <v>60</v>
      </c>
      <c r="C80" s="37" t="s">
        <v>379</v>
      </c>
      <c r="D80" s="37" t="s">
        <v>362</v>
      </c>
      <c r="E80" s="38">
        <v>16</v>
      </c>
      <c r="F80" s="38">
        <v>26048</v>
      </c>
      <c r="G80" s="77">
        <f t="shared" si="2"/>
        <v>2.7271674441496701E-3</v>
      </c>
      <c r="H80" s="39"/>
    </row>
    <row r="81" spans="1:8" x14ac:dyDescent="0.25">
      <c r="B81" s="1" t="s">
        <v>694</v>
      </c>
      <c r="C81" s="37" t="s">
        <v>704</v>
      </c>
      <c r="D81" s="37" t="s">
        <v>385</v>
      </c>
      <c r="E81" s="38">
        <v>90</v>
      </c>
      <c r="F81" s="38">
        <v>36846</v>
      </c>
      <c r="G81" s="77">
        <f t="shared" si="2"/>
        <v>3.8576939360848717E-3</v>
      </c>
      <c r="H81" s="39"/>
    </row>
    <row r="82" spans="1:8" x14ac:dyDescent="0.25">
      <c r="A82" s="91" t="s">
        <v>68</v>
      </c>
      <c r="B82" s="1" t="s">
        <v>61</v>
      </c>
      <c r="C82" s="37" t="s">
        <v>373</v>
      </c>
      <c r="D82" s="37" t="s">
        <v>314</v>
      </c>
      <c r="E82" s="38">
        <v>5</v>
      </c>
      <c r="F82" s="38">
        <v>25330</v>
      </c>
      <c r="G82" s="77">
        <f t="shared" si="2"/>
        <v>2.651994447186392E-3</v>
      </c>
      <c r="H82" s="39"/>
    </row>
    <row r="83" spans="1:8" x14ac:dyDescent="0.25">
      <c r="B83" s="1" t="s">
        <v>62</v>
      </c>
      <c r="C83" s="37" t="s">
        <v>374</v>
      </c>
      <c r="D83" s="37" t="s">
        <v>312</v>
      </c>
      <c r="E83" s="38">
        <v>38</v>
      </c>
      <c r="F83" s="38">
        <v>42176.2</v>
      </c>
      <c r="G83" s="77">
        <f t="shared" si="2"/>
        <v>4.4157539756582197E-3</v>
      </c>
      <c r="H83" s="39"/>
    </row>
    <row r="84" spans="1:8" x14ac:dyDescent="0.25">
      <c r="B84" s="1" t="s">
        <v>63</v>
      </c>
      <c r="C84" s="37" t="s">
        <v>380</v>
      </c>
      <c r="D84" s="37" t="s">
        <v>338</v>
      </c>
      <c r="E84" s="38">
        <v>119</v>
      </c>
      <c r="F84" s="38">
        <v>38960.6</v>
      </c>
      <c r="G84" s="77">
        <f t="shared" si="2"/>
        <v>4.079087834940787E-3</v>
      </c>
      <c r="H84" s="39"/>
    </row>
    <row r="85" spans="1:8" x14ac:dyDescent="0.25">
      <c r="B85" s="1" t="s">
        <v>763</v>
      </c>
      <c r="C85" s="37" t="s">
        <v>779</v>
      </c>
      <c r="D85" s="37" t="s">
        <v>389</v>
      </c>
      <c r="E85" s="38">
        <v>8</v>
      </c>
      <c r="F85" s="38">
        <v>12744.8</v>
      </c>
      <c r="G85" s="77">
        <f t="shared" si="2"/>
        <v>1.3343521054283904E-3</v>
      </c>
      <c r="H85" s="39"/>
    </row>
    <row r="86" spans="1:8" x14ac:dyDescent="0.25">
      <c r="B86" s="1" t="s">
        <v>65</v>
      </c>
      <c r="C86" s="37" t="s">
        <v>382</v>
      </c>
      <c r="D86" s="37" t="s">
        <v>386</v>
      </c>
      <c r="E86" s="38">
        <v>73</v>
      </c>
      <c r="F86" s="38">
        <v>19239.150000000001</v>
      </c>
      <c r="G86" s="77">
        <f t="shared" si="2"/>
        <v>2.0142960508719335E-3</v>
      </c>
      <c r="H86" s="39"/>
    </row>
    <row r="87" spans="1:8" x14ac:dyDescent="0.25">
      <c r="B87" s="1" t="s">
        <v>764</v>
      </c>
      <c r="C87" s="37" t="s">
        <v>780</v>
      </c>
      <c r="D87" s="37" t="s">
        <v>781</v>
      </c>
      <c r="E87" s="38">
        <v>19</v>
      </c>
      <c r="F87" s="38">
        <v>12964.65</v>
      </c>
      <c r="G87" s="77">
        <f t="shared" si="2"/>
        <v>1.3573699095821184E-3</v>
      </c>
      <c r="H87" s="39"/>
    </row>
    <row r="88" spans="1:8" x14ac:dyDescent="0.25">
      <c r="B88" s="1" t="s">
        <v>66</v>
      </c>
      <c r="C88" s="37" t="s">
        <v>384</v>
      </c>
      <c r="D88" s="37" t="s">
        <v>388</v>
      </c>
      <c r="E88" s="38">
        <v>142</v>
      </c>
      <c r="F88" s="38">
        <v>46590.2</v>
      </c>
      <c r="G88" s="77">
        <f t="shared" si="2"/>
        <v>4.8778899207778696E-3</v>
      </c>
      <c r="H88" s="39"/>
    </row>
    <row r="89" spans="1:8" x14ac:dyDescent="0.25">
      <c r="B89" s="1" t="s">
        <v>765</v>
      </c>
      <c r="C89" s="37" t="s">
        <v>782</v>
      </c>
      <c r="D89" s="37" t="s">
        <v>783</v>
      </c>
      <c r="E89" s="38">
        <v>1</v>
      </c>
      <c r="F89" s="38">
        <v>35800</v>
      </c>
      <c r="G89" s="77">
        <f t="shared" si="2"/>
        <v>3.7481800714280629E-3</v>
      </c>
      <c r="H89" s="39"/>
    </row>
    <row r="90" spans="1:8" x14ac:dyDescent="0.25">
      <c r="B90" s="1" t="s">
        <v>654</v>
      </c>
      <c r="C90" s="37" t="s">
        <v>679</v>
      </c>
      <c r="D90" s="37" t="s">
        <v>680</v>
      </c>
      <c r="E90" s="38">
        <v>236</v>
      </c>
      <c r="F90" s="38">
        <v>40280.480000000003</v>
      </c>
      <c r="G90" s="77">
        <f t="shared" si="2"/>
        <v>4.2172763241216946E-3</v>
      </c>
      <c r="H90" s="39"/>
    </row>
    <row r="91" spans="1:8" x14ac:dyDescent="0.25">
      <c r="B91" s="1" t="s">
        <v>67</v>
      </c>
      <c r="C91" s="37" t="s">
        <v>383</v>
      </c>
      <c r="D91" s="37" t="s">
        <v>337</v>
      </c>
      <c r="E91" s="38">
        <v>38</v>
      </c>
      <c r="F91" s="38">
        <v>20647.3</v>
      </c>
      <c r="G91" s="77">
        <f t="shared" si="2"/>
        <v>2.1617262119775597E-3</v>
      </c>
      <c r="H91" s="39"/>
    </row>
    <row r="92" spans="1:8" x14ac:dyDescent="0.25">
      <c r="A92" s="107" t="s">
        <v>71</v>
      </c>
      <c r="B92" s="1" t="s">
        <v>69</v>
      </c>
      <c r="C92" s="37" t="s">
        <v>387</v>
      </c>
      <c r="D92" s="37" t="s">
        <v>306</v>
      </c>
      <c r="E92" s="38">
        <v>9</v>
      </c>
      <c r="F92" s="38">
        <v>11809.8</v>
      </c>
      <c r="G92" s="77">
        <f t="shared" si="2"/>
        <v>1.2364596929483557E-3</v>
      </c>
      <c r="H92" s="39"/>
    </row>
    <row r="93" spans="1:8" x14ac:dyDescent="0.25">
      <c r="B93" s="1" t="s">
        <v>70</v>
      </c>
      <c r="C93" s="37" t="s">
        <v>390</v>
      </c>
      <c r="D93" s="37" t="s">
        <v>389</v>
      </c>
      <c r="E93" s="38">
        <v>52</v>
      </c>
      <c r="F93" s="38">
        <v>17680</v>
      </c>
      <c r="G93" s="77">
        <f t="shared" si="2"/>
        <v>1.8510565268951998E-3</v>
      </c>
      <c r="H93" s="39"/>
    </row>
    <row r="94" spans="1:8" x14ac:dyDescent="0.25">
      <c r="B94" s="1" t="s">
        <v>655</v>
      </c>
      <c r="C94" s="37" t="s">
        <v>681</v>
      </c>
      <c r="D94" s="37" t="s">
        <v>310</v>
      </c>
      <c r="E94" s="38">
        <v>23</v>
      </c>
      <c r="F94" s="38">
        <v>24982.6</v>
      </c>
      <c r="G94" s="77">
        <f t="shared" si="2"/>
        <v>2.6156224428061097E-3</v>
      </c>
      <c r="H94" s="39"/>
    </row>
    <row r="95" spans="1:8" x14ac:dyDescent="0.25">
      <c r="B95" s="1" t="s">
        <v>766</v>
      </c>
      <c r="C95" s="37" t="s">
        <v>778</v>
      </c>
      <c r="D95" s="37" t="s">
        <v>388</v>
      </c>
      <c r="E95" s="38">
        <v>25</v>
      </c>
      <c r="F95" s="38">
        <v>42927.5</v>
      </c>
      <c r="G95" s="77">
        <f t="shared" si="2"/>
        <v>4.4944134082745297E-3</v>
      </c>
      <c r="H95" s="39"/>
    </row>
    <row r="96" spans="1:8" x14ac:dyDescent="0.25">
      <c r="A96" s="91" t="s">
        <v>298</v>
      </c>
      <c r="B96" s="26"/>
      <c r="C96" s="105"/>
      <c r="D96" s="37"/>
      <c r="E96" s="38"/>
      <c r="F96" s="38"/>
      <c r="G96" s="77"/>
      <c r="H96" s="39"/>
    </row>
    <row r="97" spans="1:8" x14ac:dyDescent="0.25">
      <c r="A97" s="91" t="s">
        <v>74</v>
      </c>
      <c r="B97" s="42"/>
      <c r="C97" s="75" t="s">
        <v>72</v>
      </c>
      <c r="D97" s="42"/>
      <c r="E97" s="43"/>
      <c r="F97" s="44">
        <f>SUM(F7:F96)</f>
        <v>9471415.7299999986</v>
      </c>
      <c r="G97" s="78">
        <f>+F97/$F$109</f>
        <v>0.99163608065352715</v>
      </c>
      <c r="H97" s="45"/>
    </row>
    <row r="99" spans="1:8" x14ac:dyDescent="0.25">
      <c r="B99" s="104"/>
      <c r="C99" s="46" t="s">
        <v>75</v>
      </c>
      <c r="D99" s="46"/>
      <c r="E99" s="46"/>
      <c r="F99" s="46" t="s">
        <v>10</v>
      </c>
      <c r="G99" s="46" t="s">
        <v>11</v>
      </c>
      <c r="H99" s="46" t="s">
        <v>12</v>
      </c>
    </row>
    <row r="100" spans="1:8" x14ac:dyDescent="0.25">
      <c r="B100" s="47"/>
      <c r="C100" s="42" t="s">
        <v>767</v>
      </c>
      <c r="D100" s="37"/>
      <c r="E100" s="48"/>
      <c r="F100" s="38">
        <v>0</v>
      </c>
      <c r="G100" s="78">
        <f>+F100/$F$109</f>
        <v>0</v>
      </c>
      <c r="H100" s="37"/>
    </row>
    <row r="101" spans="1:8" x14ac:dyDescent="0.25">
      <c r="B101" s="47" t="s">
        <v>77</v>
      </c>
      <c r="C101" s="42" t="s">
        <v>78</v>
      </c>
      <c r="D101" s="42"/>
      <c r="E101" s="43"/>
      <c r="F101" s="38">
        <v>13999.31</v>
      </c>
      <c r="G101" s="78">
        <f>+F101/$F$109</f>
        <v>1.4656965015570837E-3</v>
      </c>
      <c r="H101" s="37"/>
    </row>
    <row r="102" spans="1:8" x14ac:dyDescent="0.25">
      <c r="B102" s="47"/>
      <c r="C102" s="42" t="s">
        <v>79</v>
      </c>
      <c r="D102" s="37"/>
      <c r="E102" s="48"/>
      <c r="F102" s="43" t="s">
        <v>76</v>
      </c>
      <c r="G102" s="48">
        <v>0</v>
      </c>
      <c r="H102" s="37"/>
    </row>
    <row r="103" spans="1:8" x14ac:dyDescent="0.25">
      <c r="B103" s="47"/>
      <c r="C103" s="42" t="s">
        <v>80</v>
      </c>
      <c r="D103" s="37"/>
      <c r="E103" s="48"/>
      <c r="F103" s="43" t="s">
        <v>76</v>
      </c>
      <c r="G103" s="48">
        <v>0</v>
      </c>
      <c r="H103" s="37"/>
    </row>
    <row r="104" spans="1:8" x14ac:dyDescent="0.25">
      <c r="B104" s="47"/>
      <c r="C104" s="42" t="s">
        <v>81</v>
      </c>
      <c r="D104" s="37"/>
      <c r="E104" s="48"/>
      <c r="F104" s="43" t="s">
        <v>76</v>
      </c>
      <c r="G104" s="48">
        <v>0</v>
      </c>
      <c r="H104" s="37"/>
    </row>
    <row r="105" spans="1:8" x14ac:dyDescent="0.25">
      <c r="B105" s="37" t="s">
        <v>68</v>
      </c>
      <c r="C105" s="37" t="s">
        <v>82</v>
      </c>
      <c r="D105" s="37"/>
      <c r="E105" s="48"/>
      <c r="F105" s="38">
        <v>65887.009999999995</v>
      </c>
      <c r="G105" s="78">
        <f>+F105/$F$109</f>
        <v>6.8982228449156842E-3</v>
      </c>
      <c r="H105" s="37"/>
    </row>
    <row r="106" spans="1:8" x14ac:dyDescent="0.25">
      <c r="B106" s="47"/>
      <c r="C106" s="37"/>
      <c r="D106" s="37"/>
      <c r="E106" s="48"/>
      <c r="F106" s="49"/>
      <c r="G106" s="78"/>
      <c r="H106" s="37"/>
    </row>
    <row r="107" spans="1:8" x14ac:dyDescent="0.25">
      <c r="B107" s="47"/>
      <c r="C107" s="37" t="s">
        <v>83</v>
      </c>
      <c r="D107" s="37"/>
      <c r="E107" s="48"/>
      <c r="F107" s="50">
        <f>SUM(F100:F106)</f>
        <v>79886.319999999992</v>
      </c>
      <c r="G107" s="78">
        <f>+F107/$F$109</f>
        <v>8.3639193464727681E-3</v>
      </c>
      <c r="H107" s="37"/>
    </row>
    <row r="108" spans="1:8" x14ac:dyDescent="0.25">
      <c r="B108" s="47"/>
      <c r="C108" s="37"/>
      <c r="D108" s="37"/>
      <c r="E108" s="48"/>
      <c r="F108" s="50"/>
      <c r="G108" s="79"/>
      <c r="H108" s="37"/>
    </row>
    <row r="109" spans="1:8" x14ac:dyDescent="0.25">
      <c r="B109" s="51"/>
      <c r="C109" s="52" t="s">
        <v>84</v>
      </c>
      <c r="D109" s="53"/>
      <c r="E109" s="54"/>
      <c r="F109" s="54">
        <f>+F107+F97</f>
        <v>9551302.0499999989</v>
      </c>
      <c r="G109" s="127">
        <f>+G107+G97</f>
        <v>0.99999999999999989</v>
      </c>
      <c r="H109" s="37"/>
    </row>
    <row r="110" spans="1:8" x14ac:dyDescent="0.25">
      <c r="F110" s="55">
        <v>0</v>
      </c>
    </row>
    <row r="111" spans="1:8" x14ac:dyDescent="0.25">
      <c r="C111" s="42" t="s">
        <v>85</v>
      </c>
      <c r="D111" s="13">
        <v>21.22</v>
      </c>
      <c r="F111" s="34"/>
    </row>
    <row r="112" spans="1:8" x14ac:dyDescent="0.25">
      <c r="C112" s="42" t="s">
        <v>86</v>
      </c>
      <c r="D112" s="13">
        <v>8.3699999999999992</v>
      </c>
    </row>
    <row r="113" spans="2:8" x14ac:dyDescent="0.25">
      <c r="C113" s="42" t="s">
        <v>87</v>
      </c>
      <c r="D113" s="13">
        <v>7.58</v>
      </c>
    </row>
    <row r="114" spans="2:8" hidden="1" x14ac:dyDescent="0.25">
      <c r="C114" s="42" t="s">
        <v>88</v>
      </c>
      <c r="D114" s="58">
        <v>14.4664</v>
      </c>
    </row>
    <row r="115" spans="2:8" hidden="1" x14ac:dyDescent="0.25">
      <c r="C115" s="42" t="s">
        <v>89</v>
      </c>
      <c r="D115" s="58">
        <v>15.0909</v>
      </c>
    </row>
    <row r="116" spans="2:8" hidden="1" x14ac:dyDescent="0.25">
      <c r="C116" s="42" t="s">
        <v>90</v>
      </c>
      <c r="D116" s="59"/>
    </row>
    <row r="117" spans="2:8" hidden="1" x14ac:dyDescent="0.25">
      <c r="C117" s="42" t="s">
        <v>91</v>
      </c>
      <c r="D117" s="57">
        <v>0</v>
      </c>
    </row>
    <row r="118" spans="2:8" hidden="1" x14ac:dyDescent="0.25">
      <c r="C118" s="42" t="s">
        <v>92</v>
      </c>
      <c r="D118" s="57">
        <v>0</v>
      </c>
      <c r="F118" s="55"/>
      <c r="G118" s="81"/>
    </row>
    <row r="119" spans="2:8" hidden="1" x14ac:dyDescent="0.25">
      <c r="B119" s="60"/>
      <c r="C119" s="36"/>
    </row>
    <row r="120" spans="2:8" hidden="1" x14ac:dyDescent="0.25">
      <c r="F120" s="34"/>
    </row>
    <row r="121" spans="2:8" x14ac:dyDescent="0.25">
      <c r="F121" s="34"/>
    </row>
    <row r="122" spans="2:8" x14ac:dyDescent="0.25">
      <c r="C122" s="46" t="s">
        <v>93</v>
      </c>
      <c r="D122" s="46"/>
      <c r="E122" s="46"/>
      <c r="F122" s="46"/>
      <c r="G122" s="46"/>
      <c r="H122" s="46"/>
    </row>
    <row r="123" spans="2:8" x14ac:dyDescent="0.25">
      <c r="C123" s="46" t="s">
        <v>94</v>
      </c>
      <c r="D123" s="46"/>
      <c r="E123" s="46"/>
      <c r="F123" s="46" t="s">
        <v>10</v>
      </c>
      <c r="G123" s="46" t="s">
        <v>11</v>
      </c>
      <c r="H123" s="46" t="s">
        <v>12</v>
      </c>
    </row>
    <row r="124" spans="2:8" x14ac:dyDescent="0.25">
      <c r="C124" s="42" t="s">
        <v>95</v>
      </c>
      <c r="D124" s="37"/>
      <c r="E124" s="48"/>
      <c r="F124" s="61">
        <f>SUMIF(Table13456768[[Industry ]],A96,Table13456768[Market Value])</f>
        <v>0</v>
      </c>
      <c r="G124" s="82">
        <f>+F124/$F$109</f>
        <v>0</v>
      </c>
      <c r="H124" s="37"/>
    </row>
    <row r="125" spans="2:8" x14ac:dyDescent="0.25">
      <c r="C125" s="37" t="s">
        <v>96</v>
      </c>
      <c r="D125" s="37"/>
      <c r="E125" s="48"/>
      <c r="F125" s="61">
        <f>SUMIF(Table13456768[[Industry ]],A97,Table13456768[Market Value])</f>
        <v>2289687.1</v>
      </c>
      <c r="G125" s="82">
        <f>+F125/$F$109</f>
        <v>0.23972512731915963</v>
      </c>
      <c r="H125" s="37"/>
    </row>
    <row r="126" spans="2:8" x14ac:dyDescent="0.25">
      <c r="C126" s="37" t="s">
        <v>97</v>
      </c>
      <c r="D126" s="37"/>
      <c r="E126" s="48"/>
      <c r="F126" s="61">
        <f>SUMIF($E$138:$E$145,C126,H138:H145)</f>
        <v>0</v>
      </c>
      <c r="G126" s="82">
        <f>+F126/$F$109</f>
        <v>0</v>
      </c>
      <c r="H126" s="37"/>
    </row>
    <row r="127" spans="2:8" x14ac:dyDescent="0.25">
      <c r="C127" s="37" t="s">
        <v>98</v>
      </c>
      <c r="D127" s="37"/>
      <c r="E127" s="48"/>
      <c r="F127" s="61">
        <f t="shared" ref="F127:F135" si="3">SUMIF($E$138:$E$145,C127,H139:H146)</f>
        <v>0</v>
      </c>
      <c r="G127" s="82">
        <f t="shared" ref="G127:G135" si="4">+F127/$F$109</f>
        <v>0</v>
      </c>
      <c r="H127" s="37"/>
    </row>
    <row r="128" spans="2:8" hidden="1" x14ac:dyDescent="0.25">
      <c r="C128" s="37" t="s">
        <v>99</v>
      </c>
      <c r="D128" s="37"/>
      <c r="E128" s="48"/>
      <c r="F128" s="61">
        <f t="shared" si="3"/>
        <v>0</v>
      </c>
      <c r="G128" s="82">
        <f t="shared" si="4"/>
        <v>0</v>
      </c>
      <c r="H128" s="37"/>
    </row>
    <row r="129" spans="2:8" hidden="1" x14ac:dyDescent="0.25">
      <c r="C129" s="37" t="s">
        <v>100</v>
      </c>
      <c r="D129" s="37"/>
      <c r="E129" s="48"/>
      <c r="F129" s="61">
        <f t="shared" si="3"/>
        <v>0</v>
      </c>
      <c r="G129" s="82">
        <f t="shared" si="4"/>
        <v>0</v>
      </c>
      <c r="H129" s="37"/>
    </row>
    <row r="130" spans="2:8" hidden="1" x14ac:dyDescent="0.25">
      <c r="C130" s="37" t="s">
        <v>101</v>
      </c>
      <c r="D130" s="37"/>
      <c r="E130" s="48"/>
      <c r="F130" s="61">
        <f t="shared" si="3"/>
        <v>0</v>
      </c>
      <c r="G130" s="82">
        <f t="shared" si="4"/>
        <v>0</v>
      </c>
      <c r="H130" s="37"/>
    </row>
    <row r="131" spans="2:8" hidden="1" x14ac:dyDescent="0.25">
      <c r="C131" s="37" t="s">
        <v>102</v>
      </c>
      <c r="D131" s="37"/>
      <c r="E131" s="48"/>
      <c r="F131" s="61">
        <f t="shared" si="3"/>
        <v>0</v>
      </c>
      <c r="G131" s="82">
        <f t="shared" si="4"/>
        <v>0</v>
      </c>
      <c r="H131" s="37"/>
    </row>
    <row r="132" spans="2:8" hidden="1" x14ac:dyDescent="0.25">
      <c r="C132" s="37" t="s">
        <v>103</v>
      </c>
      <c r="D132" s="37"/>
      <c r="E132" s="48"/>
      <c r="F132" s="61">
        <f t="shared" si="3"/>
        <v>0</v>
      </c>
      <c r="G132" s="82">
        <f t="shared" si="4"/>
        <v>0</v>
      </c>
      <c r="H132" s="37"/>
    </row>
    <row r="133" spans="2:8" hidden="1" x14ac:dyDescent="0.25">
      <c r="C133" s="37" t="s">
        <v>104</v>
      </c>
      <c r="D133" s="37"/>
      <c r="E133" s="48"/>
      <c r="F133" s="61">
        <f>SUMIF($E$138:$E$145,C133,H145:H152)</f>
        <v>0</v>
      </c>
      <c r="G133" s="82">
        <f t="shared" si="4"/>
        <v>0</v>
      </c>
      <c r="H133" s="37"/>
    </row>
    <row r="134" spans="2:8" hidden="1" x14ac:dyDescent="0.25">
      <c r="C134" s="37" t="s">
        <v>105</v>
      </c>
      <c r="D134" s="37"/>
      <c r="E134" s="48"/>
      <c r="F134" s="61">
        <f t="shared" si="3"/>
        <v>0</v>
      </c>
      <c r="G134" s="82">
        <f t="shared" si="4"/>
        <v>0</v>
      </c>
      <c r="H134" s="37"/>
    </row>
    <row r="135" spans="2:8" hidden="1" x14ac:dyDescent="0.25">
      <c r="C135" s="37" t="s">
        <v>106</v>
      </c>
      <c r="D135" s="37"/>
      <c r="E135" s="48"/>
      <c r="F135" s="61">
        <f t="shared" si="3"/>
        <v>0</v>
      </c>
      <c r="G135" s="82">
        <f t="shared" si="4"/>
        <v>0</v>
      </c>
      <c r="H135" s="37"/>
    </row>
    <row r="136" spans="2:8" hidden="1" x14ac:dyDescent="0.25"/>
    <row r="137" spans="2:8" hidden="1" x14ac:dyDescent="0.25"/>
    <row r="138" spans="2:8" hidden="1" x14ac:dyDescent="0.25">
      <c r="B138" s="91"/>
      <c r="C138" s="91"/>
      <c r="D138" s="91"/>
      <c r="E138" s="91" t="s">
        <v>97</v>
      </c>
      <c r="F138" s="91" t="s">
        <v>107</v>
      </c>
      <c r="G138" s="91">
        <f t="shared" ref="G138:G145" si="5">SUMIF($H$7:$H$57,F138,$E$7:$E$57)</f>
        <v>0</v>
      </c>
      <c r="H138" s="91">
        <f t="shared" ref="H138:H145" si="6">SUMIF($H$7:$H$57,F138,$F$7:$F$57)</f>
        <v>0</v>
      </c>
    </row>
    <row r="139" spans="2:8" hidden="1" x14ac:dyDescent="0.25">
      <c r="B139" s="91"/>
      <c r="C139" s="91"/>
      <c r="D139" s="91"/>
      <c r="E139" s="91" t="s">
        <v>97</v>
      </c>
      <c r="F139" s="91" t="s">
        <v>108</v>
      </c>
      <c r="G139" s="91">
        <f t="shared" si="5"/>
        <v>0</v>
      </c>
      <c r="H139" s="91">
        <f t="shared" si="6"/>
        <v>0</v>
      </c>
    </row>
    <row r="140" spans="2:8" s="91" customFormat="1" hidden="1" x14ac:dyDescent="0.25">
      <c r="E140" s="91" t="s">
        <v>97</v>
      </c>
      <c r="F140" s="91" t="s">
        <v>109</v>
      </c>
      <c r="G140" s="91">
        <f t="shared" si="5"/>
        <v>0</v>
      </c>
      <c r="H140" s="91">
        <f t="shared" si="6"/>
        <v>0</v>
      </c>
    </row>
    <row r="141" spans="2:8" s="91" customFormat="1" hidden="1" x14ac:dyDescent="0.25">
      <c r="E141" s="91" t="s">
        <v>99</v>
      </c>
      <c r="F141" s="91" t="s">
        <v>110</v>
      </c>
      <c r="G141" s="91">
        <f t="shared" si="5"/>
        <v>0</v>
      </c>
      <c r="H141" s="91">
        <f t="shared" si="6"/>
        <v>0</v>
      </c>
    </row>
    <row r="142" spans="2:8" s="91" customFormat="1" hidden="1" x14ac:dyDescent="0.25">
      <c r="E142" s="91" t="s">
        <v>100</v>
      </c>
      <c r="F142" s="91" t="s">
        <v>111</v>
      </c>
      <c r="G142" s="91">
        <f t="shared" si="5"/>
        <v>0</v>
      </c>
      <c r="H142" s="91">
        <f t="shared" si="6"/>
        <v>0</v>
      </c>
    </row>
    <row r="143" spans="2:8" s="91" customFormat="1" hidden="1" x14ac:dyDescent="0.25">
      <c r="E143" s="91" t="s">
        <v>97</v>
      </c>
      <c r="F143" s="91" t="s">
        <v>112</v>
      </c>
      <c r="G143" s="91">
        <f t="shared" si="5"/>
        <v>0</v>
      </c>
      <c r="H143" s="91">
        <f t="shared" si="6"/>
        <v>0</v>
      </c>
    </row>
    <row r="144" spans="2:8" s="91" customFormat="1" hidden="1" x14ac:dyDescent="0.25">
      <c r="E144" s="91" t="s">
        <v>100</v>
      </c>
      <c r="F144" s="91" t="s">
        <v>113</v>
      </c>
      <c r="G144" s="91">
        <f t="shared" si="5"/>
        <v>0</v>
      </c>
      <c r="H144" s="91">
        <f t="shared" si="6"/>
        <v>0</v>
      </c>
    </row>
    <row r="145" spans="2:8" s="91" customFormat="1" x14ac:dyDescent="0.25">
      <c r="E145" s="91" t="s">
        <v>97</v>
      </c>
      <c r="F145" s="91" t="s">
        <v>114</v>
      </c>
      <c r="G145" s="91">
        <f t="shared" si="5"/>
        <v>0</v>
      </c>
      <c r="H145" s="91">
        <f t="shared" si="6"/>
        <v>0</v>
      </c>
    </row>
    <row r="146" spans="2:8" s="91" customFormat="1" x14ac:dyDescent="0.25">
      <c r="E146" s="97"/>
      <c r="G146" s="91" t="s">
        <v>115</v>
      </c>
      <c r="H146" s="91" t="s">
        <v>115</v>
      </c>
    </row>
    <row r="147" spans="2:8" s="91" customFormat="1" x14ac:dyDescent="0.25">
      <c r="B147" s="31"/>
      <c r="C147" s="31"/>
      <c r="D147" s="31"/>
      <c r="E147" s="34"/>
      <c r="F147" s="31"/>
      <c r="G147" s="31"/>
      <c r="H147" s="31"/>
    </row>
    <row r="148" spans="2:8" s="91" customFormat="1" x14ac:dyDescent="0.25">
      <c r="B148" s="31"/>
      <c r="C148" s="31"/>
      <c r="D148" s="31"/>
      <c r="E148" s="34"/>
      <c r="F148" s="31"/>
      <c r="G148" s="31"/>
      <c r="H148" s="31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6F92-9483-40FE-8740-59FBBC1CD92A}">
  <sheetPr>
    <tabColor rgb="FF7030A0"/>
  </sheetPr>
  <dimension ref="A2:H142"/>
  <sheetViews>
    <sheetView showGridLines="0" zoomScaleNormal="100" zoomScaleSheetLayoutView="89" workbookViewId="0">
      <selection activeCell="C13" sqref="C13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1" customWidth="1"/>
    <col min="3" max="3" width="60.7109375" style="31" customWidth="1"/>
    <col min="4" max="4" width="60.85546875" style="31" customWidth="1"/>
    <col min="5" max="5" width="19.42578125" style="34" customWidth="1"/>
    <col min="6" max="6" width="29.5703125" style="31" customWidth="1"/>
    <col min="7" max="7" width="20.5703125" style="31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91" t="s">
        <v>561</v>
      </c>
      <c r="B3" s="32" t="s">
        <v>3</v>
      </c>
      <c r="D3" s="32" t="s">
        <v>299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1" t="s">
        <v>11</v>
      </c>
      <c r="H6" s="134" t="s">
        <v>12</v>
      </c>
    </row>
    <row r="7" spans="1:8" x14ac:dyDescent="0.25">
      <c r="A7" s="102"/>
      <c r="B7" s="1" t="s">
        <v>13</v>
      </c>
      <c r="C7" s="37" t="s">
        <v>305</v>
      </c>
      <c r="D7" s="37" t="s">
        <v>301</v>
      </c>
      <c r="E7" s="38">
        <v>4201</v>
      </c>
      <c r="F7" s="38">
        <v>5364677</v>
      </c>
      <c r="G7" s="77">
        <f t="shared" ref="G7:G38" si="0">+F7/$F$105</f>
        <v>4.1786123334513113E-2</v>
      </c>
      <c r="H7" s="39"/>
    </row>
    <row r="8" spans="1:8" x14ac:dyDescent="0.25">
      <c r="A8" s="102"/>
      <c r="B8" s="1" t="s">
        <v>14</v>
      </c>
      <c r="C8" s="37" t="s">
        <v>302</v>
      </c>
      <c r="D8" s="37" t="s">
        <v>306</v>
      </c>
      <c r="E8" s="38">
        <v>2865</v>
      </c>
      <c r="F8" s="38">
        <v>3248337</v>
      </c>
      <c r="G8" s="77">
        <f t="shared" si="0"/>
        <v>2.5301693002964077E-2</v>
      </c>
      <c r="H8" s="39"/>
    </row>
    <row r="9" spans="1:8" x14ac:dyDescent="0.25">
      <c r="A9" s="102"/>
      <c r="B9" s="1" t="s">
        <v>15</v>
      </c>
      <c r="C9" s="37" t="s">
        <v>307</v>
      </c>
      <c r="D9" s="37" t="s">
        <v>304</v>
      </c>
      <c r="E9" s="38">
        <v>906</v>
      </c>
      <c r="F9" s="38">
        <v>3664679.4</v>
      </c>
      <c r="G9" s="77">
        <f t="shared" si="0"/>
        <v>2.8544634726349695E-2</v>
      </c>
      <c r="H9" s="39"/>
    </row>
    <row r="10" spans="1:8" x14ac:dyDescent="0.25">
      <c r="A10" s="102"/>
      <c r="B10" s="1" t="s">
        <v>16</v>
      </c>
      <c r="C10" s="37" t="s">
        <v>308</v>
      </c>
      <c r="D10" s="37" t="s">
        <v>310</v>
      </c>
      <c r="E10" s="38">
        <v>3670</v>
      </c>
      <c r="F10" s="38">
        <v>875662</v>
      </c>
      <c r="G10" s="77">
        <f t="shared" si="0"/>
        <v>6.8206380983135461E-3</v>
      </c>
      <c r="H10" s="39"/>
    </row>
    <row r="11" spans="1:8" x14ac:dyDescent="0.25">
      <c r="A11" s="102"/>
      <c r="B11" s="1" t="s">
        <v>17</v>
      </c>
      <c r="C11" s="37" t="s">
        <v>319</v>
      </c>
      <c r="D11" s="37" t="s">
        <v>301</v>
      </c>
      <c r="E11" s="38">
        <v>2935</v>
      </c>
      <c r="F11" s="38">
        <v>951086.75</v>
      </c>
      <c r="G11" s="77">
        <f t="shared" si="0"/>
        <v>7.4081306735375189E-3</v>
      </c>
      <c r="H11" s="39"/>
    </row>
    <row r="12" spans="1:8" x14ac:dyDescent="0.25">
      <c r="A12" s="102"/>
      <c r="B12" s="1" t="s">
        <v>18</v>
      </c>
      <c r="C12" s="37" t="s">
        <v>317</v>
      </c>
      <c r="D12" s="37" t="s">
        <v>313</v>
      </c>
      <c r="E12" s="38">
        <v>481</v>
      </c>
      <c r="F12" s="38">
        <v>946319.4</v>
      </c>
      <c r="G12" s="77">
        <f t="shared" si="0"/>
        <v>7.3709972030454856E-3</v>
      </c>
      <c r="H12" s="39"/>
    </row>
    <row r="13" spans="1:8" x14ac:dyDescent="0.25">
      <c r="A13" s="102"/>
      <c r="B13" s="1" t="s">
        <v>19</v>
      </c>
      <c r="C13" s="37" t="s">
        <v>323</v>
      </c>
      <c r="D13" s="37" t="s">
        <v>309</v>
      </c>
      <c r="E13" s="38">
        <v>1730</v>
      </c>
      <c r="F13" s="38">
        <v>1756728.5</v>
      </c>
      <c r="G13" s="77">
        <f t="shared" si="0"/>
        <v>1.3683372506164717E-2</v>
      </c>
      <c r="H13" s="39"/>
    </row>
    <row r="14" spans="1:8" x14ac:dyDescent="0.25">
      <c r="A14" s="102"/>
      <c r="B14" s="1" t="s">
        <v>20</v>
      </c>
      <c r="C14" s="37" t="s">
        <v>320</v>
      </c>
      <c r="D14" s="37" t="s">
        <v>310</v>
      </c>
      <c r="E14" s="38">
        <v>7325</v>
      </c>
      <c r="F14" s="38">
        <v>5193425</v>
      </c>
      <c r="G14" s="77">
        <f t="shared" si="0"/>
        <v>4.0452220623635633E-2</v>
      </c>
      <c r="H14" s="39"/>
    </row>
    <row r="15" spans="1:8" x14ac:dyDescent="0.25">
      <c r="A15" s="102"/>
      <c r="B15" s="1" t="s">
        <v>21</v>
      </c>
      <c r="C15" s="37" t="s">
        <v>322</v>
      </c>
      <c r="D15" s="37" t="s">
        <v>314</v>
      </c>
      <c r="E15" s="38">
        <v>490</v>
      </c>
      <c r="F15" s="38">
        <v>972552</v>
      </c>
      <c r="G15" s="77">
        <f t="shared" si="0"/>
        <v>7.5753261233113189E-3</v>
      </c>
      <c r="H15" s="39"/>
    </row>
    <row r="16" spans="1:8" x14ac:dyDescent="0.25">
      <c r="A16" s="102"/>
      <c r="B16" s="1" t="s">
        <v>22</v>
      </c>
      <c r="C16" s="37" t="s">
        <v>315</v>
      </c>
      <c r="D16" s="37" t="s">
        <v>314</v>
      </c>
      <c r="E16" s="38">
        <v>1465</v>
      </c>
      <c r="F16" s="38">
        <v>2064478</v>
      </c>
      <c r="G16" s="77">
        <f t="shared" si="0"/>
        <v>1.6080470889373016E-2</v>
      </c>
      <c r="H16" s="39"/>
    </row>
    <row r="17" spans="1:8" x14ac:dyDescent="0.25">
      <c r="A17" s="102"/>
      <c r="B17" s="1" t="s">
        <v>23</v>
      </c>
      <c r="C17" s="37" t="s">
        <v>321</v>
      </c>
      <c r="D17" s="37" t="s">
        <v>310</v>
      </c>
      <c r="E17" s="38">
        <v>4228</v>
      </c>
      <c r="F17" s="38">
        <v>4481680</v>
      </c>
      <c r="G17" s="77">
        <f t="shared" si="0"/>
        <v>3.4908352026752167E-2</v>
      </c>
      <c r="H17" s="39"/>
    </row>
    <row r="18" spans="1:8" x14ac:dyDescent="0.25">
      <c r="A18" s="102"/>
      <c r="B18" s="1" t="s">
        <v>24</v>
      </c>
      <c r="C18" s="37" t="s">
        <v>318</v>
      </c>
      <c r="D18" s="37" t="s">
        <v>311</v>
      </c>
      <c r="E18" s="38">
        <v>264</v>
      </c>
      <c r="F18" s="38">
        <v>2099724</v>
      </c>
      <c r="G18" s="77">
        <f t="shared" si="0"/>
        <v>1.6355006281354348E-2</v>
      </c>
      <c r="H18" s="39"/>
    </row>
    <row r="19" spans="1:8" x14ac:dyDescent="0.25">
      <c r="A19" s="102"/>
      <c r="B19" s="1" t="s">
        <v>25</v>
      </c>
      <c r="C19" s="37" t="s">
        <v>316</v>
      </c>
      <c r="D19" s="37" t="s">
        <v>329</v>
      </c>
      <c r="E19" s="38">
        <v>1200</v>
      </c>
      <c r="F19" s="38">
        <v>481380</v>
      </c>
      <c r="G19" s="77">
        <f t="shared" si="0"/>
        <v>3.7495275206257377E-3</v>
      </c>
      <c r="H19" s="39"/>
    </row>
    <row r="20" spans="1:8" x14ac:dyDescent="0.25">
      <c r="A20" s="102"/>
      <c r="B20" s="1" t="s">
        <v>26</v>
      </c>
      <c r="C20" s="37" t="s">
        <v>340</v>
      </c>
      <c r="D20" s="37" t="s">
        <v>328</v>
      </c>
      <c r="E20" s="38">
        <v>4285</v>
      </c>
      <c r="F20" s="38">
        <v>789939.75</v>
      </c>
      <c r="G20" s="77">
        <f t="shared" si="0"/>
        <v>6.1529370398878541E-3</v>
      </c>
      <c r="H20" s="39"/>
    </row>
    <row r="21" spans="1:8" x14ac:dyDescent="0.25">
      <c r="A21" s="102"/>
      <c r="B21" s="1" t="s">
        <v>27</v>
      </c>
      <c r="C21" s="37" t="s">
        <v>330</v>
      </c>
      <c r="D21" s="37" t="s">
        <v>314</v>
      </c>
      <c r="E21" s="38">
        <v>125</v>
      </c>
      <c r="F21" s="38">
        <v>144300</v>
      </c>
      <c r="G21" s="77">
        <f t="shared" si="0"/>
        <v>1.1239702962862893E-3</v>
      </c>
      <c r="H21" s="39"/>
    </row>
    <row r="22" spans="1:8" x14ac:dyDescent="0.25">
      <c r="A22" s="102"/>
      <c r="B22" s="1" t="s">
        <v>28</v>
      </c>
      <c r="C22" s="37" t="s">
        <v>326</v>
      </c>
      <c r="D22" s="37" t="s">
        <v>310</v>
      </c>
      <c r="E22" s="38">
        <v>4571</v>
      </c>
      <c r="F22" s="38">
        <v>6646234</v>
      </c>
      <c r="G22" s="77">
        <f t="shared" si="0"/>
        <v>5.1768327083631396E-2</v>
      </c>
      <c r="H22" s="39"/>
    </row>
    <row r="23" spans="1:8" x14ac:dyDescent="0.25">
      <c r="A23" s="102"/>
      <c r="B23" s="1" t="s">
        <v>292</v>
      </c>
      <c r="C23" s="37" t="s">
        <v>557</v>
      </c>
      <c r="D23" s="37" t="s">
        <v>363</v>
      </c>
      <c r="E23" s="38">
        <v>1550</v>
      </c>
      <c r="F23" s="38">
        <v>768567.5</v>
      </c>
      <c r="G23" s="77">
        <f t="shared" si="0"/>
        <v>5.9864659784546964E-3</v>
      </c>
      <c r="H23" s="39"/>
    </row>
    <row r="24" spans="1:8" x14ac:dyDescent="0.25">
      <c r="A24" s="102"/>
      <c r="B24" s="1" t="s">
        <v>725</v>
      </c>
      <c r="C24" s="37" t="s">
        <v>728</v>
      </c>
      <c r="D24" s="37" t="s">
        <v>729</v>
      </c>
      <c r="E24" s="38">
        <v>9150</v>
      </c>
      <c r="F24" s="38">
        <v>1757349</v>
      </c>
      <c r="G24" s="77">
        <f t="shared" si="0"/>
        <v>1.3688205656329968E-2</v>
      </c>
      <c r="H24" s="39"/>
    </row>
    <row r="25" spans="1:8" x14ac:dyDescent="0.25">
      <c r="A25" s="102"/>
      <c r="B25" s="1" t="s">
        <v>29</v>
      </c>
      <c r="C25" s="37" t="s">
        <v>327</v>
      </c>
      <c r="D25" s="37" t="s">
        <v>331</v>
      </c>
      <c r="E25" s="38">
        <v>785</v>
      </c>
      <c r="F25" s="38">
        <v>2576370</v>
      </c>
      <c r="G25" s="77">
        <f t="shared" si="0"/>
        <v>2.0067660098704834E-2</v>
      </c>
      <c r="H25" s="39"/>
    </row>
    <row r="26" spans="1:8" x14ac:dyDescent="0.25">
      <c r="A26" s="102"/>
      <c r="B26" s="1" t="s">
        <v>605</v>
      </c>
      <c r="C26" s="37" t="s">
        <v>625</v>
      </c>
      <c r="D26" s="37" t="s">
        <v>627</v>
      </c>
      <c r="E26" s="38">
        <v>27</v>
      </c>
      <c r="F26" s="38">
        <v>206239.5</v>
      </c>
      <c r="G26" s="77">
        <f t="shared" si="0"/>
        <v>1.6064246148367026E-3</v>
      </c>
      <c r="H26" s="39"/>
    </row>
    <row r="27" spans="1:8" x14ac:dyDescent="0.25">
      <c r="A27" s="102"/>
      <c r="B27" s="1" t="s">
        <v>726</v>
      </c>
      <c r="C27" s="37" t="s">
        <v>730</v>
      </c>
      <c r="D27" s="37" t="s">
        <v>731</v>
      </c>
      <c r="E27" s="38">
        <v>185</v>
      </c>
      <c r="F27" s="38">
        <v>607170</v>
      </c>
      <c r="G27" s="77">
        <f t="shared" si="0"/>
        <v>4.7293211697584641E-3</v>
      </c>
      <c r="H27" s="39"/>
    </row>
    <row r="28" spans="1:8" x14ac:dyDescent="0.25">
      <c r="A28" s="102"/>
      <c r="B28" s="1" t="s">
        <v>31</v>
      </c>
      <c r="C28" s="37" t="s">
        <v>339</v>
      </c>
      <c r="D28" s="37" t="s">
        <v>312</v>
      </c>
      <c r="E28" s="38">
        <v>470</v>
      </c>
      <c r="F28" s="38">
        <v>872978</v>
      </c>
      <c r="G28" s="77">
        <f t="shared" si="0"/>
        <v>6.799732095020182E-3</v>
      </c>
      <c r="H28" s="39"/>
    </row>
    <row r="29" spans="1:8" x14ac:dyDescent="0.25">
      <c r="A29" s="102"/>
      <c r="B29" s="1" t="s">
        <v>609</v>
      </c>
      <c r="C29" s="37" t="s">
        <v>631</v>
      </c>
      <c r="D29" s="37" t="s">
        <v>303</v>
      </c>
      <c r="E29" s="38">
        <v>2401</v>
      </c>
      <c r="F29" s="38">
        <v>933508.8</v>
      </c>
      <c r="G29" s="77">
        <f t="shared" si="0"/>
        <v>7.2712138774903567E-3</v>
      </c>
      <c r="H29" s="39"/>
    </row>
    <row r="30" spans="1:8" x14ac:dyDescent="0.25">
      <c r="A30" s="102"/>
      <c r="B30" s="1" t="s">
        <v>33</v>
      </c>
      <c r="C30" s="37" t="s">
        <v>334</v>
      </c>
      <c r="D30" s="37" t="s">
        <v>337</v>
      </c>
      <c r="E30" s="38">
        <v>550</v>
      </c>
      <c r="F30" s="38">
        <v>957275</v>
      </c>
      <c r="G30" s="77">
        <f t="shared" si="0"/>
        <v>7.4563317073974887E-3</v>
      </c>
      <c r="H30" s="39"/>
    </row>
    <row r="31" spans="1:8" x14ac:dyDescent="0.25">
      <c r="A31" s="102"/>
      <c r="B31" s="1" t="s">
        <v>610</v>
      </c>
      <c r="C31" s="37" t="s">
        <v>633</v>
      </c>
      <c r="D31" s="37" t="s">
        <v>632</v>
      </c>
      <c r="E31" s="38">
        <v>341</v>
      </c>
      <c r="F31" s="38">
        <v>894136.1</v>
      </c>
      <c r="G31" s="77">
        <f t="shared" si="0"/>
        <v>6.9645351159893778E-3</v>
      </c>
      <c r="H31" s="39"/>
    </row>
    <row r="32" spans="1:8" x14ac:dyDescent="0.25">
      <c r="A32" s="102"/>
      <c r="B32" s="1" t="s">
        <v>34</v>
      </c>
      <c r="C32" s="37" t="s">
        <v>324</v>
      </c>
      <c r="D32" s="37" t="s">
        <v>335</v>
      </c>
      <c r="E32" s="38">
        <v>1100</v>
      </c>
      <c r="F32" s="38">
        <v>195250</v>
      </c>
      <c r="G32" s="77">
        <f t="shared" si="0"/>
        <v>1.5208260592508524E-3</v>
      </c>
      <c r="H32" s="39"/>
    </row>
    <row r="33" spans="1:8" x14ac:dyDescent="0.25">
      <c r="A33" s="102"/>
      <c r="B33" s="1" t="s">
        <v>606</v>
      </c>
      <c r="C33" s="37" t="s">
        <v>626</v>
      </c>
      <c r="D33" s="37" t="s">
        <v>628</v>
      </c>
      <c r="E33" s="38">
        <v>775</v>
      </c>
      <c r="F33" s="38">
        <v>1335635</v>
      </c>
      <c r="G33" s="77">
        <f t="shared" si="0"/>
        <v>1.0403423885518629E-2</v>
      </c>
      <c r="H33" s="39"/>
    </row>
    <row r="34" spans="1:8" x14ac:dyDescent="0.25">
      <c r="A34" s="102"/>
      <c r="B34" s="1" t="s">
        <v>35</v>
      </c>
      <c r="C34" s="37" t="s">
        <v>325</v>
      </c>
      <c r="D34" s="37" t="s">
        <v>333</v>
      </c>
      <c r="E34" s="38">
        <v>3610</v>
      </c>
      <c r="F34" s="38">
        <v>922355</v>
      </c>
      <c r="G34" s="77">
        <f t="shared" si="0"/>
        <v>7.1843355691693723E-3</v>
      </c>
      <c r="H34" s="39"/>
    </row>
    <row r="35" spans="1:8" x14ac:dyDescent="0.25">
      <c r="A35" s="102"/>
      <c r="B35" s="1" t="s">
        <v>758</v>
      </c>
      <c r="C35" s="37" t="s">
        <v>785</v>
      </c>
      <c r="D35" s="37" t="s">
        <v>314</v>
      </c>
      <c r="E35" s="38">
        <v>325</v>
      </c>
      <c r="F35" s="38">
        <v>991282.5</v>
      </c>
      <c r="G35" s="77">
        <f t="shared" si="0"/>
        <v>7.721220271853178E-3</v>
      </c>
      <c r="H35" s="39"/>
    </row>
    <row r="36" spans="1:8" x14ac:dyDescent="0.25">
      <c r="A36" s="102"/>
      <c r="B36" s="1" t="s">
        <v>36</v>
      </c>
      <c r="C36" s="37" t="s">
        <v>347</v>
      </c>
      <c r="D36" s="37" t="s">
        <v>310</v>
      </c>
      <c r="E36" s="38">
        <v>5561</v>
      </c>
      <c r="F36" s="38">
        <v>1983608.7</v>
      </c>
      <c r="G36" s="77">
        <f t="shared" si="0"/>
        <v>1.5450570050277624E-2</v>
      </c>
      <c r="H36" s="39"/>
    </row>
    <row r="37" spans="1:8" x14ac:dyDescent="0.25">
      <c r="A37" s="102"/>
      <c r="B37" s="1" t="s">
        <v>38</v>
      </c>
      <c r="C37" s="37" t="s">
        <v>357</v>
      </c>
      <c r="D37" s="37" t="s">
        <v>355</v>
      </c>
      <c r="E37" s="38">
        <v>495</v>
      </c>
      <c r="F37" s="38">
        <v>513562.5</v>
      </c>
      <c r="G37" s="77">
        <f t="shared" si="0"/>
        <v>4.0002009375365733E-3</v>
      </c>
      <c r="H37" s="39"/>
    </row>
    <row r="38" spans="1:8" x14ac:dyDescent="0.25">
      <c r="A38" s="102"/>
      <c r="B38" s="1" t="s">
        <v>647</v>
      </c>
      <c r="C38" s="37" t="s">
        <v>668</v>
      </c>
      <c r="D38" s="37" t="s">
        <v>669</v>
      </c>
      <c r="E38" s="38">
        <v>670</v>
      </c>
      <c r="F38" s="38">
        <v>549400</v>
      </c>
      <c r="G38" s="77">
        <f t="shared" si="0"/>
        <v>4.2793435951468282E-3</v>
      </c>
      <c r="H38" s="39"/>
    </row>
    <row r="39" spans="1:8" x14ac:dyDescent="0.25">
      <c r="A39" s="102"/>
      <c r="B39" s="1" t="s">
        <v>793</v>
      </c>
      <c r="C39" s="37" t="s">
        <v>794</v>
      </c>
      <c r="D39" s="37" t="s">
        <v>363</v>
      </c>
      <c r="E39" s="38">
        <v>16750</v>
      </c>
      <c r="F39" s="38">
        <v>1850372.5</v>
      </c>
      <c r="G39" s="77">
        <f t="shared" ref="G39:G70" si="1">+F39/$F$105</f>
        <v>1.4412777041337504E-2</v>
      </c>
      <c r="H39" s="39"/>
    </row>
    <row r="40" spans="1:8" x14ac:dyDescent="0.25">
      <c r="A40" s="102"/>
      <c r="B40" s="1" t="s">
        <v>759</v>
      </c>
      <c r="C40" s="37" t="s">
        <v>784</v>
      </c>
      <c r="D40" s="37" t="s">
        <v>733</v>
      </c>
      <c r="E40" s="38">
        <v>1000</v>
      </c>
      <c r="F40" s="38">
        <v>471100</v>
      </c>
      <c r="G40" s="77">
        <f t="shared" si="1"/>
        <v>3.6694553470580107E-3</v>
      </c>
      <c r="H40" s="39"/>
    </row>
    <row r="41" spans="1:8" x14ac:dyDescent="0.25">
      <c r="A41" s="102"/>
      <c r="B41" s="1" t="s">
        <v>577</v>
      </c>
      <c r="C41" s="37" t="s">
        <v>582</v>
      </c>
      <c r="D41" s="37" t="s">
        <v>581</v>
      </c>
      <c r="E41" s="38">
        <v>269</v>
      </c>
      <c r="F41" s="38">
        <v>1195758.8</v>
      </c>
      <c r="G41" s="77">
        <f t="shared" si="1"/>
        <v>9.3139111068810659E-3</v>
      </c>
      <c r="H41" s="39"/>
    </row>
    <row r="42" spans="1:8" x14ac:dyDescent="0.25">
      <c r="A42" s="102"/>
      <c r="B42" s="1" t="s">
        <v>39</v>
      </c>
      <c r="C42" s="37" t="s">
        <v>343</v>
      </c>
      <c r="D42" s="37" t="s">
        <v>345</v>
      </c>
      <c r="E42" s="38">
        <v>1754</v>
      </c>
      <c r="F42" s="38">
        <v>702389.3</v>
      </c>
      <c r="G42" s="77">
        <f t="shared" si="1"/>
        <v>5.470995908727092E-3</v>
      </c>
      <c r="H42" s="39"/>
    </row>
    <row r="43" spans="1:8" x14ac:dyDescent="0.25">
      <c r="A43" s="102"/>
      <c r="B43" s="1" t="s">
        <v>648</v>
      </c>
      <c r="C43" s="37" t="s">
        <v>670</v>
      </c>
      <c r="D43" s="37" t="s">
        <v>671</v>
      </c>
      <c r="E43" s="38">
        <v>3875</v>
      </c>
      <c r="F43" s="38">
        <v>1078025</v>
      </c>
      <c r="G43" s="77">
        <f t="shared" si="1"/>
        <v>8.3968681819405894E-3</v>
      </c>
      <c r="H43" s="39"/>
    </row>
    <row r="44" spans="1:8" ht="13.5" customHeight="1" x14ac:dyDescent="0.25">
      <c r="A44" s="102"/>
      <c r="B44" s="1" t="s">
        <v>727</v>
      </c>
      <c r="C44" s="37" t="s">
        <v>732</v>
      </c>
      <c r="D44" s="37" t="s">
        <v>733</v>
      </c>
      <c r="E44" s="38">
        <v>7900</v>
      </c>
      <c r="F44" s="38">
        <v>1387556</v>
      </c>
      <c r="G44" s="77">
        <f t="shared" si="1"/>
        <v>1.0807842885889249E-2</v>
      </c>
      <c r="H44" s="39"/>
    </row>
    <row r="45" spans="1:8" x14ac:dyDescent="0.25">
      <c r="A45" s="102"/>
      <c r="B45" s="1" t="s">
        <v>40</v>
      </c>
      <c r="C45" s="37" t="s">
        <v>354</v>
      </c>
      <c r="D45" s="37" t="s">
        <v>350</v>
      </c>
      <c r="E45" s="38">
        <v>1620</v>
      </c>
      <c r="F45" s="38">
        <v>375516</v>
      </c>
      <c r="G45" s="77">
        <f t="shared" si="1"/>
        <v>2.9249399153169942E-3</v>
      </c>
      <c r="H45" s="39"/>
    </row>
    <row r="46" spans="1:8" x14ac:dyDescent="0.25">
      <c r="A46" s="102"/>
      <c r="B46" s="1" t="s">
        <v>41</v>
      </c>
      <c r="C46" s="37" t="s">
        <v>703</v>
      </c>
      <c r="D46" s="37" t="s">
        <v>306</v>
      </c>
      <c r="E46" s="38">
        <v>82</v>
      </c>
      <c r="F46" s="38">
        <v>372280</v>
      </c>
      <c r="G46" s="77">
        <f t="shared" si="1"/>
        <v>2.8997343167114333E-3</v>
      </c>
      <c r="H46" s="39"/>
    </row>
    <row r="47" spans="1:8" x14ac:dyDescent="0.25">
      <c r="A47" s="102"/>
      <c r="B47" s="1" t="s">
        <v>42</v>
      </c>
      <c r="C47" s="37" t="s">
        <v>356</v>
      </c>
      <c r="D47" s="37" t="s">
        <v>349</v>
      </c>
      <c r="E47" s="38">
        <v>172</v>
      </c>
      <c r="F47" s="38">
        <v>903000</v>
      </c>
      <c r="G47" s="77">
        <f t="shared" si="1"/>
        <v>7.0335771139744922E-3</v>
      </c>
      <c r="H47" s="39"/>
    </row>
    <row r="48" spans="1:8" x14ac:dyDescent="0.25">
      <c r="A48" s="102"/>
      <c r="B48" s="1" t="s">
        <v>586</v>
      </c>
      <c r="C48" s="37" t="s">
        <v>346</v>
      </c>
      <c r="D48" s="37" t="s">
        <v>310</v>
      </c>
      <c r="E48" s="38">
        <v>4006</v>
      </c>
      <c r="F48" s="38">
        <v>1680116.4</v>
      </c>
      <c r="G48" s="77">
        <f t="shared" si="1"/>
        <v>1.3086631517002451E-2</v>
      </c>
      <c r="H48" s="39"/>
    </row>
    <row r="49" spans="1:8" x14ac:dyDescent="0.25">
      <c r="A49" s="102"/>
      <c r="B49" s="1" t="s">
        <v>43</v>
      </c>
      <c r="C49" s="37" t="s">
        <v>344</v>
      </c>
      <c r="D49" s="37" t="s">
        <v>310</v>
      </c>
      <c r="E49" s="38">
        <v>2366</v>
      </c>
      <c r="F49" s="38">
        <v>3075800</v>
      </c>
      <c r="G49" s="77">
        <f t="shared" si="1"/>
        <v>2.3957781270390638E-2</v>
      </c>
      <c r="H49" s="39"/>
    </row>
    <row r="50" spans="1:8" x14ac:dyDescent="0.25">
      <c r="A50" s="102"/>
      <c r="B50" s="1" t="s">
        <v>44</v>
      </c>
      <c r="C50" s="37" t="s">
        <v>351</v>
      </c>
      <c r="D50" s="37" t="s">
        <v>352</v>
      </c>
      <c r="E50" s="38">
        <v>608</v>
      </c>
      <c r="F50" s="38">
        <v>909872</v>
      </c>
      <c r="G50" s="77">
        <f t="shared" si="1"/>
        <v>7.0871039599625686E-3</v>
      </c>
      <c r="H50" s="39"/>
    </row>
    <row r="51" spans="1:8" x14ac:dyDescent="0.25">
      <c r="A51" s="102"/>
      <c r="B51" s="1" t="s">
        <v>45</v>
      </c>
      <c r="C51" s="37" t="s">
        <v>353</v>
      </c>
      <c r="D51" s="37" t="s">
        <v>338</v>
      </c>
      <c r="E51" s="38">
        <v>2356</v>
      </c>
      <c r="F51" s="38">
        <v>817532</v>
      </c>
      <c r="G51" s="77">
        <f t="shared" si="1"/>
        <v>6.3678564398026525E-3</v>
      </c>
      <c r="H51" s="39"/>
    </row>
    <row r="52" spans="1:8" x14ac:dyDescent="0.25">
      <c r="A52" s="102"/>
      <c r="B52" s="1" t="s">
        <v>46</v>
      </c>
      <c r="C52" s="37" t="s">
        <v>341</v>
      </c>
      <c r="D52" s="37" t="s">
        <v>342</v>
      </c>
      <c r="E52" s="38">
        <v>5514</v>
      </c>
      <c r="F52" s="38">
        <v>2440772.1</v>
      </c>
      <c r="G52" s="77">
        <f t="shared" si="1"/>
        <v>1.9011471520473382E-2</v>
      </c>
      <c r="H52" s="39"/>
    </row>
    <row r="53" spans="1:8" x14ac:dyDescent="0.25">
      <c r="A53" s="102"/>
      <c r="B53" s="1" t="s">
        <v>649</v>
      </c>
      <c r="C53" s="37" t="s">
        <v>672</v>
      </c>
      <c r="D53" s="37" t="s">
        <v>306</v>
      </c>
      <c r="E53" s="38">
        <v>273</v>
      </c>
      <c r="F53" s="38">
        <v>1527298.5</v>
      </c>
      <c r="G53" s="77">
        <f t="shared" si="1"/>
        <v>1.1896314258923114E-2</v>
      </c>
      <c r="H53" s="39"/>
    </row>
    <row r="54" spans="1:8" x14ac:dyDescent="0.25">
      <c r="A54" s="102"/>
      <c r="B54" s="1" t="s">
        <v>47</v>
      </c>
      <c r="C54" s="37" t="s">
        <v>348</v>
      </c>
      <c r="D54" s="37" t="s">
        <v>358</v>
      </c>
      <c r="E54" s="38">
        <v>2550</v>
      </c>
      <c r="F54" s="38">
        <v>1056847.5</v>
      </c>
      <c r="G54" s="77">
        <f t="shared" si="1"/>
        <v>8.2319140520057121E-3</v>
      </c>
      <c r="H54" s="39"/>
    </row>
    <row r="55" spans="1:8" x14ac:dyDescent="0.25">
      <c r="A55" s="102"/>
      <c r="B55" s="1" t="s">
        <v>760</v>
      </c>
      <c r="C55" s="37" t="s">
        <v>786</v>
      </c>
      <c r="D55" s="37" t="s">
        <v>363</v>
      </c>
      <c r="E55" s="38">
        <v>1275</v>
      </c>
      <c r="F55" s="38">
        <v>881088.75</v>
      </c>
      <c r="G55" s="77">
        <f t="shared" si="1"/>
        <v>6.8629077158143892E-3</v>
      </c>
      <c r="H55" s="39"/>
    </row>
    <row r="56" spans="1:8" x14ac:dyDescent="0.25">
      <c r="A56" s="102"/>
      <c r="B56" s="1" t="s">
        <v>650</v>
      </c>
      <c r="C56" s="37" t="s">
        <v>673</v>
      </c>
      <c r="D56" s="37" t="s">
        <v>301</v>
      </c>
      <c r="E56" s="38">
        <v>600</v>
      </c>
      <c r="F56" s="38">
        <v>289890</v>
      </c>
      <c r="G56" s="77">
        <f t="shared" si="1"/>
        <v>2.2579885598782564E-3</v>
      </c>
      <c r="H56" s="39"/>
    </row>
    <row r="57" spans="1:8" x14ac:dyDescent="0.25">
      <c r="A57" s="102"/>
      <c r="B57" s="1" t="s">
        <v>48</v>
      </c>
      <c r="C57" s="37" t="s">
        <v>365</v>
      </c>
      <c r="D57" s="37" t="s">
        <v>364</v>
      </c>
      <c r="E57" s="38">
        <v>300</v>
      </c>
      <c r="F57" s="38">
        <v>1530720</v>
      </c>
      <c r="G57" s="77">
        <f t="shared" si="1"/>
        <v>1.1922964739648987E-2</v>
      </c>
      <c r="H57" s="39"/>
    </row>
    <row r="58" spans="1:8" x14ac:dyDescent="0.25">
      <c r="A58" s="102"/>
      <c r="B58" s="1" t="s">
        <v>49</v>
      </c>
      <c r="C58" s="37" t="s">
        <v>360</v>
      </c>
      <c r="D58" s="37" t="s">
        <v>312</v>
      </c>
      <c r="E58" s="38">
        <v>2084</v>
      </c>
      <c r="F58" s="38">
        <v>2202788</v>
      </c>
      <c r="G58" s="77">
        <f t="shared" si="1"/>
        <v>1.7157784345224414E-2</v>
      </c>
      <c r="H58" s="39"/>
    </row>
    <row r="59" spans="1:8" outlineLevel="1" x14ac:dyDescent="0.25">
      <c r="A59" s="102"/>
      <c r="B59" s="1" t="s">
        <v>50</v>
      </c>
      <c r="C59" s="37" t="s">
        <v>366</v>
      </c>
      <c r="D59" s="37" t="s">
        <v>37</v>
      </c>
      <c r="E59" s="38">
        <v>158</v>
      </c>
      <c r="F59" s="38">
        <v>806590</v>
      </c>
      <c r="G59" s="77">
        <f t="shared" si="1"/>
        <v>6.2826278675090653E-3</v>
      </c>
      <c r="H59" s="39"/>
    </row>
    <row r="60" spans="1:8" outlineLevel="1" x14ac:dyDescent="0.25">
      <c r="A60" s="102"/>
      <c r="B60" s="1" t="s">
        <v>51</v>
      </c>
      <c r="C60" s="37" t="s">
        <v>370</v>
      </c>
      <c r="D60" s="37" t="s">
        <v>367</v>
      </c>
      <c r="E60" s="38">
        <v>61</v>
      </c>
      <c r="F60" s="38">
        <v>1226588</v>
      </c>
      <c r="G60" s="77">
        <f t="shared" si="1"/>
        <v>9.5540435050672709E-3</v>
      </c>
      <c r="H60" s="39"/>
    </row>
    <row r="61" spans="1:8" outlineLevel="1" x14ac:dyDescent="0.25">
      <c r="A61" s="102"/>
      <c r="B61" s="1" t="s">
        <v>761</v>
      </c>
      <c r="C61" s="37" t="s">
        <v>776</v>
      </c>
      <c r="D61" s="37" t="s">
        <v>777</v>
      </c>
      <c r="E61" s="38">
        <v>50</v>
      </c>
      <c r="F61" s="38">
        <v>1292500</v>
      </c>
      <c r="G61" s="77">
        <f t="shared" si="1"/>
        <v>1.0067440110533812E-2</v>
      </c>
      <c r="H61" s="39"/>
    </row>
    <row r="62" spans="1:8" outlineLevel="1" x14ac:dyDescent="0.25">
      <c r="A62" s="102"/>
      <c r="B62" s="1" t="s">
        <v>587</v>
      </c>
      <c r="C62" s="37" t="s">
        <v>597</v>
      </c>
      <c r="D62" s="37" t="s">
        <v>314</v>
      </c>
      <c r="E62" s="38">
        <v>63</v>
      </c>
      <c r="F62" s="38">
        <v>596421</v>
      </c>
      <c r="G62" s="77">
        <f t="shared" si="1"/>
        <v>4.6455958979997576E-3</v>
      </c>
      <c r="H62" s="39"/>
    </row>
    <row r="63" spans="1:8" outlineLevel="1" x14ac:dyDescent="0.25">
      <c r="A63" s="102"/>
      <c r="B63" s="1" t="s">
        <v>651</v>
      </c>
      <c r="C63" s="37" t="s">
        <v>674</v>
      </c>
      <c r="D63" s="37" t="s">
        <v>675</v>
      </c>
      <c r="E63" s="38">
        <v>4457</v>
      </c>
      <c r="F63" s="38">
        <v>1557944.35</v>
      </c>
      <c r="G63" s="77">
        <f t="shared" si="1"/>
        <v>1.2135018521601182E-2</v>
      </c>
      <c r="H63" s="39"/>
    </row>
    <row r="64" spans="1:8" outlineLevel="1" x14ac:dyDescent="0.25">
      <c r="A64" s="102"/>
      <c r="B64" s="1" t="s">
        <v>52</v>
      </c>
      <c r="C64" s="37" t="s">
        <v>368</v>
      </c>
      <c r="D64" s="37" t="s">
        <v>303</v>
      </c>
      <c r="E64" s="38">
        <v>2210</v>
      </c>
      <c r="F64" s="38">
        <v>4004299</v>
      </c>
      <c r="G64" s="77">
        <f t="shared" si="1"/>
        <v>3.1189973204774027E-2</v>
      </c>
      <c r="H64" s="39"/>
    </row>
    <row r="65" spans="1:8" outlineLevel="1" x14ac:dyDescent="0.25">
      <c r="A65" s="102"/>
      <c r="B65" s="1" t="s">
        <v>652</v>
      </c>
      <c r="C65" s="37" t="s">
        <v>676</v>
      </c>
      <c r="D65" s="37" t="s">
        <v>312</v>
      </c>
      <c r="E65" s="38">
        <v>118</v>
      </c>
      <c r="F65" s="38">
        <v>351415.8</v>
      </c>
      <c r="G65" s="77">
        <f t="shared" si="1"/>
        <v>2.7372205186811044E-3</v>
      </c>
      <c r="H65" s="39"/>
    </row>
    <row r="66" spans="1:8" outlineLevel="1" x14ac:dyDescent="0.25">
      <c r="A66" s="102"/>
      <c r="B66" s="1" t="s">
        <v>53</v>
      </c>
      <c r="C66" s="37" t="s">
        <v>361</v>
      </c>
      <c r="D66" s="37" t="s">
        <v>369</v>
      </c>
      <c r="E66" s="38">
        <v>76</v>
      </c>
      <c r="F66" s="38">
        <v>676286</v>
      </c>
      <c r="G66" s="77">
        <f t="shared" si="1"/>
        <v>5.2676741219284092E-3</v>
      </c>
      <c r="H66" s="39"/>
    </row>
    <row r="67" spans="1:8" outlineLevel="1" x14ac:dyDescent="0.25">
      <c r="A67" s="102"/>
      <c r="B67" s="1" t="s">
        <v>607</v>
      </c>
      <c r="C67" s="37" t="s">
        <v>629</v>
      </c>
      <c r="D67" s="37" t="s">
        <v>630</v>
      </c>
      <c r="E67" s="38">
        <v>295</v>
      </c>
      <c r="F67" s="38">
        <v>620945.5</v>
      </c>
      <c r="G67" s="77">
        <f t="shared" si="1"/>
        <v>4.8366202190758007E-3</v>
      </c>
      <c r="H67" s="39"/>
    </row>
    <row r="68" spans="1:8" outlineLevel="1" x14ac:dyDescent="0.25">
      <c r="A68" s="102"/>
      <c r="B68" s="1" t="s">
        <v>54</v>
      </c>
      <c r="C68" s="37" t="s">
        <v>359</v>
      </c>
      <c r="D68" s="37" t="s">
        <v>362</v>
      </c>
      <c r="E68" s="38">
        <v>831</v>
      </c>
      <c r="F68" s="38">
        <v>1993818.3</v>
      </c>
      <c r="G68" s="77">
        <f t="shared" si="1"/>
        <v>1.5530093869660609E-2</v>
      </c>
      <c r="H68" s="39"/>
    </row>
    <row r="69" spans="1:8" outlineLevel="1" x14ac:dyDescent="0.25">
      <c r="A69" s="102"/>
      <c r="B69" s="1" t="s">
        <v>55</v>
      </c>
      <c r="C69" s="37" t="s">
        <v>371</v>
      </c>
      <c r="D69" s="37" t="s">
        <v>310</v>
      </c>
      <c r="E69" s="38">
        <v>7250</v>
      </c>
      <c r="F69" s="38">
        <v>920025</v>
      </c>
      <c r="G69" s="77">
        <f t="shared" si="1"/>
        <v>7.1661869150436127E-3</v>
      </c>
      <c r="H69" s="39"/>
    </row>
    <row r="70" spans="1:8" outlineLevel="1" x14ac:dyDescent="0.25">
      <c r="A70" s="102"/>
      <c r="B70" s="1" t="s">
        <v>56</v>
      </c>
      <c r="C70" s="37" t="s">
        <v>381</v>
      </c>
      <c r="D70" s="37" t="s">
        <v>329</v>
      </c>
      <c r="E70" s="38">
        <v>156</v>
      </c>
      <c r="F70" s="38">
        <v>1786200</v>
      </c>
      <c r="G70" s="77">
        <f t="shared" si="1"/>
        <v>1.3912929613489744E-2</v>
      </c>
      <c r="H70" s="39"/>
    </row>
    <row r="71" spans="1:8" outlineLevel="1" x14ac:dyDescent="0.25">
      <c r="A71" s="102"/>
      <c r="B71" s="1" t="s">
        <v>57</v>
      </c>
      <c r="C71" s="37" t="s">
        <v>376</v>
      </c>
      <c r="D71" s="37" t="s">
        <v>311</v>
      </c>
      <c r="E71" s="38">
        <v>197</v>
      </c>
      <c r="F71" s="38">
        <v>855236.1</v>
      </c>
      <c r="G71" s="77">
        <f t="shared" ref="G71:G90" si="2">+F71/$F$105</f>
        <v>6.6615382724305649E-3</v>
      </c>
      <c r="H71" s="39"/>
    </row>
    <row r="72" spans="1:8" outlineLevel="1" x14ac:dyDescent="0.25">
      <c r="A72" s="102"/>
      <c r="B72" s="1" t="s">
        <v>653</v>
      </c>
      <c r="C72" s="37" t="s">
        <v>677</v>
      </c>
      <c r="D72" s="37" t="s">
        <v>678</v>
      </c>
      <c r="E72" s="38">
        <v>1285</v>
      </c>
      <c r="F72" s="38">
        <v>516248.75</v>
      </c>
      <c r="G72" s="77">
        <f t="shared" si="2"/>
        <v>4.0211244663543068E-3</v>
      </c>
      <c r="H72" s="39"/>
    </row>
    <row r="73" spans="1:8" outlineLevel="1" x14ac:dyDescent="0.25">
      <c r="A73" s="102"/>
      <c r="B73" s="1" t="s">
        <v>58</v>
      </c>
      <c r="C73" s="37" t="s">
        <v>375</v>
      </c>
      <c r="D73" s="37" t="s">
        <v>310</v>
      </c>
      <c r="E73" s="38">
        <v>1705</v>
      </c>
      <c r="F73" s="38">
        <v>1532368.75</v>
      </c>
      <c r="G73" s="77">
        <f t="shared" si="2"/>
        <v>1.1935807054451495E-2</v>
      </c>
      <c r="H73" s="39"/>
    </row>
    <row r="74" spans="1:8" x14ac:dyDescent="0.25">
      <c r="B74" s="1" t="s">
        <v>59</v>
      </c>
      <c r="C74" s="37" t="s">
        <v>372</v>
      </c>
      <c r="D74" s="37" t="s">
        <v>377</v>
      </c>
      <c r="E74" s="38">
        <v>153</v>
      </c>
      <c r="F74" s="38">
        <v>2072691</v>
      </c>
      <c r="G74" s="77">
        <f t="shared" si="2"/>
        <v>1.6144442947885831E-2</v>
      </c>
      <c r="H74" s="39"/>
    </row>
    <row r="75" spans="1:8" x14ac:dyDescent="0.25">
      <c r="B75" s="1" t="s">
        <v>60</v>
      </c>
      <c r="C75" s="37" t="s">
        <v>379</v>
      </c>
      <c r="D75" s="37" t="s">
        <v>362</v>
      </c>
      <c r="E75" s="38">
        <v>623</v>
      </c>
      <c r="F75" s="38">
        <v>1014244</v>
      </c>
      <c r="G75" s="77">
        <f t="shared" si="2"/>
        <v>7.9000701953332725E-3</v>
      </c>
      <c r="H75" s="39"/>
    </row>
    <row r="76" spans="1:8" x14ac:dyDescent="0.25">
      <c r="B76" s="1" t="s">
        <v>694</v>
      </c>
      <c r="C76" s="37" t="s">
        <v>704</v>
      </c>
      <c r="D76" s="37" t="s">
        <v>385</v>
      </c>
      <c r="E76" s="38">
        <v>4285</v>
      </c>
      <c r="F76" s="38">
        <v>1754279</v>
      </c>
      <c r="G76" s="77">
        <f t="shared" si="2"/>
        <v>1.3664293051966843E-2</v>
      </c>
      <c r="H76" s="39"/>
    </row>
    <row r="77" spans="1:8" x14ac:dyDescent="0.25">
      <c r="A77" s="91" t="s">
        <v>762</v>
      </c>
      <c r="B77" s="1" t="s">
        <v>61</v>
      </c>
      <c r="C77" s="37" t="s">
        <v>373</v>
      </c>
      <c r="D77" s="37" t="s">
        <v>314</v>
      </c>
      <c r="E77" s="38">
        <v>241</v>
      </c>
      <c r="F77" s="38">
        <v>1220906</v>
      </c>
      <c r="G77" s="77">
        <f t="shared" si="2"/>
        <v>9.5097857141906335E-3</v>
      </c>
      <c r="H77" s="39"/>
    </row>
    <row r="78" spans="1:8" x14ac:dyDescent="0.25">
      <c r="A78" s="103" t="s">
        <v>64</v>
      </c>
      <c r="B78" s="1" t="s">
        <v>62</v>
      </c>
      <c r="C78" s="37" t="s">
        <v>374</v>
      </c>
      <c r="D78" s="37" t="s">
        <v>312</v>
      </c>
      <c r="E78" s="38">
        <v>1565</v>
      </c>
      <c r="F78" s="38">
        <v>1736993.5</v>
      </c>
      <c r="G78" s="77">
        <f t="shared" si="2"/>
        <v>1.352965418463173E-2</v>
      </c>
      <c r="H78" s="39"/>
    </row>
    <row r="79" spans="1:8" x14ac:dyDescent="0.25">
      <c r="B79" s="1" t="s">
        <v>63</v>
      </c>
      <c r="C79" s="37" t="s">
        <v>380</v>
      </c>
      <c r="D79" s="37" t="s">
        <v>338</v>
      </c>
      <c r="E79" s="38">
        <v>4525</v>
      </c>
      <c r="F79" s="38">
        <v>1481485</v>
      </c>
      <c r="G79" s="77">
        <f t="shared" si="2"/>
        <v>1.1539467320815617E-2</v>
      </c>
      <c r="H79" s="39"/>
    </row>
    <row r="80" spans="1:8" x14ac:dyDescent="0.25">
      <c r="B80" s="1" t="s">
        <v>763</v>
      </c>
      <c r="C80" s="37" t="s">
        <v>779</v>
      </c>
      <c r="D80" s="37" t="s">
        <v>389</v>
      </c>
      <c r="E80" s="38">
        <v>445</v>
      </c>
      <c r="F80" s="38">
        <v>708929.5</v>
      </c>
      <c r="G80" s="77">
        <f t="shared" si="2"/>
        <v>5.5219383240546847E-3</v>
      </c>
      <c r="H80" s="39"/>
    </row>
    <row r="81" spans="1:8" x14ac:dyDescent="0.25">
      <c r="B81" s="1" t="s">
        <v>65</v>
      </c>
      <c r="C81" s="37" t="s">
        <v>382</v>
      </c>
      <c r="D81" s="37" t="s">
        <v>386</v>
      </c>
      <c r="E81" s="38">
        <v>3510</v>
      </c>
      <c r="F81" s="38">
        <v>925060.5</v>
      </c>
      <c r="G81" s="77">
        <f t="shared" si="2"/>
        <v>7.205409038584497E-3</v>
      </c>
      <c r="H81" s="39"/>
    </row>
    <row r="82" spans="1:8" x14ac:dyDescent="0.25">
      <c r="A82" s="110" t="s">
        <v>68</v>
      </c>
      <c r="B82" s="1" t="s">
        <v>764</v>
      </c>
      <c r="C82" s="37" t="s">
        <v>780</v>
      </c>
      <c r="D82" s="37" t="s">
        <v>781</v>
      </c>
      <c r="E82" s="38">
        <v>1030</v>
      </c>
      <c r="F82" s="38">
        <v>702820.5</v>
      </c>
      <c r="G82" s="77">
        <f t="shared" si="2"/>
        <v>5.4743545781086485E-3</v>
      </c>
      <c r="H82" s="39"/>
    </row>
    <row r="83" spans="1:8" x14ac:dyDescent="0.25">
      <c r="B83" s="1" t="s">
        <v>66</v>
      </c>
      <c r="C83" s="37" t="s">
        <v>384</v>
      </c>
      <c r="D83" s="37" t="s">
        <v>388</v>
      </c>
      <c r="E83" s="38">
        <v>6275</v>
      </c>
      <c r="F83" s="38">
        <v>2058827.5</v>
      </c>
      <c r="G83" s="77">
        <f t="shared" si="2"/>
        <v>1.6036458455837562E-2</v>
      </c>
      <c r="H83" s="39"/>
    </row>
    <row r="84" spans="1:8" x14ac:dyDescent="0.25">
      <c r="B84" s="1" t="s">
        <v>765</v>
      </c>
      <c r="C84" s="37" t="s">
        <v>782</v>
      </c>
      <c r="D84" s="37" t="s">
        <v>783</v>
      </c>
      <c r="E84" s="38">
        <v>53</v>
      </c>
      <c r="F84" s="38">
        <v>1897400</v>
      </c>
      <c r="G84" s="77">
        <f t="shared" si="2"/>
        <v>1.4779079973483059E-2</v>
      </c>
      <c r="H84" s="39"/>
    </row>
    <row r="85" spans="1:8" x14ac:dyDescent="0.25">
      <c r="B85" s="1" t="s">
        <v>608</v>
      </c>
      <c r="C85" s="37" t="s">
        <v>624</v>
      </c>
      <c r="D85" s="37" t="s">
        <v>483</v>
      </c>
      <c r="E85" s="38">
        <v>200</v>
      </c>
      <c r="F85" s="38">
        <v>313380</v>
      </c>
      <c r="G85" s="77">
        <f t="shared" si="2"/>
        <v>2.4409550343049021E-3</v>
      </c>
      <c r="H85" s="39"/>
    </row>
    <row r="86" spans="1:8" x14ac:dyDescent="0.25">
      <c r="B86" s="1" t="s">
        <v>654</v>
      </c>
      <c r="C86" s="37" t="s">
        <v>679</v>
      </c>
      <c r="D86" s="37" t="s">
        <v>680</v>
      </c>
      <c r="E86" s="38">
        <v>10885</v>
      </c>
      <c r="F86" s="38">
        <v>1857851.8</v>
      </c>
      <c r="G86" s="77">
        <f t="shared" si="2"/>
        <v>1.4471034221081192E-2</v>
      </c>
      <c r="H86" s="39"/>
    </row>
    <row r="87" spans="1:8" x14ac:dyDescent="0.25">
      <c r="B87" s="1" t="s">
        <v>67</v>
      </c>
      <c r="C87" s="37" t="s">
        <v>383</v>
      </c>
      <c r="D87" s="37" t="s">
        <v>337</v>
      </c>
      <c r="E87" s="38">
        <v>2074</v>
      </c>
      <c r="F87" s="38">
        <v>1126907.8999999999</v>
      </c>
      <c r="G87" s="77">
        <f t="shared" si="2"/>
        <v>8.7776230509380455E-3</v>
      </c>
      <c r="H87" s="39"/>
    </row>
    <row r="88" spans="1:8" x14ac:dyDescent="0.25">
      <c r="B88" s="1" t="s">
        <v>69</v>
      </c>
      <c r="C88" s="37" t="s">
        <v>387</v>
      </c>
      <c r="D88" s="37" t="s">
        <v>306</v>
      </c>
      <c r="E88" s="38">
        <v>526</v>
      </c>
      <c r="F88" s="38">
        <v>690217.2</v>
      </c>
      <c r="G88" s="77">
        <f t="shared" si="2"/>
        <v>5.3761859375321755E-3</v>
      </c>
      <c r="H88" s="39"/>
    </row>
    <row r="89" spans="1:8" x14ac:dyDescent="0.25">
      <c r="B89" s="1" t="s">
        <v>70</v>
      </c>
      <c r="C89" s="37" t="s">
        <v>390</v>
      </c>
      <c r="D89" s="37" t="s">
        <v>389</v>
      </c>
      <c r="E89" s="38">
        <v>1850</v>
      </c>
      <c r="F89" s="38">
        <v>629000</v>
      </c>
      <c r="G89" s="77">
        <f t="shared" si="2"/>
        <v>4.8993577017607485E-3</v>
      </c>
      <c r="H89" s="39"/>
    </row>
    <row r="90" spans="1:8" x14ac:dyDescent="0.25">
      <c r="B90" s="1" t="s">
        <v>655</v>
      </c>
      <c r="C90" s="37" t="s">
        <v>681</v>
      </c>
      <c r="D90" s="37" t="s">
        <v>310</v>
      </c>
      <c r="E90" s="38">
        <v>1020</v>
      </c>
      <c r="F90" s="38">
        <v>1107924</v>
      </c>
      <c r="G90" s="77">
        <f t="shared" si="2"/>
        <v>8.6297551388959861E-3</v>
      </c>
      <c r="H90" s="39"/>
    </row>
    <row r="91" spans="1:8" x14ac:dyDescent="0.25">
      <c r="B91" s="1" t="s">
        <v>766</v>
      </c>
      <c r="C91" s="37" t="s">
        <v>778</v>
      </c>
      <c r="D91" s="37" t="s">
        <v>388</v>
      </c>
      <c r="E91" s="38">
        <v>1125</v>
      </c>
      <c r="F91" s="38">
        <v>1931737.5</v>
      </c>
      <c r="G91" s="77"/>
      <c r="H91" s="39"/>
    </row>
    <row r="92" spans="1:8" x14ac:dyDescent="0.25">
      <c r="B92" s="1"/>
      <c r="C92" s="37"/>
      <c r="D92" s="37"/>
      <c r="E92" s="38"/>
      <c r="F92" s="38"/>
      <c r="G92" s="77"/>
      <c r="H92" s="39"/>
    </row>
    <row r="93" spans="1:8" x14ac:dyDescent="0.25">
      <c r="B93" s="42"/>
      <c r="C93" s="42" t="s">
        <v>72</v>
      </c>
      <c r="D93" s="42"/>
      <c r="E93" s="43"/>
      <c r="F93" s="44">
        <f>SUM(F7:F92)</f>
        <v>122462154.69999997</v>
      </c>
      <c r="G93" s="78">
        <f>+F93/$F$105</f>
        <v>0.95387265628562978</v>
      </c>
      <c r="H93" s="45"/>
    </row>
    <row r="95" spans="1:8" x14ac:dyDescent="0.25">
      <c r="B95" s="46"/>
      <c r="C95" s="46" t="s">
        <v>75</v>
      </c>
      <c r="D95" s="46"/>
      <c r="E95" s="46"/>
      <c r="F95" s="46" t="s">
        <v>10</v>
      </c>
      <c r="G95" s="46" t="s">
        <v>11</v>
      </c>
      <c r="H95" s="46" t="s">
        <v>12</v>
      </c>
    </row>
    <row r="96" spans="1:8" x14ac:dyDescent="0.25">
      <c r="B96" s="47"/>
      <c r="C96" s="42" t="s">
        <v>767</v>
      </c>
      <c r="D96" s="37"/>
      <c r="E96" s="48"/>
      <c r="F96" s="38">
        <v>4800000</v>
      </c>
      <c r="G96" s="78">
        <f>+F96/$F$105</f>
        <v>3.7387785323452452E-2</v>
      </c>
      <c r="H96" s="37"/>
    </row>
    <row r="97" spans="2:8" x14ac:dyDescent="0.25">
      <c r="B97" s="47" t="s">
        <v>77</v>
      </c>
      <c r="C97" s="42" t="s">
        <v>78</v>
      </c>
      <c r="D97" s="42"/>
      <c r="E97" s="43"/>
      <c r="F97" s="38">
        <v>884957.35</v>
      </c>
      <c r="G97" s="78">
        <f>+F97/$F$105</f>
        <v>6.8930407129607031E-3</v>
      </c>
      <c r="H97" s="37"/>
    </row>
    <row r="98" spans="2:8" x14ac:dyDescent="0.25">
      <c r="B98" s="47"/>
      <c r="C98" s="42" t="s">
        <v>79</v>
      </c>
      <c r="D98" s="37"/>
      <c r="E98" s="48"/>
      <c r="F98" s="43" t="s">
        <v>76</v>
      </c>
      <c r="G98" s="48">
        <v>0</v>
      </c>
      <c r="H98" s="37"/>
    </row>
    <row r="99" spans="2:8" x14ac:dyDescent="0.25">
      <c r="B99" s="47"/>
      <c r="C99" s="42" t="s">
        <v>80</v>
      </c>
      <c r="D99" s="37"/>
      <c r="E99" s="48"/>
      <c r="F99" s="43" t="s">
        <v>76</v>
      </c>
      <c r="G99" s="48">
        <v>0</v>
      </c>
      <c r="H99" s="37"/>
    </row>
    <row r="100" spans="2:8" x14ac:dyDescent="0.25">
      <c r="B100" s="47"/>
      <c r="C100" s="42" t="s">
        <v>81</v>
      </c>
      <c r="D100" s="37"/>
      <c r="E100" s="48"/>
      <c r="F100" s="43" t="s">
        <v>76</v>
      </c>
      <c r="G100" s="48">
        <v>0</v>
      </c>
      <c r="H100" s="37"/>
    </row>
    <row r="101" spans="2:8" x14ac:dyDescent="0.25">
      <c r="B101" s="37" t="s">
        <v>68</v>
      </c>
      <c r="C101" s="37" t="s">
        <v>82</v>
      </c>
      <c r="D101" s="37"/>
      <c r="E101" s="48"/>
      <c r="F101" s="38">
        <v>237063.65</v>
      </c>
      <c r="G101" s="78">
        <f>+F101/$F$105</f>
        <v>1.8465176779570976E-3</v>
      </c>
      <c r="H101" s="37"/>
    </row>
    <row r="102" spans="2:8" x14ac:dyDescent="0.25">
      <c r="B102" s="47"/>
      <c r="C102" s="37"/>
      <c r="D102" s="37"/>
      <c r="E102" s="48"/>
      <c r="F102" s="49"/>
      <c r="G102" s="78"/>
      <c r="H102" s="37"/>
    </row>
    <row r="103" spans="2:8" x14ac:dyDescent="0.25">
      <c r="B103" s="47"/>
      <c r="C103" s="37" t="s">
        <v>83</v>
      </c>
      <c r="D103" s="37"/>
      <c r="E103" s="48"/>
      <c r="F103" s="50">
        <f>SUM(F96:F102)</f>
        <v>5922021</v>
      </c>
      <c r="G103" s="78">
        <f>+F103/$F$105</f>
        <v>4.6127343714370252E-2</v>
      </c>
      <c r="H103" s="37"/>
    </row>
    <row r="104" spans="2:8" x14ac:dyDescent="0.25">
      <c r="B104" s="47"/>
      <c r="C104" s="37"/>
      <c r="D104" s="37"/>
      <c r="E104" s="48"/>
      <c r="F104" s="50"/>
      <c r="G104" s="79"/>
      <c r="H104" s="37"/>
    </row>
    <row r="105" spans="2:8" x14ac:dyDescent="0.25">
      <c r="B105" s="51"/>
      <c r="C105" s="52" t="s">
        <v>84</v>
      </c>
      <c r="D105" s="53"/>
      <c r="E105" s="54"/>
      <c r="F105" s="54">
        <f>+F103+F93</f>
        <v>128384175.69999997</v>
      </c>
      <c r="G105" s="127">
        <f>+G103+G93</f>
        <v>1</v>
      </c>
      <c r="H105" s="37"/>
    </row>
    <row r="106" spans="2:8" x14ac:dyDescent="0.25">
      <c r="F106" s="55">
        <v>0</v>
      </c>
    </row>
    <row r="107" spans="2:8" hidden="1" x14ac:dyDescent="0.25">
      <c r="C107" s="42" t="s">
        <v>85</v>
      </c>
      <c r="D107" s="13"/>
      <c r="F107" s="34"/>
    </row>
    <row r="108" spans="2:8" hidden="1" x14ac:dyDescent="0.25">
      <c r="C108" s="42" t="s">
        <v>86</v>
      </c>
      <c r="D108" s="13"/>
    </row>
    <row r="109" spans="2:8" hidden="1" x14ac:dyDescent="0.25">
      <c r="C109" s="42" t="s">
        <v>87</v>
      </c>
      <c r="D109" s="13"/>
    </row>
    <row r="110" spans="2:8" hidden="1" x14ac:dyDescent="0.25">
      <c r="C110" s="42" t="s">
        <v>88</v>
      </c>
      <c r="D110" s="58">
        <v>9.4722000000000008</v>
      </c>
    </row>
    <row r="111" spans="2:8" hidden="1" x14ac:dyDescent="0.25">
      <c r="C111" s="42" t="s">
        <v>89</v>
      </c>
      <c r="D111" s="58">
        <v>10.1373</v>
      </c>
    </row>
    <row r="112" spans="2:8" hidden="1" x14ac:dyDescent="0.25">
      <c r="C112" s="42" t="s">
        <v>90</v>
      </c>
      <c r="D112" s="59"/>
    </row>
    <row r="113" spans="2:8" hidden="1" x14ac:dyDescent="0.25">
      <c r="C113" s="42" t="s">
        <v>91</v>
      </c>
      <c r="D113" s="57">
        <v>0</v>
      </c>
    </row>
    <row r="114" spans="2:8" hidden="1" x14ac:dyDescent="0.25">
      <c r="C114" s="42" t="s">
        <v>92</v>
      </c>
      <c r="D114" s="57">
        <v>0</v>
      </c>
      <c r="F114" s="55"/>
      <c r="G114" s="81"/>
    </row>
    <row r="115" spans="2:8" hidden="1" x14ac:dyDescent="0.25">
      <c r="B115" s="60"/>
      <c r="C115" s="36"/>
    </row>
    <row r="116" spans="2:8" x14ac:dyDescent="0.25">
      <c r="F116" s="34"/>
    </row>
    <row r="117" spans="2:8" hidden="1" x14ac:dyDescent="0.25">
      <c r="C117" s="46" t="s">
        <v>93</v>
      </c>
      <c r="D117" s="46"/>
      <c r="E117" s="46"/>
      <c r="F117" s="46"/>
      <c r="G117" s="46"/>
      <c r="H117" s="46"/>
    </row>
    <row r="118" spans="2:8" hidden="1" x14ac:dyDescent="0.25">
      <c r="C118" s="46" t="s">
        <v>94</v>
      </c>
      <c r="D118" s="46"/>
      <c r="E118" s="46"/>
      <c r="F118" s="46" t="s">
        <v>10</v>
      </c>
      <c r="G118" s="46" t="s">
        <v>11</v>
      </c>
      <c r="H118" s="46" t="s">
        <v>12</v>
      </c>
    </row>
    <row r="119" spans="2:8" hidden="1" x14ac:dyDescent="0.25">
      <c r="C119" s="42" t="s">
        <v>95</v>
      </c>
      <c r="D119" s="37"/>
      <c r="E119" s="48"/>
      <c r="F119" s="61">
        <f>SUMIF(Table1345676816[[Industry ]],#REF!,Table1345676816[Market Value])</f>
        <v>0</v>
      </c>
      <c r="G119" s="82">
        <f>+F119/$F$105</f>
        <v>0</v>
      </c>
      <c r="H119" s="37"/>
    </row>
    <row r="120" spans="2:8" hidden="1" x14ac:dyDescent="0.25">
      <c r="C120" s="37" t="s">
        <v>96</v>
      </c>
      <c r="D120" s="37"/>
      <c r="E120" s="48"/>
      <c r="F120" s="61">
        <f>SUMIF(Table1345676816[[Industry ]],#REF!,Table1345676816[Market Value])</f>
        <v>0</v>
      </c>
      <c r="G120" s="82">
        <f>+F120/$F$105</f>
        <v>0</v>
      </c>
      <c r="H120" s="37"/>
    </row>
    <row r="121" spans="2:8" hidden="1" x14ac:dyDescent="0.25">
      <c r="C121" s="37" t="s">
        <v>97</v>
      </c>
      <c r="D121" s="37"/>
      <c r="E121" s="48"/>
      <c r="F121" s="61">
        <f>SUMIF($E$133:$E$140,C121,H133:H140)</f>
        <v>0</v>
      </c>
      <c r="G121" s="82">
        <f>+F121/$F$105</f>
        <v>0</v>
      </c>
      <c r="H121" s="37"/>
    </row>
    <row r="122" spans="2:8" hidden="1" x14ac:dyDescent="0.25">
      <c r="C122" s="37" t="s">
        <v>98</v>
      </c>
      <c r="D122" s="37"/>
      <c r="E122" s="48"/>
      <c r="F122" s="61">
        <f t="shared" ref="F122:F130" si="3">SUMIF($E$133:$E$140,C122,H134:H141)</f>
        <v>0</v>
      </c>
      <c r="G122" s="82">
        <f t="shared" ref="G122:G130" si="4">+F122/$F$105</f>
        <v>0</v>
      </c>
      <c r="H122" s="37"/>
    </row>
    <row r="123" spans="2:8" hidden="1" x14ac:dyDescent="0.25">
      <c r="C123" s="37" t="s">
        <v>99</v>
      </c>
      <c r="D123" s="37"/>
      <c r="E123" s="48"/>
      <c r="F123" s="61">
        <f t="shared" si="3"/>
        <v>0</v>
      </c>
      <c r="G123" s="82">
        <f t="shared" si="4"/>
        <v>0</v>
      </c>
      <c r="H123" s="37"/>
    </row>
    <row r="124" spans="2:8" hidden="1" x14ac:dyDescent="0.25">
      <c r="C124" s="37" t="s">
        <v>100</v>
      </c>
      <c r="D124" s="37"/>
      <c r="E124" s="48"/>
      <c r="F124" s="61">
        <f t="shared" si="3"/>
        <v>0</v>
      </c>
      <c r="G124" s="82">
        <f t="shared" si="4"/>
        <v>0</v>
      </c>
      <c r="H124" s="37"/>
    </row>
    <row r="125" spans="2:8" hidden="1" x14ac:dyDescent="0.25">
      <c r="C125" s="37" t="s">
        <v>101</v>
      </c>
      <c r="D125" s="37"/>
      <c r="E125" s="48"/>
      <c r="F125" s="61">
        <f t="shared" si="3"/>
        <v>0</v>
      </c>
      <c r="G125" s="82">
        <f t="shared" si="4"/>
        <v>0</v>
      </c>
      <c r="H125" s="37"/>
    </row>
    <row r="126" spans="2:8" hidden="1" x14ac:dyDescent="0.25">
      <c r="C126" s="37" t="s">
        <v>102</v>
      </c>
      <c r="D126" s="37"/>
      <c r="E126" s="48"/>
      <c r="F126" s="61">
        <f t="shared" si="3"/>
        <v>0</v>
      </c>
      <c r="G126" s="82">
        <f t="shared" si="4"/>
        <v>0</v>
      </c>
      <c r="H126" s="37"/>
    </row>
    <row r="127" spans="2:8" hidden="1" x14ac:dyDescent="0.25">
      <c r="C127" s="37" t="s">
        <v>103</v>
      </c>
      <c r="D127" s="37"/>
      <c r="E127" s="48"/>
      <c r="F127" s="61">
        <f t="shared" si="3"/>
        <v>0</v>
      </c>
      <c r="G127" s="82">
        <f t="shared" si="4"/>
        <v>0</v>
      </c>
      <c r="H127" s="37"/>
    </row>
    <row r="128" spans="2:8" hidden="1" x14ac:dyDescent="0.25">
      <c r="C128" s="37" t="s">
        <v>104</v>
      </c>
      <c r="D128" s="37"/>
      <c r="E128" s="48"/>
      <c r="F128" s="61">
        <f>SUMIF($E$133:$E$140,C128,H140:H147)</f>
        <v>0</v>
      </c>
      <c r="G128" s="82">
        <f t="shared" si="4"/>
        <v>0</v>
      </c>
      <c r="H128" s="37"/>
    </row>
    <row r="129" spans="3:8" hidden="1" x14ac:dyDescent="0.25">
      <c r="C129" s="37" t="s">
        <v>105</v>
      </c>
      <c r="D129" s="37"/>
      <c r="E129" s="48"/>
      <c r="F129" s="61">
        <f t="shared" si="3"/>
        <v>0</v>
      </c>
      <c r="G129" s="82">
        <f t="shared" si="4"/>
        <v>0</v>
      </c>
      <c r="H129" s="37"/>
    </row>
    <row r="130" spans="3:8" hidden="1" x14ac:dyDescent="0.25">
      <c r="C130" s="37" t="s">
        <v>106</v>
      </c>
      <c r="D130" s="37"/>
      <c r="E130" s="48"/>
      <c r="F130" s="61">
        <f t="shared" si="3"/>
        <v>0</v>
      </c>
      <c r="G130" s="82">
        <f t="shared" si="4"/>
        <v>0</v>
      </c>
      <c r="H130" s="37"/>
    </row>
    <row r="131" spans="3:8" hidden="1" x14ac:dyDescent="0.25"/>
    <row r="132" spans="3:8" hidden="1" x14ac:dyDescent="0.25"/>
    <row r="133" spans="3:8" s="91" customFormat="1" hidden="1" x14ac:dyDescent="0.25">
      <c r="E133" s="91" t="s">
        <v>97</v>
      </c>
      <c r="F133" s="91" t="s">
        <v>107</v>
      </c>
      <c r="G133" s="91">
        <f t="shared" ref="G133:G140" si="5">SUMIF($H$7:$H$57,F133,$E$7:$E$57)</f>
        <v>0</v>
      </c>
      <c r="H133" s="91">
        <f t="shared" ref="H133:H140" si="6">SUMIF($H$7:$H$57,F133,$F$7:$F$57)</f>
        <v>0</v>
      </c>
    </row>
    <row r="134" spans="3:8" s="91" customFormat="1" hidden="1" x14ac:dyDescent="0.25">
      <c r="E134" s="91" t="s">
        <v>97</v>
      </c>
      <c r="F134" s="91" t="s">
        <v>108</v>
      </c>
      <c r="G134" s="91">
        <f t="shared" si="5"/>
        <v>0</v>
      </c>
      <c r="H134" s="91">
        <f t="shared" si="6"/>
        <v>0</v>
      </c>
    </row>
    <row r="135" spans="3:8" s="91" customFormat="1" hidden="1" x14ac:dyDescent="0.25">
      <c r="E135" s="91" t="s">
        <v>97</v>
      </c>
      <c r="F135" s="91" t="s">
        <v>109</v>
      </c>
      <c r="G135" s="91">
        <f t="shared" si="5"/>
        <v>0</v>
      </c>
      <c r="H135" s="91">
        <f t="shared" si="6"/>
        <v>0</v>
      </c>
    </row>
    <row r="136" spans="3:8" s="91" customFormat="1" hidden="1" x14ac:dyDescent="0.25">
      <c r="E136" s="91" t="s">
        <v>99</v>
      </c>
      <c r="F136" s="91" t="s">
        <v>110</v>
      </c>
      <c r="G136" s="91">
        <f t="shared" si="5"/>
        <v>0</v>
      </c>
      <c r="H136" s="91">
        <f t="shared" si="6"/>
        <v>0</v>
      </c>
    </row>
    <row r="137" spans="3:8" s="91" customFormat="1" hidden="1" x14ac:dyDescent="0.25">
      <c r="E137" s="91" t="s">
        <v>100</v>
      </c>
      <c r="F137" s="91" t="s">
        <v>111</v>
      </c>
      <c r="G137" s="91">
        <f t="shared" si="5"/>
        <v>0</v>
      </c>
      <c r="H137" s="91">
        <f t="shared" si="6"/>
        <v>0</v>
      </c>
    </row>
    <row r="138" spans="3:8" s="91" customFormat="1" hidden="1" x14ac:dyDescent="0.25">
      <c r="E138" s="91" t="s">
        <v>97</v>
      </c>
      <c r="F138" s="91" t="s">
        <v>112</v>
      </c>
      <c r="G138" s="91">
        <f t="shared" si="5"/>
        <v>0</v>
      </c>
      <c r="H138" s="91">
        <f t="shared" si="6"/>
        <v>0</v>
      </c>
    </row>
    <row r="139" spans="3:8" s="91" customFormat="1" hidden="1" x14ac:dyDescent="0.25">
      <c r="E139" s="91" t="s">
        <v>100</v>
      </c>
      <c r="F139" s="91" t="s">
        <v>113</v>
      </c>
      <c r="G139" s="91">
        <f t="shared" si="5"/>
        <v>0</v>
      </c>
      <c r="H139" s="91">
        <f t="shared" si="6"/>
        <v>0</v>
      </c>
    </row>
    <row r="140" spans="3:8" s="91" customFormat="1" hidden="1" x14ac:dyDescent="0.25">
      <c r="E140" s="91" t="s">
        <v>97</v>
      </c>
      <c r="F140" s="91" t="s">
        <v>114</v>
      </c>
      <c r="G140" s="91">
        <f t="shared" si="5"/>
        <v>0</v>
      </c>
      <c r="H140" s="91">
        <f t="shared" si="6"/>
        <v>0</v>
      </c>
    </row>
    <row r="141" spans="3:8" s="91" customFormat="1" x14ac:dyDescent="0.25">
      <c r="E141" s="97"/>
      <c r="G141" s="91" t="s">
        <v>115</v>
      </c>
      <c r="H141" s="91" t="s">
        <v>115</v>
      </c>
    </row>
    <row r="142" spans="3:8" s="91" customFormat="1" x14ac:dyDescent="0.25">
      <c r="E142" s="97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D36C-B0B4-431F-AFAA-32E32208B01D}">
  <sheetPr>
    <tabColor rgb="FF7030A0"/>
  </sheetPr>
  <dimension ref="A2:H145"/>
  <sheetViews>
    <sheetView showGridLines="0" zoomScaleNormal="100" zoomScaleSheetLayoutView="89" workbookViewId="0">
      <selection activeCell="D14" sqref="D14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1" customWidth="1"/>
    <col min="3" max="3" width="60.7109375" style="31" customWidth="1"/>
    <col min="4" max="4" width="60.85546875" style="31" customWidth="1"/>
    <col min="5" max="5" width="19.42578125" style="34" customWidth="1"/>
    <col min="6" max="6" width="29.5703125" style="31" customWidth="1"/>
    <col min="7" max="7" width="20.5703125" style="31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91" t="s">
        <v>562</v>
      </c>
      <c r="B3" s="32" t="s">
        <v>3</v>
      </c>
      <c r="D3" s="32" t="s">
        <v>300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1" t="s">
        <v>11</v>
      </c>
      <c r="H6" s="134" t="s">
        <v>12</v>
      </c>
    </row>
    <row r="7" spans="1:8" x14ac:dyDescent="0.25">
      <c r="A7" s="102"/>
      <c r="B7" s="1" t="s">
        <v>265</v>
      </c>
      <c r="C7" s="37" t="s">
        <v>536</v>
      </c>
      <c r="D7" s="123" t="s">
        <v>283</v>
      </c>
      <c r="E7" s="38">
        <v>50000</v>
      </c>
      <c r="F7" s="38">
        <v>4813485</v>
      </c>
      <c r="G7" s="77">
        <f t="shared" ref="G7:G38" si="0">+F7/$F$109</f>
        <v>6.6249513925794729E-2</v>
      </c>
      <c r="H7" s="39"/>
    </row>
    <row r="8" spans="1:8" x14ac:dyDescent="0.25">
      <c r="A8" s="102"/>
      <c r="B8" s="1" t="s">
        <v>719</v>
      </c>
      <c r="C8" s="37" t="s">
        <v>720</v>
      </c>
      <c r="D8" s="123" t="s">
        <v>283</v>
      </c>
      <c r="E8" s="38">
        <v>70000</v>
      </c>
      <c r="F8" s="38">
        <v>6993987</v>
      </c>
      <c r="G8" s="77">
        <f t="shared" si="0"/>
        <v>9.6260451451147616E-2</v>
      </c>
      <c r="H8" s="39"/>
    </row>
    <row r="9" spans="1:8" x14ac:dyDescent="0.25">
      <c r="A9" s="102"/>
      <c r="B9" s="1" t="s">
        <v>721</v>
      </c>
      <c r="C9" s="37" t="s">
        <v>722</v>
      </c>
      <c r="D9" s="123" t="s">
        <v>283</v>
      </c>
      <c r="E9" s="38">
        <v>50800</v>
      </c>
      <c r="F9" s="38">
        <v>5126522.6399999997</v>
      </c>
      <c r="G9" s="77">
        <f t="shared" si="0"/>
        <v>7.0557949807588866E-2</v>
      </c>
      <c r="H9" s="39"/>
    </row>
    <row r="10" spans="1:8" x14ac:dyDescent="0.25">
      <c r="A10" s="102"/>
      <c r="B10" s="1" t="s">
        <v>806</v>
      </c>
      <c r="C10" s="37" t="s">
        <v>807</v>
      </c>
      <c r="D10" s="123" t="s">
        <v>283</v>
      </c>
      <c r="E10" s="38">
        <v>25000</v>
      </c>
      <c r="F10" s="38">
        <v>2489410</v>
      </c>
      <c r="G10" s="77">
        <f t="shared" si="0"/>
        <v>3.4262535867882138E-2</v>
      </c>
      <c r="H10" s="39"/>
    </row>
    <row r="11" spans="1:8" x14ac:dyDescent="0.25">
      <c r="A11" s="102"/>
      <c r="B11" s="1" t="s">
        <v>749</v>
      </c>
      <c r="C11" s="37" t="s">
        <v>750</v>
      </c>
      <c r="D11" s="123" t="s">
        <v>74</v>
      </c>
      <c r="E11" s="38">
        <v>20000</v>
      </c>
      <c r="F11" s="38">
        <v>1998994</v>
      </c>
      <c r="G11" s="77">
        <f t="shared" si="0"/>
        <v>2.7512785609715228E-2</v>
      </c>
      <c r="H11" s="39"/>
    </row>
    <row r="12" spans="1:8" x14ac:dyDescent="0.25">
      <c r="A12" s="102"/>
      <c r="B12" s="1" t="s">
        <v>753</v>
      </c>
      <c r="C12" s="37" t="s">
        <v>754</v>
      </c>
      <c r="D12" s="123" t="s">
        <v>74</v>
      </c>
      <c r="E12" s="38">
        <v>20000</v>
      </c>
      <c r="F12" s="38">
        <v>1980002</v>
      </c>
      <c r="G12" s="77">
        <f t="shared" si="0"/>
        <v>2.7251392716940305E-2</v>
      </c>
      <c r="H12" s="39"/>
    </row>
    <row r="13" spans="1:8" x14ac:dyDescent="0.25">
      <c r="A13" s="102"/>
      <c r="B13" s="1" t="s">
        <v>13</v>
      </c>
      <c r="C13" s="37" t="s">
        <v>305</v>
      </c>
      <c r="D13" s="37" t="s">
        <v>301</v>
      </c>
      <c r="E13" s="38">
        <v>1455</v>
      </c>
      <c r="F13" s="38">
        <v>1858035</v>
      </c>
      <c r="G13" s="77">
        <f t="shared" si="0"/>
        <v>2.5572722384533036E-2</v>
      </c>
      <c r="H13" s="39"/>
    </row>
    <row r="14" spans="1:8" x14ac:dyDescent="0.25">
      <c r="A14" s="102"/>
      <c r="B14" s="1" t="s">
        <v>14</v>
      </c>
      <c r="C14" s="37" t="s">
        <v>302</v>
      </c>
      <c r="D14" s="37" t="s">
        <v>306</v>
      </c>
      <c r="E14" s="38">
        <v>930</v>
      </c>
      <c r="F14" s="38">
        <v>1054434</v>
      </c>
      <c r="G14" s="77">
        <f t="shared" si="0"/>
        <v>1.4512508082362662E-2</v>
      </c>
      <c r="H14" s="39"/>
    </row>
    <row r="15" spans="1:8" x14ac:dyDescent="0.25">
      <c r="A15" s="102"/>
      <c r="B15" s="1" t="s">
        <v>15</v>
      </c>
      <c r="C15" s="37" t="s">
        <v>307</v>
      </c>
      <c r="D15" s="37" t="s">
        <v>304</v>
      </c>
      <c r="E15" s="38">
        <v>305</v>
      </c>
      <c r="F15" s="38">
        <v>1233694.5</v>
      </c>
      <c r="G15" s="77">
        <f t="shared" si="0"/>
        <v>1.6979726945846173E-2</v>
      </c>
      <c r="H15" s="39"/>
    </row>
    <row r="16" spans="1:8" x14ac:dyDescent="0.25">
      <c r="A16" s="102"/>
      <c r="B16" s="1" t="s">
        <v>16</v>
      </c>
      <c r="C16" s="37" t="s">
        <v>308</v>
      </c>
      <c r="D16" s="37" t="s">
        <v>310</v>
      </c>
      <c r="E16" s="38">
        <v>1319</v>
      </c>
      <c r="F16" s="38">
        <v>314713.40000000002</v>
      </c>
      <c r="G16" s="77">
        <f t="shared" si="0"/>
        <v>4.3314998957998639E-3</v>
      </c>
      <c r="H16" s="39"/>
    </row>
    <row r="17" spans="1:8" x14ac:dyDescent="0.25">
      <c r="A17" s="102"/>
      <c r="B17" s="1" t="s">
        <v>17</v>
      </c>
      <c r="C17" s="37" t="s">
        <v>319</v>
      </c>
      <c r="D17" s="37" t="s">
        <v>301</v>
      </c>
      <c r="E17" s="38">
        <v>905</v>
      </c>
      <c r="F17" s="38">
        <v>293265.25</v>
      </c>
      <c r="G17" s="77">
        <f t="shared" si="0"/>
        <v>4.0363022350389938E-3</v>
      </c>
      <c r="H17" s="39"/>
    </row>
    <row r="18" spans="1:8" x14ac:dyDescent="0.25">
      <c r="A18" s="102"/>
      <c r="B18" s="1" t="s">
        <v>18</v>
      </c>
      <c r="C18" s="37" t="s">
        <v>317</v>
      </c>
      <c r="D18" s="37" t="s">
        <v>313</v>
      </c>
      <c r="E18" s="38">
        <v>142</v>
      </c>
      <c r="F18" s="38">
        <v>279370.8</v>
      </c>
      <c r="G18" s="77">
        <f t="shared" si="0"/>
        <v>3.8450685324791524E-3</v>
      </c>
      <c r="H18" s="39"/>
    </row>
    <row r="19" spans="1:8" x14ac:dyDescent="0.25">
      <c r="A19" s="102"/>
      <c r="B19" s="1" t="s">
        <v>19</v>
      </c>
      <c r="C19" s="37" t="s">
        <v>323</v>
      </c>
      <c r="D19" s="37" t="s">
        <v>309</v>
      </c>
      <c r="E19" s="38">
        <v>600</v>
      </c>
      <c r="F19" s="38">
        <v>609270</v>
      </c>
      <c r="G19" s="77">
        <f t="shared" si="0"/>
        <v>8.3855753886360827E-3</v>
      </c>
      <c r="H19" s="39"/>
    </row>
    <row r="20" spans="1:8" x14ac:dyDescent="0.25">
      <c r="A20" s="102"/>
      <c r="B20" s="1" t="s">
        <v>20</v>
      </c>
      <c r="C20" s="37" t="s">
        <v>320</v>
      </c>
      <c r="D20" s="37" t="s">
        <v>310</v>
      </c>
      <c r="E20" s="38">
        <v>2630</v>
      </c>
      <c r="F20" s="38">
        <v>1864670</v>
      </c>
      <c r="G20" s="77">
        <f t="shared" si="0"/>
        <v>2.5664041984552077E-2</v>
      </c>
      <c r="H20" s="39"/>
    </row>
    <row r="21" spans="1:8" x14ac:dyDescent="0.25">
      <c r="A21" s="102"/>
      <c r="B21" s="1" t="s">
        <v>21</v>
      </c>
      <c r="C21" s="37" t="s">
        <v>322</v>
      </c>
      <c r="D21" s="37" t="s">
        <v>314</v>
      </c>
      <c r="E21" s="38">
        <v>158</v>
      </c>
      <c r="F21" s="38">
        <v>313598.40000000002</v>
      </c>
      <c r="G21" s="77">
        <f t="shared" si="0"/>
        <v>4.3161537987356242E-3</v>
      </c>
      <c r="H21" s="39"/>
    </row>
    <row r="22" spans="1:8" x14ac:dyDescent="0.25">
      <c r="A22" s="102"/>
      <c r="B22" s="1" t="s">
        <v>22</v>
      </c>
      <c r="C22" s="37" t="s">
        <v>315</v>
      </c>
      <c r="D22" s="37" t="s">
        <v>314</v>
      </c>
      <c r="E22" s="38">
        <v>495</v>
      </c>
      <c r="F22" s="38">
        <v>697554</v>
      </c>
      <c r="G22" s="77">
        <f t="shared" si="0"/>
        <v>9.6006559565457901E-3</v>
      </c>
      <c r="H22" s="39"/>
    </row>
    <row r="23" spans="1:8" x14ac:dyDescent="0.25">
      <c r="A23" s="102"/>
      <c r="B23" s="1" t="s">
        <v>23</v>
      </c>
      <c r="C23" s="37" t="s">
        <v>321</v>
      </c>
      <c r="D23" s="37" t="s">
        <v>310</v>
      </c>
      <c r="E23" s="38">
        <v>1507</v>
      </c>
      <c r="F23" s="38">
        <v>1597420</v>
      </c>
      <c r="G23" s="77">
        <f t="shared" si="0"/>
        <v>2.1985795849648021E-2</v>
      </c>
      <c r="H23" s="39"/>
    </row>
    <row r="24" spans="1:8" x14ac:dyDescent="0.25">
      <c r="A24" s="102"/>
      <c r="B24" s="1" t="s">
        <v>24</v>
      </c>
      <c r="C24" s="37" t="s">
        <v>318</v>
      </c>
      <c r="D24" s="37" t="s">
        <v>311</v>
      </c>
      <c r="E24" s="38">
        <v>87</v>
      </c>
      <c r="F24" s="38">
        <v>691954.5</v>
      </c>
      <c r="G24" s="77">
        <f t="shared" si="0"/>
        <v>9.5235882699886525E-3</v>
      </c>
      <c r="H24" s="39"/>
    </row>
    <row r="25" spans="1:8" x14ac:dyDescent="0.25">
      <c r="A25" s="102"/>
      <c r="B25" s="1" t="s">
        <v>25</v>
      </c>
      <c r="C25" s="37" t="s">
        <v>316</v>
      </c>
      <c r="D25" s="37" t="s">
        <v>329</v>
      </c>
      <c r="E25" s="38">
        <v>400</v>
      </c>
      <c r="F25" s="38">
        <v>160460</v>
      </c>
      <c r="G25" s="77">
        <f t="shared" si="0"/>
        <v>2.2084616456752274E-3</v>
      </c>
      <c r="H25" s="39"/>
    </row>
    <row r="26" spans="1:8" x14ac:dyDescent="0.25">
      <c r="A26" s="102"/>
      <c r="B26" s="1" t="s">
        <v>26</v>
      </c>
      <c r="C26" s="37" t="s">
        <v>340</v>
      </c>
      <c r="D26" s="37" t="s">
        <v>328</v>
      </c>
      <c r="E26" s="38">
        <v>1485</v>
      </c>
      <c r="F26" s="38">
        <v>273759.75</v>
      </c>
      <c r="G26" s="77">
        <f t="shared" si="0"/>
        <v>3.7678418796250703E-3</v>
      </c>
      <c r="H26" s="39"/>
    </row>
    <row r="27" spans="1:8" x14ac:dyDescent="0.25">
      <c r="A27" s="102"/>
      <c r="B27" s="1" t="s">
        <v>27</v>
      </c>
      <c r="C27" s="37" t="s">
        <v>330</v>
      </c>
      <c r="D27" s="37" t="s">
        <v>314</v>
      </c>
      <c r="E27" s="38">
        <v>45</v>
      </c>
      <c r="F27" s="38">
        <v>51948</v>
      </c>
      <c r="G27" s="77">
        <f t="shared" si="0"/>
        <v>7.1497672672028365E-4</v>
      </c>
      <c r="H27" s="39"/>
    </row>
    <row r="28" spans="1:8" x14ac:dyDescent="0.25">
      <c r="A28" s="102"/>
      <c r="B28" s="1" t="s">
        <v>28</v>
      </c>
      <c r="C28" s="37" t="s">
        <v>326</v>
      </c>
      <c r="D28" s="37" t="s">
        <v>310</v>
      </c>
      <c r="E28" s="38">
        <v>1890</v>
      </c>
      <c r="F28" s="38">
        <v>2748060</v>
      </c>
      <c r="G28" s="77">
        <f t="shared" si="0"/>
        <v>3.7822417487313131E-2</v>
      </c>
      <c r="H28" s="39"/>
    </row>
    <row r="29" spans="1:8" x14ac:dyDescent="0.25">
      <c r="A29" s="102"/>
      <c r="B29" s="1" t="s">
        <v>725</v>
      </c>
      <c r="C29" s="37" t="s">
        <v>728</v>
      </c>
      <c r="D29" s="37" t="s">
        <v>729</v>
      </c>
      <c r="E29" s="38">
        <v>3945</v>
      </c>
      <c r="F29" s="38">
        <v>757676.7</v>
      </c>
      <c r="G29" s="77">
        <f t="shared" si="0"/>
        <v>1.0428143660549517E-2</v>
      </c>
      <c r="H29" s="39"/>
    </row>
    <row r="30" spans="1:8" x14ac:dyDescent="0.25">
      <c r="A30" s="102"/>
      <c r="B30" s="1" t="s">
        <v>29</v>
      </c>
      <c r="C30" s="37" t="s">
        <v>327</v>
      </c>
      <c r="D30" s="37" t="s">
        <v>331</v>
      </c>
      <c r="E30" s="38">
        <v>316</v>
      </c>
      <c r="F30" s="38">
        <v>1037112</v>
      </c>
      <c r="G30" s="77">
        <f t="shared" si="0"/>
        <v>1.4274099926894717E-2</v>
      </c>
      <c r="H30" s="39"/>
    </row>
    <row r="31" spans="1:8" x14ac:dyDescent="0.25">
      <c r="A31" s="102"/>
      <c r="B31" s="1" t="s">
        <v>605</v>
      </c>
      <c r="C31" s="37" t="s">
        <v>625</v>
      </c>
      <c r="D31" s="37" t="s">
        <v>627</v>
      </c>
      <c r="E31" s="38">
        <v>8</v>
      </c>
      <c r="F31" s="38">
        <v>61108</v>
      </c>
      <c r="G31" s="77">
        <f t="shared" si="0"/>
        <v>8.4104869901484357E-4</v>
      </c>
      <c r="H31" s="39"/>
    </row>
    <row r="32" spans="1:8" x14ac:dyDescent="0.25">
      <c r="A32" s="102"/>
      <c r="B32" s="1" t="s">
        <v>726</v>
      </c>
      <c r="C32" s="37" t="s">
        <v>730</v>
      </c>
      <c r="D32" s="37" t="s">
        <v>731</v>
      </c>
      <c r="E32" s="38">
        <v>57</v>
      </c>
      <c r="F32" s="38">
        <v>187074</v>
      </c>
      <c r="G32" s="77">
        <f t="shared" si="0"/>
        <v>2.5747585311170851E-3</v>
      </c>
      <c r="H32" s="39"/>
    </row>
    <row r="33" spans="1:8" x14ac:dyDescent="0.25">
      <c r="A33" s="102"/>
      <c r="B33" s="1" t="s">
        <v>31</v>
      </c>
      <c r="C33" s="37" t="s">
        <v>339</v>
      </c>
      <c r="D33" s="37" t="s">
        <v>312</v>
      </c>
      <c r="E33" s="38">
        <v>170</v>
      </c>
      <c r="F33" s="38">
        <v>315758</v>
      </c>
      <c r="G33" s="77">
        <f t="shared" si="0"/>
        <v>4.3458770554351146E-3</v>
      </c>
      <c r="H33" s="39"/>
    </row>
    <row r="34" spans="1:8" x14ac:dyDescent="0.25">
      <c r="A34" s="102"/>
      <c r="B34" s="1" t="s">
        <v>609</v>
      </c>
      <c r="C34" s="37" t="s">
        <v>631</v>
      </c>
      <c r="D34" s="37" t="s">
        <v>303</v>
      </c>
      <c r="E34" s="38">
        <v>880</v>
      </c>
      <c r="F34" s="38">
        <v>342144</v>
      </c>
      <c r="G34" s="77">
        <f t="shared" si="0"/>
        <v>4.7090359048853605E-3</v>
      </c>
      <c r="H34" s="39"/>
    </row>
    <row r="35" spans="1:8" x14ac:dyDescent="0.25">
      <c r="A35" s="102"/>
      <c r="B35" s="1" t="s">
        <v>33</v>
      </c>
      <c r="C35" s="37" t="s">
        <v>334</v>
      </c>
      <c r="D35" s="37" t="s">
        <v>337</v>
      </c>
      <c r="E35" s="38">
        <v>190</v>
      </c>
      <c r="F35" s="38">
        <v>330695</v>
      </c>
      <c r="G35" s="77">
        <f t="shared" si="0"/>
        <v>4.5514597028329133E-3</v>
      </c>
      <c r="H35" s="39"/>
    </row>
    <row r="36" spans="1:8" x14ac:dyDescent="0.25">
      <c r="A36" s="102"/>
      <c r="B36" s="1" t="s">
        <v>610</v>
      </c>
      <c r="C36" s="37" t="s">
        <v>633</v>
      </c>
      <c r="D36" s="37" t="s">
        <v>632</v>
      </c>
      <c r="E36" s="38">
        <v>115</v>
      </c>
      <c r="F36" s="38">
        <v>301541.5</v>
      </c>
      <c r="G36" s="77">
        <f t="shared" si="0"/>
        <v>4.1502108770371214E-3</v>
      </c>
      <c r="H36" s="39"/>
    </row>
    <row r="37" spans="1:8" x14ac:dyDescent="0.25">
      <c r="A37" s="102"/>
      <c r="B37" s="1" t="s">
        <v>34</v>
      </c>
      <c r="C37" s="37" t="s">
        <v>324</v>
      </c>
      <c r="D37" s="37" t="s">
        <v>335</v>
      </c>
      <c r="E37" s="38">
        <v>400</v>
      </c>
      <c r="F37" s="38">
        <v>71000</v>
      </c>
      <c r="G37" s="77">
        <f t="shared" si="0"/>
        <v>9.7719541844036605E-4</v>
      </c>
      <c r="H37" s="39"/>
    </row>
    <row r="38" spans="1:8" x14ac:dyDescent="0.25">
      <c r="A38" s="102"/>
      <c r="B38" s="1" t="s">
        <v>606</v>
      </c>
      <c r="C38" s="37" t="s">
        <v>626</v>
      </c>
      <c r="D38" s="37" t="s">
        <v>628</v>
      </c>
      <c r="E38" s="38">
        <v>140</v>
      </c>
      <c r="F38" s="38">
        <v>241276</v>
      </c>
      <c r="G38" s="77">
        <f t="shared" si="0"/>
        <v>3.3207577715439122E-3</v>
      </c>
      <c r="H38" s="39"/>
    </row>
    <row r="39" spans="1:8" x14ac:dyDescent="0.25">
      <c r="A39" s="102"/>
      <c r="B39" s="1" t="s">
        <v>35</v>
      </c>
      <c r="C39" s="37" t="s">
        <v>325</v>
      </c>
      <c r="D39" s="37" t="s">
        <v>333</v>
      </c>
      <c r="E39" s="38">
        <v>1215</v>
      </c>
      <c r="F39" s="38">
        <v>310432.5</v>
      </c>
      <c r="G39" s="77">
        <f t="shared" ref="G39:G70" si="1">+F39/$F$109</f>
        <v>4.2725805173942106E-3</v>
      </c>
      <c r="H39" s="39"/>
    </row>
    <row r="40" spans="1:8" x14ac:dyDescent="0.25">
      <c r="A40" s="102"/>
      <c r="B40" s="1" t="s">
        <v>758</v>
      </c>
      <c r="C40" s="37" t="s">
        <v>785</v>
      </c>
      <c r="D40" s="37" t="s">
        <v>314</v>
      </c>
      <c r="E40" s="38">
        <v>111</v>
      </c>
      <c r="F40" s="38">
        <v>338561.1</v>
      </c>
      <c r="G40" s="77">
        <f t="shared" si="1"/>
        <v>4.6597233208750793E-3</v>
      </c>
      <c r="H40" s="39"/>
    </row>
    <row r="41" spans="1:8" x14ac:dyDescent="0.25">
      <c r="A41" s="102"/>
      <c r="B41" s="1" t="s">
        <v>36</v>
      </c>
      <c r="C41" s="37" t="s">
        <v>347</v>
      </c>
      <c r="D41" s="37" t="s">
        <v>310</v>
      </c>
      <c r="E41" s="38">
        <v>1970</v>
      </c>
      <c r="F41" s="38">
        <v>702699</v>
      </c>
      <c r="G41" s="77">
        <f t="shared" si="1"/>
        <v>9.671468216093335E-3</v>
      </c>
      <c r="H41" s="39"/>
    </row>
    <row r="42" spans="1:8" x14ac:dyDescent="0.25">
      <c r="A42" s="102"/>
      <c r="B42" s="1" t="s">
        <v>38</v>
      </c>
      <c r="C42" s="37" t="s">
        <v>357</v>
      </c>
      <c r="D42" s="37" t="s">
        <v>355</v>
      </c>
      <c r="E42" s="38">
        <v>177</v>
      </c>
      <c r="F42" s="38">
        <v>183637.5</v>
      </c>
      <c r="G42" s="77">
        <f t="shared" si="1"/>
        <v>2.5274608965329963E-3</v>
      </c>
      <c r="H42" s="39"/>
    </row>
    <row r="43" spans="1:8" x14ac:dyDescent="0.25">
      <c r="A43" s="102"/>
      <c r="B43" s="1" t="s">
        <v>647</v>
      </c>
      <c r="C43" s="37" t="s">
        <v>668</v>
      </c>
      <c r="D43" s="37" t="s">
        <v>669</v>
      </c>
      <c r="E43" s="38">
        <v>213</v>
      </c>
      <c r="F43" s="38">
        <v>174660</v>
      </c>
      <c r="G43" s="77">
        <f t="shared" si="1"/>
        <v>2.4039007293633007E-3</v>
      </c>
      <c r="H43" s="39"/>
    </row>
    <row r="44" spans="1:8" ht="13.5" customHeight="1" x14ac:dyDescent="0.25">
      <c r="A44" s="102"/>
      <c r="B44" s="1" t="s">
        <v>793</v>
      </c>
      <c r="C44" s="37" t="s">
        <v>794</v>
      </c>
      <c r="D44" s="37" t="s">
        <v>363</v>
      </c>
      <c r="E44" s="38">
        <v>10000</v>
      </c>
      <c r="F44" s="38">
        <v>1104700</v>
      </c>
      <c r="G44" s="77">
        <f t="shared" si="1"/>
        <v>1.5204334911986936E-2</v>
      </c>
      <c r="H44" s="39"/>
    </row>
    <row r="45" spans="1:8" x14ac:dyDescent="0.25">
      <c r="A45" s="102"/>
      <c r="B45" s="1" t="s">
        <v>759</v>
      </c>
      <c r="C45" s="37" t="s">
        <v>784</v>
      </c>
      <c r="D45" s="37" t="s">
        <v>733</v>
      </c>
      <c r="E45" s="38">
        <v>350</v>
      </c>
      <c r="F45" s="38">
        <v>164885</v>
      </c>
      <c r="G45" s="77">
        <f t="shared" si="1"/>
        <v>2.2693643178808417E-3</v>
      </c>
      <c r="H45" s="39"/>
    </row>
    <row r="46" spans="1:8" x14ac:dyDescent="0.25">
      <c r="A46" s="102"/>
      <c r="B46" s="1" t="s">
        <v>577</v>
      </c>
      <c r="C46" s="37" t="s">
        <v>582</v>
      </c>
      <c r="D46" s="37" t="s">
        <v>581</v>
      </c>
      <c r="E46" s="38">
        <v>91</v>
      </c>
      <c r="F46" s="38">
        <v>404513.2</v>
      </c>
      <c r="G46" s="77">
        <f t="shared" si="1"/>
        <v>5.5674428977274858E-3</v>
      </c>
      <c r="H46" s="39"/>
    </row>
    <row r="47" spans="1:8" x14ac:dyDescent="0.25">
      <c r="A47" s="102"/>
      <c r="B47" s="1" t="s">
        <v>39</v>
      </c>
      <c r="C47" s="37" t="s">
        <v>343</v>
      </c>
      <c r="D47" s="37" t="s">
        <v>345</v>
      </c>
      <c r="E47" s="38">
        <v>590</v>
      </c>
      <c r="F47" s="38">
        <v>236265.5</v>
      </c>
      <c r="G47" s="77">
        <f t="shared" si="1"/>
        <v>3.2517966779651028E-3</v>
      </c>
      <c r="H47" s="39"/>
    </row>
    <row r="48" spans="1:8" x14ac:dyDescent="0.25">
      <c r="A48" s="102"/>
      <c r="B48" s="1" t="s">
        <v>648</v>
      </c>
      <c r="C48" s="37" t="s">
        <v>670</v>
      </c>
      <c r="D48" s="37" t="s">
        <v>671</v>
      </c>
      <c r="E48" s="38">
        <v>1326</v>
      </c>
      <c r="F48" s="38">
        <v>368893.2</v>
      </c>
      <c r="G48" s="77">
        <f t="shared" si="1"/>
        <v>5.0771935906169813E-3</v>
      </c>
      <c r="H48" s="39"/>
    </row>
    <row r="49" spans="1:8" x14ac:dyDescent="0.25">
      <c r="A49" s="102"/>
      <c r="B49" s="1" t="s">
        <v>727</v>
      </c>
      <c r="C49" s="37" t="s">
        <v>732</v>
      </c>
      <c r="D49" s="37" t="s">
        <v>733</v>
      </c>
      <c r="E49" s="38">
        <v>2675</v>
      </c>
      <c r="F49" s="38">
        <v>469837</v>
      </c>
      <c r="G49" s="77">
        <f t="shared" si="1"/>
        <v>6.4665149832924826E-3</v>
      </c>
      <c r="H49" s="39"/>
    </row>
    <row r="50" spans="1:8" x14ac:dyDescent="0.25">
      <c r="A50" s="102"/>
      <c r="B50" s="1" t="s">
        <v>40</v>
      </c>
      <c r="C50" s="37" t="s">
        <v>354</v>
      </c>
      <c r="D50" s="37" t="s">
        <v>350</v>
      </c>
      <c r="E50" s="38">
        <v>810</v>
      </c>
      <c r="F50" s="38">
        <v>187758</v>
      </c>
      <c r="G50" s="77">
        <f t="shared" si="1"/>
        <v>2.5841726390919192E-3</v>
      </c>
      <c r="H50" s="39"/>
    </row>
    <row r="51" spans="1:8" x14ac:dyDescent="0.25">
      <c r="A51" s="102"/>
      <c r="B51" s="1" t="s">
        <v>41</v>
      </c>
      <c r="C51" s="37" t="s">
        <v>703</v>
      </c>
      <c r="D51" s="37" t="s">
        <v>306</v>
      </c>
      <c r="E51" s="38">
        <v>38</v>
      </c>
      <c r="F51" s="38">
        <v>172520</v>
      </c>
      <c r="G51" s="77">
        <f t="shared" si="1"/>
        <v>2.3744472336525626E-3</v>
      </c>
      <c r="H51" s="39"/>
    </row>
    <row r="52" spans="1:8" x14ac:dyDescent="0.25">
      <c r="A52" s="102"/>
      <c r="B52" s="1" t="s">
        <v>42</v>
      </c>
      <c r="C52" s="37" t="s">
        <v>356</v>
      </c>
      <c r="D52" s="37" t="s">
        <v>349</v>
      </c>
      <c r="E52" s="38">
        <v>58</v>
      </c>
      <c r="F52" s="38">
        <v>304500</v>
      </c>
      <c r="G52" s="77">
        <f t="shared" si="1"/>
        <v>4.1909296466914291E-3</v>
      </c>
      <c r="H52" s="39"/>
    </row>
    <row r="53" spans="1:8" x14ac:dyDescent="0.25">
      <c r="A53" s="102"/>
      <c r="B53" s="1" t="s">
        <v>586</v>
      </c>
      <c r="C53" s="37" t="s">
        <v>346</v>
      </c>
      <c r="D53" s="37" t="s">
        <v>310</v>
      </c>
      <c r="E53" s="38">
        <v>1475</v>
      </c>
      <c r="F53" s="38">
        <v>618615</v>
      </c>
      <c r="G53" s="77">
        <f t="shared" si="1"/>
        <v>8.5141935743448874E-3</v>
      </c>
      <c r="H53" s="39"/>
    </row>
    <row r="54" spans="1:8" x14ac:dyDescent="0.25">
      <c r="A54" s="102"/>
      <c r="B54" s="1" t="s">
        <v>43</v>
      </c>
      <c r="C54" s="37" t="s">
        <v>344</v>
      </c>
      <c r="D54" s="37" t="s">
        <v>310</v>
      </c>
      <c r="E54" s="38">
        <v>975</v>
      </c>
      <c r="F54" s="38">
        <v>1267500</v>
      </c>
      <c r="G54" s="77">
        <f t="shared" si="1"/>
        <v>1.7445002716523435E-2</v>
      </c>
      <c r="H54" s="39"/>
    </row>
    <row r="55" spans="1:8" x14ac:dyDescent="0.25">
      <c r="A55" s="102"/>
      <c r="B55" s="1" t="s">
        <v>44</v>
      </c>
      <c r="C55" s="37" t="s">
        <v>351</v>
      </c>
      <c r="D55" s="37" t="s">
        <v>352</v>
      </c>
      <c r="E55" s="38">
        <v>221</v>
      </c>
      <c r="F55" s="38">
        <v>330726.5</v>
      </c>
      <c r="G55" s="77">
        <f t="shared" si="1"/>
        <v>4.551893247279123E-3</v>
      </c>
      <c r="H55" s="39"/>
    </row>
    <row r="56" spans="1:8" x14ac:dyDescent="0.25">
      <c r="A56" s="102"/>
      <c r="B56" s="1" t="s">
        <v>45</v>
      </c>
      <c r="C56" s="37" t="s">
        <v>353</v>
      </c>
      <c r="D56" s="37" t="s">
        <v>338</v>
      </c>
      <c r="E56" s="38">
        <v>850</v>
      </c>
      <c r="F56" s="38">
        <v>294950</v>
      </c>
      <c r="G56" s="77">
        <f t="shared" si="1"/>
        <v>4.0594899812533237E-3</v>
      </c>
      <c r="H56" s="39"/>
    </row>
    <row r="57" spans="1:8" x14ac:dyDescent="0.25">
      <c r="A57" s="102"/>
      <c r="B57" s="1" t="s">
        <v>46</v>
      </c>
      <c r="C57" s="37" t="s">
        <v>341</v>
      </c>
      <c r="D57" s="37" t="s">
        <v>342</v>
      </c>
      <c r="E57" s="38">
        <v>1875</v>
      </c>
      <c r="F57" s="38">
        <v>829968.75</v>
      </c>
      <c r="G57" s="77">
        <f t="shared" si="1"/>
        <v>1.1423121971108135E-2</v>
      </c>
      <c r="H57" s="39"/>
    </row>
    <row r="58" spans="1:8" x14ac:dyDescent="0.25">
      <c r="A58" s="102"/>
      <c r="B58" s="1" t="s">
        <v>649</v>
      </c>
      <c r="C58" s="37" t="s">
        <v>672</v>
      </c>
      <c r="D58" s="37" t="s">
        <v>306</v>
      </c>
      <c r="E58" s="38">
        <v>95</v>
      </c>
      <c r="F58" s="38">
        <v>531477.5</v>
      </c>
      <c r="G58" s="77">
        <f t="shared" si="1"/>
        <v>7.3148926479456294E-3</v>
      </c>
      <c r="H58" s="39"/>
    </row>
    <row r="59" spans="1:8" outlineLevel="1" x14ac:dyDescent="0.25">
      <c r="A59" s="102"/>
      <c r="B59" s="1" t="s">
        <v>47</v>
      </c>
      <c r="C59" s="37" t="s">
        <v>348</v>
      </c>
      <c r="D59" s="37" t="s">
        <v>358</v>
      </c>
      <c r="E59" s="38">
        <v>878</v>
      </c>
      <c r="F59" s="38">
        <v>363887.1</v>
      </c>
      <c r="G59" s="77">
        <f t="shared" si="1"/>
        <v>5.0082930556274831E-3</v>
      </c>
      <c r="H59" s="39"/>
    </row>
    <row r="60" spans="1:8" outlineLevel="1" x14ac:dyDescent="0.25">
      <c r="A60" s="102"/>
      <c r="B60" s="1" t="s">
        <v>760</v>
      </c>
      <c r="C60" s="37" t="s">
        <v>786</v>
      </c>
      <c r="D60" s="37" t="s">
        <v>363</v>
      </c>
      <c r="E60" s="38">
        <v>930</v>
      </c>
      <c r="F60" s="38">
        <v>642676.5</v>
      </c>
      <c r="G60" s="77">
        <f t="shared" si="1"/>
        <v>8.8453595963280274E-3</v>
      </c>
      <c r="H60" s="39"/>
    </row>
    <row r="61" spans="1:8" outlineLevel="1" x14ac:dyDescent="0.25">
      <c r="A61" s="102"/>
      <c r="B61" s="1" t="s">
        <v>650</v>
      </c>
      <c r="C61" s="37" t="s">
        <v>673</v>
      </c>
      <c r="D61" s="37" t="s">
        <v>301</v>
      </c>
      <c r="E61" s="38">
        <v>225</v>
      </c>
      <c r="F61" s="38">
        <v>108708.75</v>
      </c>
      <c r="G61" s="77">
        <f t="shared" si="1"/>
        <v>1.4961928513292837E-3</v>
      </c>
      <c r="H61" s="39"/>
    </row>
    <row r="62" spans="1:8" outlineLevel="1" x14ac:dyDescent="0.25">
      <c r="A62" s="102"/>
      <c r="B62" s="1" t="s">
        <v>48</v>
      </c>
      <c r="C62" s="37" t="s">
        <v>365</v>
      </c>
      <c r="D62" s="37" t="s">
        <v>364</v>
      </c>
      <c r="E62" s="38">
        <v>97</v>
      </c>
      <c r="F62" s="38">
        <v>494932.8</v>
      </c>
      <c r="G62" s="77">
        <f t="shared" si="1"/>
        <v>6.8119164027586202E-3</v>
      </c>
      <c r="H62" s="39"/>
    </row>
    <row r="63" spans="1:8" outlineLevel="1" x14ac:dyDescent="0.25">
      <c r="A63" s="102"/>
      <c r="B63" s="1" t="s">
        <v>49</v>
      </c>
      <c r="C63" s="37" t="s">
        <v>360</v>
      </c>
      <c r="D63" s="37" t="s">
        <v>312</v>
      </c>
      <c r="E63" s="38">
        <v>705</v>
      </c>
      <c r="F63" s="38">
        <v>745185</v>
      </c>
      <c r="G63" s="77">
        <f t="shared" si="1"/>
        <v>1.025621644916175E-2</v>
      </c>
      <c r="H63" s="39"/>
    </row>
    <row r="64" spans="1:8" outlineLevel="1" x14ac:dyDescent="0.25">
      <c r="A64" s="102"/>
      <c r="B64" s="1" t="s">
        <v>50</v>
      </c>
      <c r="C64" s="37" t="s">
        <v>366</v>
      </c>
      <c r="D64" s="37" t="s">
        <v>37</v>
      </c>
      <c r="E64" s="38">
        <v>58</v>
      </c>
      <c r="F64" s="38">
        <v>296090</v>
      </c>
      <c r="G64" s="77">
        <f t="shared" si="1"/>
        <v>4.0751801612113805E-3</v>
      </c>
      <c r="H64" s="39"/>
    </row>
    <row r="65" spans="1:8" outlineLevel="1" x14ac:dyDescent="0.25">
      <c r="A65" s="102"/>
      <c r="B65" s="1" t="s">
        <v>51</v>
      </c>
      <c r="C65" s="37" t="s">
        <v>370</v>
      </c>
      <c r="D65" s="37" t="s">
        <v>367</v>
      </c>
      <c r="E65" s="38">
        <v>22</v>
      </c>
      <c r="F65" s="38">
        <v>442376</v>
      </c>
      <c r="G65" s="77">
        <f t="shared" si="1"/>
        <v>6.0885605694081038E-3</v>
      </c>
      <c r="H65" s="39"/>
    </row>
    <row r="66" spans="1:8" outlineLevel="1" x14ac:dyDescent="0.25">
      <c r="A66" s="102"/>
      <c r="B66" s="1" t="s">
        <v>761</v>
      </c>
      <c r="C66" s="37" t="s">
        <v>776</v>
      </c>
      <c r="D66" s="37" t="s">
        <v>777</v>
      </c>
      <c r="E66" s="38">
        <v>15</v>
      </c>
      <c r="F66" s="38">
        <v>387750</v>
      </c>
      <c r="G66" s="77">
        <f t="shared" si="1"/>
        <v>5.3367256831021405E-3</v>
      </c>
      <c r="H66" s="39"/>
    </row>
    <row r="67" spans="1:8" outlineLevel="1" x14ac:dyDescent="0.25">
      <c r="A67" s="102"/>
      <c r="B67" s="1" t="s">
        <v>587</v>
      </c>
      <c r="C67" s="37" t="s">
        <v>597</v>
      </c>
      <c r="D67" s="37" t="s">
        <v>314</v>
      </c>
      <c r="E67" s="38">
        <v>17</v>
      </c>
      <c r="F67" s="38">
        <v>160939</v>
      </c>
      <c r="G67" s="77">
        <f t="shared" si="1"/>
        <v>2.2150542739207617E-3</v>
      </c>
      <c r="H67" s="39"/>
    </row>
    <row r="68" spans="1:8" outlineLevel="1" x14ac:dyDescent="0.25">
      <c r="A68" s="102"/>
      <c r="B68" s="1" t="s">
        <v>651</v>
      </c>
      <c r="C68" s="37" t="s">
        <v>674</v>
      </c>
      <c r="D68" s="37" t="s">
        <v>675</v>
      </c>
      <c r="E68" s="38">
        <v>1885</v>
      </c>
      <c r="F68" s="38">
        <v>658901.75</v>
      </c>
      <c r="G68" s="77">
        <f t="shared" si="1"/>
        <v>9.0686728352442174E-3</v>
      </c>
      <c r="H68" s="39"/>
    </row>
    <row r="69" spans="1:8" outlineLevel="1" x14ac:dyDescent="0.25">
      <c r="A69" s="102"/>
      <c r="B69" s="1" t="s">
        <v>52</v>
      </c>
      <c r="C69" s="37" t="s">
        <v>368</v>
      </c>
      <c r="D69" s="37" t="s">
        <v>303</v>
      </c>
      <c r="E69" s="38">
        <v>770</v>
      </c>
      <c r="F69" s="38">
        <v>1395163</v>
      </c>
      <c r="G69" s="77">
        <f t="shared" si="1"/>
        <v>1.9202068895457978E-2</v>
      </c>
      <c r="H69" s="39"/>
    </row>
    <row r="70" spans="1:8" outlineLevel="1" x14ac:dyDescent="0.25">
      <c r="A70" s="102"/>
      <c r="B70" s="1" t="s">
        <v>652</v>
      </c>
      <c r="C70" s="37" t="s">
        <v>676</v>
      </c>
      <c r="D70" s="37" t="s">
        <v>312</v>
      </c>
      <c r="E70" s="38">
        <v>150</v>
      </c>
      <c r="F70" s="38">
        <v>446715</v>
      </c>
      <c r="G70" s="77">
        <f t="shared" si="1"/>
        <v>6.1482795964589877E-3</v>
      </c>
      <c r="H70" s="39"/>
    </row>
    <row r="71" spans="1:8" outlineLevel="1" x14ac:dyDescent="0.25">
      <c r="A71" s="102"/>
      <c r="B71" s="1" t="s">
        <v>53</v>
      </c>
      <c r="C71" s="37" t="s">
        <v>361</v>
      </c>
      <c r="D71" s="37" t="s">
        <v>369</v>
      </c>
      <c r="E71" s="38">
        <v>27</v>
      </c>
      <c r="F71" s="38">
        <v>240259.5</v>
      </c>
      <c r="G71" s="77">
        <f t="shared" ref="G71:G95" si="2">+F71/$F$109</f>
        <v>3.3067673610813119E-3</v>
      </c>
      <c r="H71" s="39"/>
    </row>
    <row r="72" spans="1:8" outlineLevel="1" x14ac:dyDescent="0.25">
      <c r="A72" s="102"/>
      <c r="B72" s="1" t="s">
        <v>607</v>
      </c>
      <c r="C72" s="37" t="s">
        <v>629</v>
      </c>
      <c r="D72" s="37" t="s">
        <v>630</v>
      </c>
      <c r="E72" s="38">
        <v>101</v>
      </c>
      <c r="F72" s="38">
        <v>212594.9</v>
      </c>
      <c r="G72" s="77">
        <f t="shared" si="2"/>
        <v>2.9260107361096868E-3</v>
      </c>
      <c r="H72" s="39"/>
    </row>
    <row r="73" spans="1:8" outlineLevel="1" x14ac:dyDescent="0.25">
      <c r="A73" s="102"/>
      <c r="B73" s="1" t="s">
        <v>54</v>
      </c>
      <c r="C73" s="37" t="s">
        <v>359</v>
      </c>
      <c r="D73" s="37" t="s">
        <v>362</v>
      </c>
      <c r="E73" s="38">
        <v>276</v>
      </c>
      <c r="F73" s="38">
        <v>662206.80000000005</v>
      </c>
      <c r="G73" s="77">
        <f t="shared" si="2"/>
        <v>9.114161281972618E-3</v>
      </c>
      <c r="H73" s="39"/>
    </row>
    <row r="74" spans="1:8" x14ac:dyDescent="0.25">
      <c r="B74" s="1" t="s">
        <v>55</v>
      </c>
      <c r="C74" s="37" t="s">
        <v>371</v>
      </c>
      <c r="D74" s="37" t="s">
        <v>310</v>
      </c>
      <c r="E74" s="38">
        <v>2750</v>
      </c>
      <c r="F74" s="38">
        <v>348975</v>
      </c>
      <c r="G74" s="77">
        <f t="shared" si="2"/>
        <v>4.8030531147919258E-3</v>
      </c>
      <c r="H74" s="39"/>
    </row>
    <row r="75" spans="1:8" x14ac:dyDescent="0.25">
      <c r="B75" s="1" t="s">
        <v>56</v>
      </c>
      <c r="C75" s="37" t="s">
        <v>381</v>
      </c>
      <c r="D75" s="37" t="s">
        <v>329</v>
      </c>
      <c r="E75" s="38">
        <v>50</v>
      </c>
      <c r="F75" s="38">
        <v>572500</v>
      </c>
      <c r="G75" s="77">
        <f t="shared" si="2"/>
        <v>7.8794982684099943E-3</v>
      </c>
      <c r="H75" s="39"/>
    </row>
    <row r="76" spans="1:8" x14ac:dyDescent="0.25">
      <c r="B76" s="1" t="s">
        <v>57</v>
      </c>
      <c r="C76" s="37" t="s">
        <v>376</v>
      </c>
      <c r="D76" s="37" t="s">
        <v>311</v>
      </c>
      <c r="E76" s="38">
        <v>66</v>
      </c>
      <c r="F76" s="38">
        <v>286525.8</v>
      </c>
      <c r="G76" s="77">
        <f t="shared" si="2"/>
        <v>3.9435450566895867E-3</v>
      </c>
      <c r="H76" s="39"/>
    </row>
    <row r="77" spans="1:8" x14ac:dyDescent="0.25">
      <c r="A77" s="91" t="s">
        <v>762</v>
      </c>
      <c r="B77" s="1" t="s">
        <v>653</v>
      </c>
      <c r="C77" s="37" t="s">
        <v>677</v>
      </c>
      <c r="D77" s="37" t="s">
        <v>678</v>
      </c>
      <c r="E77" s="38">
        <v>640</v>
      </c>
      <c r="F77" s="38">
        <v>257120</v>
      </c>
      <c r="G77" s="77">
        <f t="shared" si="2"/>
        <v>3.5388237463293932E-3</v>
      </c>
      <c r="H77" s="39"/>
    </row>
    <row r="78" spans="1:8" x14ac:dyDescent="0.25">
      <c r="A78" s="103" t="s">
        <v>64</v>
      </c>
      <c r="B78" s="1" t="s">
        <v>58</v>
      </c>
      <c r="C78" s="37" t="s">
        <v>375</v>
      </c>
      <c r="D78" s="37" t="s">
        <v>310</v>
      </c>
      <c r="E78" s="38">
        <v>585</v>
      </c>
      <c r="F78" s="38">
        <v>525768.75</v>
      </c>
      <c r="G78" s="77">
        <f t="shared" si="2"/>
        <v>7.2363213191425097E-3</v>
      </c>
      <c r="H78" s="39"/>
    </row>
    <row r="79" spans="1:8" x14ac:dyDescent="0.25">
      <c r="B79" s="1" t="s">
        <v>59</v>
      </c>
      <c r="C79" s="37" t="s">
        <v>372</v>
      </c>
      <c r="D79" s="37" t="s">
        <v>377</v>
      </c>
      <c r="E79" s="38">
        <v>62</v>
      </c>
      <c r="F79" s="38">
        <v>839914</v>
      </c>
      <c r="G79" s="77">
        <f t="shared" si="2"/>
        <v>1.1560001587097487E-2</v>
      </c>
      <c r="H79" s="39"/>
    </row>
    <row r="80" spans="1:8" x14ac:dyDescent="0.25">
      <c r="B80" s="1" t="s">
        <v>60</v>
      </c>
      <c r="C80" s="37" t="s">
        <v>379</v>
      </c>
      <c r="D80" s="37" t="s">
        <v>362</v>
      </c>
      <c r="E80" s="38">
        <v>225</v>
      </c>
      <c r="F80" s="38">
        <v>366300</v>
      </c>
      <c r="G80" s="77">
        <f t="shared" si="2"/>
        <v>5.0415025602071279E-3</v>
      </c>
      <c r="H80" s="39"/>
    </row>
    <row r="81" spans="1:8" x14ac:dyDescent="0.25">
      <c r="B81" s="1" t="s">
        <v>694</v>
      </c>
      <c r="C81" s="37" t="s">
        <v>704</v>
      </c>
      <c r="D81" s="37" t="s">
        <v>385</v>
      </c>
      <c r="E81" s="38">
        <v>1485</v>
      </c>
      <c r="F81" s="38">
        <v>607959</v>
      </c>
      <c r="G81" s="77">
        <f t="shared" si="2"/>
        <v>8.3675316816843176E-3</v>
      </c>
      <c r="H81" s="39"/>
    </row>
    <row r="82" spans="1:8" x14ac:dyDescent="0.25">
      <c r="A82" s="110" t="s">
        <v>68</v>
      </c>
      <c r="B82" s="1" t="s">
        <v>61</v>
      </c>
      <c r="C82" s="37" t="s">
        <v>373</v>
      </c>
      <c r="D82" s="37" t="s">
        <v>314</v>
      </c>
      <c r="E82" s="38">
        <v>92</v>
      </c>
      <c r="F82" s="38">
        <v>466072</v>
      </c>
      <c r="G82" s="77">
        <f t="shared" si="2"/>
        <v>6.4146960994836376E-3</v>
      </c>
      <c r="H82" s="39"/>
    </row>
    <row r="83" spans="1:8" x14ac:dyDescent="0.25">
      <c r="B83" s="1" t="s">
        <v>62</v>
      </c>
      <c r="C83" s="37" t="s">
        <v>374</v>
      </c>
      <c r="D83" s="37" t="s">
        <v>312</v>
      </c>
      <c r="E83" s="38">
        <v>530</v>
      </c>
      <c r="F83" s="38">
        <v>588247</v>
      </c>
      <c r="G83" s="77">
        <f t="shared" si="2"/>
        <v>8.0962292015674658E-3</v>
      </c>
      <c r="H83" s="39"/>
    </row>
    <row r="84" spans="1:8" x14ac:dyDescent="0.25">
      <c r="B84" s="1" t="s">
        <v>63</v>
      </c>
      <c r="C84" s="37" t="s">
        <v>380</v>
      </c>
      <c r="D84" s="37" t="s">
        <v>338</v>
      </c>
      <c r="E84" s="38">
        <v>1635</v>
      </c>
      <c r="F84" s="38">
        <v>535299</v>
      </c>
      <c r="G84" s="77">
        <f t="shared" si="2"/>
        <v>7.3674891590945002E-3</v>
      </c>
      <c r="H84" s="39"/>
    </row>
    <row r="85" spans="1:8" x14ac:dyDescent="0.25">
      <c r="B85" s="1" t="s">
        <v>763</v>
      </c>
      <c r="C85" s="37" t="s">
        <v>779</v>
      </c>
      <c r="D85" s="37" t="s">
        <v>389</v>
      </c>
      <c r="E85" s="38">
        <v>150</v>
      </c>
      <c r="F85" s="38">
        <v>238965</v>
      </c>
      <c r="G85" s="77">
        <f t="shared" si="2"/>
        <v>3.2889507488394658E-3</v>
      </c>
      <c r="H85" s="39"/>
    </row>
    <row r="86" spans="1:8" x14ac:dyDescent="0.25">
      <c r="B86" s="1" t="s">
        <v>65</v>
      </c>
      <c r="C86" s="37" t="s">
        <v>382</v>
      </c>
      <c r="D86" s="37" t="s">
        <v>386</v>
      </c>
      <c r="E86" s="38">
        <v>1445</v>
      </c>
      <c r="F86" s="38">
        <v>380829.75</v>
      </c>
      <c r="G86" s="77">
        <f t="shared" si="2"/>
        <v>5.2414800972646483E-3</v>
      </c>
      <c r="H86" s="39"/>
    </row>
    <row r="87" spans="1:8" x14ac:dyDescent="0.25">
      <c r="B87" s="1" t="s">
        <v>764</v>
      </c>
      <c r="C87" s="37" t="s">
        <v>780</v>
      </c>
      <c r="D87" s="37" t="s">
        <v>781</v>
      </c>
      <c r="E87" s="38">
        <v>350</v>
      </c>
      <c r="F87" s="38">
        <v>238822.5</v>
      </c>
      <c r="G87" s="77">
        <f t="shared" si="2"/>
        <v>3.2869894763447086E-3</v>
      </c>
      <c r="H87" s="39"/>
    </row>
    <row r="88" spans="1:8" x14ac:dyDescent="0.25">
      <c r="B88" s="1" t="s">
        <v>66</v>
      </c>
      <c r="C88" s="37" t="s">
        <v>384</v>
      </c>
      <c r="D88" s="37" t="s">
        <v>388</v>
      </c>
      <c r="E88" s="38">
        <v>2130</v>
      </c>
      <c r="F88" s="38">
        <v>698853</v>
      </c>
      <c r="G88" s="77">
        <f t="shared" si="2"/>
        <v>9.6185345037085226E-3</v>
      </c>
      <c r="H88" s="39"/>
    </row>
    <row r="89" spans="1:8" x14ac:dyDescent="0.25">
      <c r="B89" s="1" t="s">
        <v>765</v>
      </c>
      <c r="C89" s="37" t="s">
        <v>782</v>
      </c>
      <c r="D89" s="37" t="s">
        <v>783</v>
      </c>
      <c r="E89" s="38">
        <v>18</v>
      </c>
      <c r="F89" s="38">
        <v>644400</v>
      </c>
      <c r="G89" s="77">
        <f t="shared" si="2"/>
        <v>8.8690806710277729E-3</v>
      </c>
      <c r="H89" s="39"/>
    </row>
    <row r="90" spans="1:8" x14ac:dyDescent="0.25">
      <c r="B90" s="1" t="s">
        <v>654</v>
      </c>
      <c r="C90" s="37" t="s">
        <v>679</v>
      </c>
      <c r="D90" s="37" t="s">
        <v>680</v>
      </c>
      <c r="E90" s="38">
        <v>3700</v>
      </c>
      <c r="F90" s="38">
        <v>631516</v>
      </c>
      <c r="G90" s="77">
        <f t="shared" si="2"/>
        <v>8.6917541108702291E-3</v>
      </c>
      <c r="H90" s="39"/>
    </row>
    <row r="91" spans="1:8" x14ac:dyDescent="0.25">
      <c r="B91" s="1" t="s">
        <v>67</v>
      </c>
      <c r="C91" s="37" t="s">
        <v>383</v>
      </c>
      <c r="D91" s="37" t="s">
        <v>337</v>
      </c>
      <c r="E91" s="38">
        <v>750</v>
      </c>
      <c r="F91" s="38">
        <v>407512.5</v>
      </c>
      <c r="G91" s="77">
        <f t="shared" si="2"/>
        <v>5.6087232106645027E-3</v>
      </c>
      <c r="H91" s="39"/>
    </row>
    <row r="92" spans="1:8" x14ac:dyDescent="0.25">
      <c r="A92" s="109" t="s">
        <v>71</v>
      </c>
      <c r="B92" s="1" t="s">
        <v>69</v>
      </c>
      <c r="C92" s="37" t="s">
        <v>387</v>
      </c>
      <c r="D92" s="37" t="s">
        <v>306</v>
      </c>
      <c r="E92" s="38">
        <v>182</v>
      </c>
      <c r="F92" s="38">
        <v>238820.4</v>
      </c>
      <c r="G92" s="77">
        <f t="shared" si="2"/>
        <v>3.286960573381628E-3</v>
      </c>
      <c r="H92" s="39"/>
    </row>
    <row r="93" spans="1:8" x14ac:dyDescent="0.25">
      <c r="B93" s="1" t="s">
        <v>70</v>
      </c>
      <c r="C93" s="37" t="s">
        <v>390</v>
      </c>
      <c r="D93" s="37" t="s">
        <v>389</v>
      </c>
      <c r="E93" s="38">
        <v>650</v>
      </c>
      <c r="F93" s="38">
        <v>221000</v>
      </c>
      <c r="G93" s="77">
        <f t="shared" si="2"/>
        <v>3.0416927813425479E-3</v>
      </c>
      <c r="H93" s="39"/>
    </row>
    <row r="94" spans="1:8" x14ac:dyDescent="0.25">
      <c r="B94" s="1" t="s">
        <v>655</v>
      </c>
      <c r="C94" s="37" t="s">
        <v>681</v>
      </c>
      <c r="D94" s="37" t="s">
        <v>310</v>
      </c>
      <c r="E94" s="38">
        <v>375</v>
      </c>
      <c r="F94" s="38">
        <v>407325</v>
      </c>
      <c r="G94" s="77">
        <f t="shared" si="2"/>
        <v>5.6061425889608746E-3</v>
      </c>
      <c r="H94" s="39"/>
    </row>
    <row r="95" spans="1:8" x14ac:dyDescent="0.25">
      <c r="B95" s="1" t="s">
        <v>766</v>
      </c>
      <c r="C95" s="37" t="s">
        <v>778</v>
      </c>
      <c r="D95" s="37" t="s">
        <v>388</v>
      </c>
      <c r="E95" s="38">
        <v>375</v>
      </c>
      <c r="F95" s="38">
        <v>643912.5</v>
      </c>
      <c r="G95" s="77">
        <f t="shared" si="2"/>
        <v>8.8623710545983406E-3</v>
      </c>
      <c r="H95" s="39"/>
    </row>
    <row r="96" spans="1:8" x14ac:dyDescent="0.25">
      <c r="B96" s="1"/>
      <c r="C96" s="37"/>
      <c r="D96" s="37"/>
      <c r="E96" s="38"/>
      <c r="F96" s="38"/>
      <c r="G96" s="77"/>
      <c r="H96" s="39"/>
    </row>
    <row r="97" spans="2:8" x14ac:dyDescent="0.25">
      <c r="B97" s="42"/>
      <c r="C97" s="42" t="s">
        <v>72</v>
      </c>
      <c r="D97" s="42"/>
      <c r="E97" s="43"/>
      <c r="F97" s="44">
        <f>SUM(F7:F96)</f>
        <v>67492116.489999995</v>
      </c>
      <c r="G97" s="78">
        <f>+F97/$F$109</f>
        <v>0.92891531006861239</v>
      </c>
      <c r="H97" s="45"/>
    </row>
    <row r="99" spans="2:8" x14ac:dyDescent="0.25">
      <c r="B99" s="46"/>
      <c r="C99" s="46" t="s">
        <v>75</v>
      </c>
      <c r="D99" s="46"/>
      <c r="E99" s="46"/>
      <c r="F99" s="46" t="s">
        <v>10</v>
      </c>
      <c r="G99" s="46" t="s">
        <v>11</v>
      </c>
      <c r="H99" s="46" t="s">
        <v>12</v>
      </c>
    </row>
    <row r="100" spans="2:8" x14ac:dyDescent="0.25">
      <c r="B100" s="47"/>
      <c r="C100" s="42" t="s">
        <v>767</v>
      </c>
      <c r="D100" s="37"/>
      <c r="E100" s="48"/>
      <c r="F100" s="38">
        <v>4300000</v>
      </c>
      <c r="G100" s="78">
        <f>+F100/$F$109</f>
        <v>5.9182257736529215E-2</v>
      </c>
      <c r="H100" s="37"/>
    </row>
    <row r="101" spans="2:8" x14ac:dyDescent="0.25">
      <c r="B101" s="47" t="s">
        <v>77</v>
      </c>
      <c r="C101" s="42" t="s">
        <v>78</v>
      </c>
      <c r="D101" s="42"/>
      <c r="E101" s="43"/>
      <c r="F101" s="38">
        <v>241989.15</v>
      </c>
      <c r="G101" s="78">
        <f>+F101/$F$109</f>
        <v>3.3305730801729367E-3</v>
      </c>
      <c r="H101" s="37"/>
    </row>
    <row r="102" spans="2:8" x14ac:dyDescent="0.25">
      <c r="B102" s="47"/>
      <c r="C102" s="42" t="s">
        <v>79</v>
      </c>
      <c r="D102" s="37"/>
      <c r="E102" s="48"/>
      <c r="F102" s="43" t="s">
        <v>76</v>
      </c>
      <c r="G102" s="48">
        <v>0</v>
      </c>
      <c r="H102" s="37"/>
    </row>
    <row r="103" spans="2:8" x14ac:dyDescent="0.25">
      <c r="B103" s="47"/>
      <c r="C103" s="42" t="s">
        <v>80</v>
      </c>
      <c r="D103" s="37"/>
      <c r="E103" s="48"/>
      <c r="F103" s="43" t="s">
        <v>76</v>
      </c>
      <c r="G103" s="48">
        <v>0</v>
      </c>
      <c r="H103" s="37"/>
    </row>
    <row r="104" spans="2:8" x14ac:dyDescent="0.25">
      <c r="B104" s="47"/>
      <c r="C104" s="42" t="s">
        <v>81</v>
      </c>
      <c r="D104" s="37"/>
      <c r="E104" s="48"/>
      <c r="F104" s="43" t="s">
        <v>76</v>
      </c>
      <c r="G104" s="48">
        <v>0</v>
      </c>
      <c r="H104" s="37"/>
    </row>
    <row r="105" spans="2:8" x14ac:dyDescent="0.25">
      <c r="B105" s="37" t="s">
        <v>68</v>
      </c>
      <c r="C105" s="37" t="s">
        <v>82</v>
      </c>
      <c r="D105" s="37"/>
      <c r="E105" s="48"/>
      <c r="F105" s="38">
        <v>622804.80000000005</v>
      </c>
      <c r="G105" s="78">
        <f>+F105/$F$109</f>
        <v>8.5718591146854723E-3</v>
      </c>
      <c r="H105" s="37"/>
    </row>
    <row r="106" spans="2:8" x14ac:dyDescent="0.25">
      <c r="B106" s="47"/>
      <c r="C106" s="37"/>
      <c r="D106" s="37"/>
      <c r="E106" s="48"/>
      <c r="F106" s="49"/>
      <c r="G106" s="78"/>
      <c r="H106" s="37"/>
    </row>
    <row r="107" spans="2:8" x14ac:dyDescent="0.25">
      <c r="B107" s="47"/>
      <c r="C107" s="37" t="s">
        <v>83</v>
      </c>
      <c r="D107" s="37"/>
      <c r="E107" s="48"/>
      <c r="F107" s="50">
        <f>SUM(F100:F106)</f>
        <v>5164793.95</v>
      </c>
      <c r="G107" s="78">
        <f>+F107/$F$109</f>
        <v>7.1084689931387626E-2</v>
      </c>
      <c r="H107" s="37"/>
    </row>
    <row r="108" spans="2:8" x14ac:dyDescent="0.25">
      <c r="B108" s="47"/>
      <c r="C108" s="37"/>
      <c r="D108" s="37"/>
      <c r="E108" s="48"/>
      <c r="F108" s="50"/>
      <c r="G108" s="79"/>
      <c r="H108" s="37"/>
    </row>
    <row r="109" spans="2:8" x14ac:dyDescent="0.25">
      <c r="B109" s="51"/>
      <c r="C109" s="52" t="s">
        <v>84</v>
      </c>
      <c r="D109" s="53"/>
      <c r="E109" s="54"/>
      <c r="F109" s="54">
        <f>+F107+F97</f>
        <v>72656910.439999998</v>
      </c>
      <c r="G109" s="127">
        <f>+G107+G97</f>
        <v>1</v>
      </c>
      <c r="H109" s="37"/>
    </row>
    <row r="110" spans="2:8" x14ac:dyDescent="0.25">
      <c r="F110" s="55">
        <v>0</v>
      </c>
    </row>
    <row r="111" spans="2:8" x14ac:dyDescent="0.25">
      <c r="C111" s="42" t="s">
        <v>85</v>
      </c>
      <c r="D111" s="13">
        <v>21.13</v>
      </c>
      <c r="F111" s="34"/>
    </row>
    <row r="112" spans="2:8" x14ac:dyDescent="0.25">
      <c r="C112" s="42" t="s">
        <v>86</v>
      </c>
      <c r="D112" s="13">
        <v>9.26</v>
      </c>
    </row>
    <row r="113" spans="2:8" x14ac:dyDescent="0.25">
      <c r="C113" s="42" t="s">
        <v>87</v>
      </c>
      <c r="D113" s="13">
        <v>7.5</v>
      </c>
    </row>
    <row r="114" spans="2:8" hidden="1" x14ac:dyDescent="0.25">
      <c r="C114" s="42" t="s">
        <v>88</v>
      </c>
      <c r="D114" s="58">
        <v>9.8148</v>
      </c>
    </row>
    <row r="115" spans="2:8" hidden="1" x14ac:dyDescent="0.25">
      <c r="C115" s="42" t="s">
        <v>89</v>
      </c>
      <c r="D115" s="58">
        <v>10.107100000000001</v>
      </c>
    </row>
    <row r="116" spans="2:8" hidden="1" x14ac:dyDescent="0.25">
      <c r="C116" s="42" t="s">
        <v>90</v>
      </c>
      <c r="D116" s="59"/>
    </row>
    <row r="117" spans="2:8" hidden="1" x14ac:dyDescent="0.25">
      <c r="C117" s="42" t="s">
        <v>91</v>
      </c>
      <c r="D117" s="57">
        <v>0</v>
      </c>
    </row>
    <row r="118" spans="2:8" hidden="1" x14ac:dyDescent="0.25">
      <c r="C118" s="42" t="s">
        <v>92</v>
      </c>
      <c r="D118" s="57">
        <v>0</v>
      </c>
      <c r="F118" s="55"/>
      <c r="G118" s="81"/>
    </row>
    <row r="119" spans="2:8" hidden="1" x14ac:dyDescent="0.25">
      <c r="B119" s="60"/>
      <c r="C119" s="36"/>
    </row>
    <row r="120" spans="2:8" x14ac:dyDescent="0.25">
      <c r="F120" s="34"/>
    </row>
    <row r="121" spans="2:8" hidden="1" x14ac:dyDescent="0.25">
      <c r="C121" s="46" t="s">
        <v>93</v>
      </c>
      <c r="D121" s="46"/>
      <c r="E121" s="46"/>
      <c r="F121" s="46"/>
      <c r="G121" s="46"/>
      <c r="H121" s="46"/>
    </row>
    <row r="122" spans="2:8" hidden="1" x14ac:dyDescent="0.25">
      <c r="C122" s="46" t="s">
        <v>94</v>
      </c>
      <c r="D122" s="46"/>
      <c r="E122" s="46"/>
      <c r="F122" s="46" t="s">
        <v>10</v>
      </c>
      <c r="G122" s="46" t="s">
        <v>11</v>
      </c>
      <c r="H122" s="46" t="s">
        <v>12</v>
      </c>
    </row>
    <row r="123" spans="2:8" hidden="1" x14ac:dyDescent="0.25">
      <c r="C123" s="42" t="s">
        <v>95</v>
      </c>
      <c r="D123" s="37"/>
      <c r="E123" s="48"/>
      <c r="F123" s="61">
        <f>SUMIF(Table134567681617[[Industry ]],#REF!,Table134567681617[Market Value])</f>
        <v>0</v>
      </c>
      <c r="G123" s="82">
        <f>+F123/$F$109</f>
        <v>0</v>
      </c>
      <c r="H123" s="37"/>
    </row>
    <row r="124" spans="2:8" hidden="1" x14ac:dyDescent="0.25">
      <c r="C124" s="37" t="s">
        <v>96</v>
      </c>
      <c r="D124" s="37"/>
      <c r="E124" s="48"/>
      <c r="F124" s="61">
        <f>SUMIF(Table134567681617[[Industry ]],#REF!,Table134567681617[Market Value])</f>
        <v>0</v>
      </c>
      <c r="G124" s="82">
        <f>+F124/$F$109</f>
        <v>0</v>
      </c>
      <c r="H124" s="37"/>
    </row>
    <row r="125" spans="2:8" hidden="1" x14ac:dyDescent="0.25">
      <c r="C125" s="37" t="s">
        <v>97</v>
      </c>
      <c r="D125" s="37"/>
      <c r="E125" s="48"/>
      <c r="F125" s="61">
        <f>SUMIF($E$137:$E$144,C125,H137:H144)</f>
        <v>0</v>
      </c>
      <c r="G125" s="82">
        <f>+F125/$F$109</f>
        <v>0</v>
      </c>
      <c r="H125" s="37"/>
    </row>
    <row r="126" spans="2:8" hidden="1" x14ac:dyDescent="0.25">
      <c r="C126" s="37" t="s">
        <v>98</v>
      </c>
      <c r="D126" s="37"/>
      <c r="E126" s="48"/>
      <c r="F126" s="61">
        <f t="shared" ref="F126:F134" si="3">SUMIF($E$137:$E$144,C126,H138:H145)</f>
        <v>0</v>
      </c>
      <c r="G126" s="82">
        <f t="shared" ref="G126:G134" si="4">+F126/$F$109</f>
        <v>0</v>
      </c>
      <c r="H126" s="37"/>
    </row>
    <row r="127" spans="2:8" hidden="1" x14ac:dyDescent="0.25">
      <c r="C127" s="37" t="s">
        <v>99</v>
      </c>
      <c r="D127" s="37"/>
      <c r="E127" s="48"/>
      <c r="F127" s="61">
        <f t="shared" si="3"/>
        <v>0</v>
      </c>
      <c r="G127" s="82">
        <f t="shared" si="4"/>
        <v>0</v>
      </c>
      <c r="H127" s="37"/>
    </row>
    <row r="128" spans="2:8" hidden="1" x14ac:dyDescent="0.25">
      <c r="C128" s="37" t="s">
        <v>100</v>
      </c>
      <c r="D128" s="37"/>
      <c r="E128" s="48"/>
      <c r="F128" s="61">
        <f t="shared" si="3"/>
        <v>0</v>
      </c>
      <c r="G128" s="82">
        <f t="shared" si="4"/>
        <v>0</v>
      </c>
      <c r="H128" s="37"/>
    </row>
    <row r="129" spans="3:8" hidden="1" x14ac:dyDescent="0.25">
      <c r="C129" s="37" t="s">
        <v>101</v>
      </c>
      <c r="D129" s="37"/>
      <c r="E129" s="48"/>
      <c r="F129" s="61">
        <f t="shared" si="3"/>
        <v>0</v>
      </c>
      <c r="G129" s="82">
        <f t="shared" si="4"/>
        <v>0</v>
      </c>
      <c r="H129" s="37"/>
    </row>
    <row r="130" spans="3:8" hidden="1" x14ac:dyDescent="0.25">
      <c r="C130" s="37" t="s">
        <v>102</v>
      </c>
      <c r="D130" s="37"/>
      <c r="E130" s="48"/>
      <c r="F130" s="61">
        <f t="shared" si="3"/>
        <v>0</v>
      </c>
      <c r="G130" s="82">
        <f t="shared" si="4"/>
        <v>0</v>
      </c>
      <c r="H130" s="37"/>
    </row>
    <row r="131" spans="3:8" hidden="1" x14ac:dyDescent="0.25">
      <c r="C131" s="37" t="s">
        <v>103</v>
      </c>
      <c r="D131" s="37"/>
      <c r="E131" s="48"/>
      <c r="F131" s="61">
        <f t="shared" si="3"/>
        <v>0</v>
      </c>
      <c r="G131" s="82">
        <f t="shared" si="4"/>
        <v>0</v>
      </c>
      <c r="H131" s="37"/>
    </row>
    <row r="132" spans="3:8" hidden="1" x14ac:dyDescent="0.25">
      <c r="C132" s="37" t="s">
        <v>104</v>
      </c>
      <c r="D132" s="37"/>
      <c r="E132" s="48"/>
      <c r="F132" s="61">
        <f>SUMIF($E$137:$E$144,C132,H144:H151)</f>
        <v>0</v>
      </c>
      <c r="G132" s="82">
        <f t="shared" si="4"/>
        <v>0</v>
      </c>
      <c r="H132" s="37"/>
    </row>
    <row r="133" spans="3:8" hidden="1" x14ac:dyDescent="0.25">
      <c r="C133" s="37" t="s">
        <v>105</v>
      </c>
      <c r="D133" s="37"/>
      <c r="E133" s="48"/>
      <c r="F133" s="61">
        <f t="shared" si="3"/>
        <v>0</v>
      </c>
      <c r="G133" s="82">
        <f t="shared" si="4"/>
        <v>0</v>
      </c>
      <c r="H133" s="37"/>
    </row>
    <row r="134" spans="3:8" hidden="1" x14ac:dyDescent="0.25">
      <c r="C134" s="37" t="s">
        <v>106</v>
      </c>
      <c r="D134" s="37"/>
      <c r="E134" s="48"/>
      <c r="F134" s="61">
        <f t="shared" si="3"/>
        <v>0</v>
      </c>
      <c r="G134" s="82">
        <f t="shared" si="4"/>
        <v>0</v>
      </c>
      <c r="H134" s="37"/>
    </row>
    <row r="135" spans="3:8" hidden="1" x14ac:dyDescent="0.25"/>
    <row r="136" spans="3:8" hidden="1" x14ac:dyDescent="0.25"/>
    <row r="137" spans="3:8" s="91" customFormat="1" hidden="1" x14ac:dyDescent="0.25">
      <c r="E137" s="91" t="s">
        <v>97</v>
      </c>
      <c r="F137" s="91" t="s">
        <v>107</v>
      </c>
      <c r="G137" s="91">
        <f t="shared" ref="G137:G144" si="5">SUMIF($H$7:$H$57,F137,$E$7:$E$57)</f>
        <v>0</v>
      </c>
      <c r="H137" s="91">
        <f t="shared" ref="H137:H144" si="6">SUMIF($H$7:$H$57,F137,$F$7:$F$57)</f>
        <v>0</v>
      </c>
    </row>
    <row r="138" spans="3:8" s="91" customFormat="1" hidden="1" x14ac:dyDescent="0.25">
      <c r="E138" s="91" t="s">
        <v>97</v>
      </c>
      <c r="F138" s="91" t="s">
        <v>108</v>
      </c>
      <c r="G138" s="91">
        <f t="shared" si="5"/>
        <v>0</v>
      </c>
      <c r="H138" s="91">
        <f t="shared" si="6"/>
        <v>0</v>
      </c>
    </row>
    <row r="139" spans="3:8" s="91" customFormat="1" x14ac:dyDescent="0.25">
      <c r="E139" s="91" t="s">
        <v>97</v>
      </c>
      <c r="F139" s="91" t="s">
        <v>109</v>
      </c>
      <c r="G139" s="91">
        <f t="shared" si="5"/>
        <v>0</v>
      </c>
      <c r="H139" s="91">
        <f t="shared" si="6"/>
        <v>0</v>
      </c>
    </row>
    <row r="140" spans="3:8" s="91" customFormat="1" x14ac:dyDescent="0.25">
      <c r="E140" s="91" t="s">
        <v>99</v>
      </c>
      <c r="F140" s="91" t="s">
        <v>110</v>
      </c>
      <c r="G140" s="91">
        <f t="shared" si="5"/>
        <v>0</v>
      </c>
      <c r="H140" s="91">
        <f t="shared" si="6"/>
        <v>0</v>
      </c>
    </row>
    <row r="141" spans="3:8" s="91" customFormat="1" x14ac:dyDescent="0.25">
      <c r="E141" s="91" t="s">
        <v>100</v>
      </c>
      <c r="F141" s="91" t="s">
        <v>111</v>
      </c>
      <c r="G141" s="91">
        <f t="shared" si="5"/>
        <v>0</v>
      </c>
      <c r="H141" s="91">
        <f t="shared" si="6"/>
        <v>0</v>
      </c>
    </row>
    <row r="142" spans="3:8" s="91" customFormat="1" x14ac:dyDescent="0.25">
      <c r="E142" s="91" t="s">
        <v>97</v>
      </c>
      <c r="F142" s="91" t="s">
        <v>112</v>
      </c>
      <c r="G142" s="91">
        <f t="shared" si="5"/>
        <v>0</v>
      </c>
      <c r="H142" s="91">
        <f t="shared" si="6"/>
        <v>0</v>
      </c>
    </row>
    <row r="143" spans="3:8" s="91" customFormat="1" x14ac:dyDescent="0.25">
      <c r="E143" s="91" t="s">
        <v>100</v>
      </c>
      <c r="F143" s="91" t="s">
        <v>113</v>
      </c>
      <c r="G143" s="91">
        <f t="shared" si="5"/>
        <v>0</v>
      </c>
      <c r="H143" s="91">
        <f t="shared" si="6"/>
        <v>0</v>
      </c>
    </row>
    <row r="144" spans="3:8" s="91" customFormat="1" x14ac:dyDescent="0.25">
      <c r="E144" s="91" t="s">
        <v>97</v>
      </c>
      <c r="F144" s="91" t="s">
        <v>114</v>
      </c>
      <c r="G144" s="91">
        <f t="shared" si="5"/>
        <v>0</v>
      </c>
      <c r="H144" s="91">
        <f t="shared" si="6"/>
        <v>0</v>
      </c>
    </row>
    <row r="145" spans="5:8" s="91" customFormat="1" x14ac:dyDescent="0.25">
      <c r="E145" s="97"/>
      <c r="G145" s="91" t="s">
        <v>115</v>
      </c>
      <c r="H145" s="91" t="s">
        <v>115</v>
      </c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F56-B52A-48BA-B3A9-A79E9221B479}">
  <sheetPr>
    <tabColor rgb="FF7030A0"/>
  </sheetPr>
  <dimension ref="A2:H148"/>
  <sheetViews>
    <sheetView showGridLines="0" zoomScaleNormal="100" zoomScaleSheetLayoutView="89" workbookViewId="0">
      <selection activeCell="C17" sqref="C17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1" customWidth="1"/>
    <col min="3" max="3" width="60.7109375" style="31" customWidth="1"/>
    <col min="4" max="4" width="60.85546875" style="31" customWidth="1"/>
    <col min="5" max="5" width="19.42578125" style="34" customWidth="1"/>
    <col min="6" max="6" width="29.5703125" style="31" customWidth="1"/>
    <col min="7" max="7" width="20.5703125" style="31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91" t="s">
        <v>595</v>
      </c>
      <c r="B3" s="32" t="s">
        <v>3</v>
      </c>
      <c r="D3" s="32" t="s">
        <v>596</v>
      </c>
    </row>
    <row r="4" spans="1:8" x14ac:dyDescent="0.25">
      <c r="B4" s="32" t="s">
        <v>5</v>
      </c>
      <c r="D4" s="32" t="s">
        <v>817</v>
      </c>
    </row>
    <row r="6" spans="1:8" s="91" customFormat="1" x14ac:dyDescent="0.25">
      <c r="B6" s="129" t="s">
        <v>6</v>
      </c>
      <c r="C6" s="131" t="s">
        <v>7</v>
      </c>
      <c r="D6" s="131" t="s">
        <v>8</v>
      </c>
      <c r="E6" s="132" t="s">
        <v>9</v>
      </c>
      <c r="F6" s="131" t="s">
        <v>10</v>
      </c>
      <c r="G6" s="131" t="s">
        <v>11</v>
      </c>
      <c r="H6" s="134" t="s">
        <v>12</v>
      </c>
    </row>
    <row r="7" spans="1:8" x14ac:dyDescent="0.25">
      <c r="A7" s="102"/>
      <c r="B7" s="1" t="s">
        <v>262</v>
      </c>
      <c r="C7" s="37" t="s">
        <v>528</v>
      </c>
      <c r="D7" s="123" t="s">
        <v>283</v>
      </c>
      <c r="E7" s="38">
        <v>15000</v>
      </c>
      <c r="F7" s="38">
        <v>1361707.5</v>
      </c>
      <c r="G7" s="77">
        <f t="shared" ref="G7:G70" si="0">+F7/$F$111</f>
        <v>1.7635809098333507E-2</v>
      </c>
      <c r="H7" s="39"/>
    </row>
    <row r="8" spans="1:8" x14ac:dyDescent="0.25">
      <c r="A8" s="102"/>
      <c r="B8" s="1" t="s">
        <v>265</v>
      </c>
      <c r="C8" s="37" t="s">
        <v>536</v>
      </c>
      <c r="D8" s="123" t="s">
        <v>283</v>
      </c>
      <c r="E8" s="38">
        <v>25000</v>
      </c>
      <c r="F8" s="38">
        <v>2406742.5</v>
      </c>
      <c r="G8" s="77">
        <f t="shared" si="0"/>
        <v>3.1170314681270336E-2</v>
      </c>
      <c r="H8" s="39"/>
    </row>
    <row r="9" spans="1:8" x14ac:dyDescent="0.25">
      <c r="A9" s="102"/>
      <c r="B9" s="1" t="s">
        <v>719</v>
      </c>
      <c r="C9" s="37" t="s">
        <v>720</v>
      </c>
      <c r="D9" s="123" t="s">
        <v>283</v>
      </c>
      <c r="E9" s="38">
        <v>20000</v>
      </c>
      <c r="F9" s="38">
        <v>1998282</v>
      </c>
      <c r="G9" s="77">
        <f t="shared" si="0"/>
        <v>2.5880242178761646E-2</v>
      </c>
      <c r="H9" s="39"/>
    </row>
    <row r="10" spans="1:8" x14ac:dyDescent="0.25">
      <c r="A10" s="102"/>
      <c r="B10" s="1" t="s">
        <v>810</v>
      </c>
      <c r="C10" s="37" t="s">
        <v>811</v>
      </c>
      <c r="D10" s="123" t="s">
        <v>74</v>
      </c>
      <c r="E10" s="38">
        <v>30000</v>
      </c>
      <c r="F10" s="38">
        <v>2994450</v>
      </c>
      <c r="G10" s="77">
        <f t="shared" si="0"/>
        <v>3.8781859213160512E-2</v>
      </c>
      <c r="H10" s="39"/>
    </row>
    <row r="11" spans="1:8" x14ac:dyDescent="0.25">
      <c r="A11" s="102"/>
      <c r="B11" s="1" t="s">
        <v>622</v>
      </c>
      <c r="C11" s="37" t="s">
        <v>645</v>
      </c>
      <c r="D11" s="123" t="s">
        <v>74</v>
      </c>
      <c r="E11" s="38">
        <v>10000</v>
      </c>
      <c r="F11" s="38">
        <v>991967</v>
      </c>
      <c r="G11" s="77">
        <f t="shared" si="0"/>
        <v>1.2847208849071179E-2</v>
      </c>
      <c r="H11" s="39"/>
    </row>
    <row r="12" spans="1:8" x14ac:dyDescent="0.25">
      <c r="A12" s="102"/>
      <c r="B12" s="1" t="s">
        <v>666</v>
      </c>
      <c r="C12" s="37" t="s">
        <v>692</v>
      </c>
      <c r="D12" s="123" t="s">
        <v>74</v>
      </c>
      <c r="E12" s="38">
        <v>17000</v>
      </c>
      <c r="F12" s="38">
        <v>1728806.5</v>
      </c>
      <c r="G12" s="77">
        <f t="shared" si="0"/>
        <v>2.2390198630732449E-2</v>
      </c>
      <c r="H12" s="39"/>
    </row>
    <row r="13" spans="1:8" x14ac:dyDescent="0.25">
      <c r="A13" s="102"/>
      <c r="B13" s="1" t="s">
        <v>13</v>
      </c>
      <c r="C13" s="37" t="s">
        <v>305</v>
      </c>
      <c r="D13" s="37" t="s">
        <v>301</v>
      </c>
      <c r="E13" s="38">
        <v>2047</v>
      </c>
      <c r="F13" s="38">
        <v>2614019</v>
      </c>
      <c r="G13" s="77">
        <f t="shared" si="0"/>
        <v>3.3854803666291518E-2</v>
      </c>
      <c r="H13" s="39"/>
    </row>
    <row r="14" spans="1:8" x14ac:dyDescent="0.25">
      <c r="A14" s="102"/>
      <c r="B14" s="1" t="s">
        <v>14</v>
      </c>
      <c r="C14" s="37" t="s">
        <v>302</v>
      </c>
      <c r="D14" s="37" t="s">
        <v>306</v>
      </c>
      <c r="E14" s="38">
        <v>1136</v>
      </c>
      <c r="F14" s="38">
        <v>1287996.8</v>
      </c>
      <c r="G14" s="77">
        <f t="shared" si="0"/>
        <v>1.6681163674331267E-2</v>
      </c>
      <c r="H14" s="39"/>
    </row>
    <row r="15" spans="1:8" x14ac:dyDescent="0.25">
      <c r="A15" s="102"/>
      <c r="B15" s="1" t="s">
        <v>15</v>
      </c>
      <c r="C15" s="37" t="s">
        <v>307</v>
      </c>
      <c r="D15" s="37" t="s">
        <v>304</v>
      </c>
      <c r="E15" s="38">
        <v>491</v>
      </c>
      <c r="F15" s="38">
        <v>1986045.9</v>
      </c>
      <c r="G15" s="77">
        <f t="shared" si="0"/>
        <v>2.5721769435012993E-2</v>
      </c>
      <c r="H15" s="39"/>
    </row>
    <row r="16" spans="1:8" x14ac:dyDescent="0.25">
      <c r="A16" s="102"/>
      <c r="B16" s="1" t="s">
        <v>16</v>
      </c>
      <c r="C16" s="37" t="s">
        <v>308</v>
      </c>
      <c r="D16" s="37" t="s">
        <v>310</v>
      </c>
      <c r="E16" s="38">
        <v>1943</v>
      </c>
      <c r="F16" s="38">
        <v>463599.8</v>
      </c>
      <c r="G16" s="77">
        <f t="shared" si="0"/>
        <v>6.0041951526488575E-3</v>
      </c>
      <c r="H16" s="39"/>
    </row>
    <row r="17" spans="1:8" x14ac:dyDescent="0.25">
      <c r="A17" s="102"/>
      <c r="B17" s="1" t="s">
        <v>17</v>
      </c>
      <c r="C17" s="37" t="s">
        <v>319</v>
      </c>
      <c r="D17" s="37" t="s">
        <v>301</v>
      </c>
      <c r="E17" s="38">
        <v>1529</v>
      </c>
      <c r="F17" s="38">
        <v>495472.45</v>
      </c>
      <c r="G17" s="77">
        <f t="shared" si="0"/>
        <v>6.4169856901600333E-3</v>
      </c>
      <c r="H17" s="39"/>
    </row>
    <row r="18" spans="1:8" x14ac:dyDescent="0.25">
      <c r="A18" s="102"/>
      <c r="B18" s="1" t="s">
        <v>18</v>
      </c>
      <c r="C18" s="37" t="s">
        <v>317</v>
      </c>
      <c r="D18" s="37" t="s">
        <v>313</v>
      </c>
      <c r="E18" s="38">
        <v>210</v>
      </c>
      <c r="F18" s="38">
        <v>413154</v>
      </c>
      <c r="G18" s="77">
        <f t="shared" si="0"/>
        <v>5.3508591765947392E-3</v>
      </c>
      <c r="H18" s="39"/>
    </row>
    <row r="19" spans="1:8" x14ac:dyDescent="0.25">
      <c r="A19" s="102"/>
      <c r="B19" s="1" t="s">
        <v>19</v>
      </c>
      <c r="C19" s="37" t="s">
        <v>323</v>
      </c>
      <c r="D19" s="37" t="s">
        <v>309</v>
      </c>
      <c r="E19" s="38">
        <v>872</v>
      </c>
      <c r="F19" s="38">
        <v>885472.4</v>
      </c>
      <c r="G19" s="77">
        <f t="shared" si="0"/>
        <v>1.1467971064449014E-2</v>
      </c>
      <c r="H19" s="39"/>
    </row>
    <row r="20" spans="1:8" x14ac:dyDescent="0.25">
      <c r="A20" s="102"/>
      <c r="B20" s="1" t="s">
        <v>20</v>
      </c>
      <c r="C20" s="37" t="s">
        <v>320</v>
      </c>
      <c r="D20" s="37" t="s">
        <v>310</v>
      </c>
      <c r="E20" s="38">
        <v>3917</v>
      </c>
      <c r="F20" s="38">
        <v>2777153</v>
      </c>
      <c r="G20" s="77">
        <f t="shared" si="0"/>
        <v>3.596759226549328E-2</v>
      </c>
      <c r="H20" s="39"/>
    </row>
    <row r="21" spans="1:8" x14ac:dyDescent="0.25">
      <c r="A21" s="102"/>
      <c r="B21" s="1" t="s">
        <v>21</v>
      </c>
      <c r="C21" s="37" t="s">
        <v>322</v>
      </c>
      <c r="D21" s="37" t="s">
        <v>314</v>
      </c>
      <c r="E21" s="38">
        <v>189</v>
      </c>
      <c r="F21" s="38">
        <v>375127.2</v>
      </c>
      <c r="G21" s="77">
        <f t="shared" si="0"/>
        <v>4.8583647272210607E-3</v>
      </c>
      <c r="H21" s="39"/>
    </row>
    <row r="22" spans="1:8" x14ac:dyDescent="0.25">
      <c r="A22" s="102"/>
      <c r="B22" s="1" t="s">
        <v>22</v>
      </c>
      <c r="C22" s="37" t="s">
        <v>315</v>
      </c>
      <c r="D22" s="37" t="s">
        <v>314</v>
      </c>
      <c r="E22" s="38">
        <v>590</v>
      </c>
      <c r="F22" s="38">
        <v>831428</v>
      </c>
      <c r="G22" s="77">
        <f t="shared" si="0"/>
        <v>1.0768028733784039E-2</v>
      </c>
      <c r="H22" s="39"/>
    </row>
    <row r="23" spans="1:8" x14ac:dyDescent="0.25">
      <c r="A23" s="102"/>
      <c r="B23" s="1" t="s">
        <v>23</v>
      </c>
      <c r="C23" s="37" t="s">
        <v>321</v>
      </c>
      <c r="D23" s="37" t="s">
        <v>310</v>
      </c>
      <c r="E23" s="38">
        <v>2289</v>
      </c>
      <c r="F23" s="38">
        <v>2426340</v>
      </c>
      <c r="G23" s="77">
        <f t="shared" si="0"/>
        <v>3.1424126728868365E-2</v>
      </c>
      <c r="H23" s="39"/>
    </row>
    <row r="24" spans="1:8" x14ac:dyDescent="0.25">
      <c r="A24" s="102"/>
      <c r="B24" s="1" t="s">
        <v>24</v>
      </c>
      <c r="C24" s="37" t="s">
        <v>318</v>
      </c>
      <c r="D24" s="37" t="s">
        <v>311</v>
      </c>
      <c r="E24" s="38">
        <v>126</v>
      </c>
      <c r="F24" s="38">
        <v>1002141</v>
      </c>
      <c r="G24" s="77">
        <f t="shared" si="0"/>
        <v>1.2978974828010449E-2</v>
      </c>
      <c r="H24" s="39"/>
    </row>
    <row r="25" spans="1:8" x14ac:dyDescent="0.25">
      <c r="A25" s="102"/>
      <c r="B25" s="1" t="s">
        <v>25</v>
      </c>
      <c r="C25" s="37" t="s">
        <v>316</v>
      </c>
      <c r="D25" s="37" t="s">
        <v>329</v>
      </c>
      <c r="E25" s="38">
        <v>652</v>
      </c>
      <c r="F25" s="38">
        <v>261549.8</v>
      </c>
      <c r="G25" s="77">
        <f t="shared" si="0"/>
        <v>3.3873958559435917E-3</v>
      </c>
      <c r="H25" s="39"/>
    </row>
    <row r="26" spans="1:8" x14ac:dyDescent="0.25">
      <c r="A26" s="102"/>
      <c r="B26" s="1" t="s">
        <v>26</v>
      </c>
      <c r="C26" s="37" t="s">
        <v>340</v>
      </c>
      <c r="D26" s="37" t="s">
        <v>328</v>
      </c>
      <c r="E26" s="38">
        <v>2571</v>
      </c>
      <c r="F26" s="38">
        <v>473963.85</v>
      </c>
      <c r="G26" s="77">
        <f t="shared" si="0"/>
        <v>6.1384225159303134E-3</v>
      </c>
      <c r="H26" s="39"/>
    </row>
    <row r="27" spans="1:8" x14ac:dyDescent="0.25">
      <c r="A27" s="102"/>
      <c r="B27" s="1" t="s">
        <v>27</v>
      </c>
      <c r="C27" s="37" t="s">
        <v>330</v>
      </c>
      <c r="D27" s="37" t="s">
        <v>314</v>
      </c>
      <c r="E27" s="38">
        <v>76</v>
      </c>
      <c r="F27" s="38">
        <v>87734.399999999994</v>
      </c>
      <c r="G27" s="77">
        <f t="shared" si="0"/>
        <v>1.1362698154756665E-3</v>
      </c>
      <c r="H27" s="39"/>
    </row>
    <row r="28" spans="1:8" x14ac:dyDescent="0.25">
      <c r="A28" s="102"/>
      <c r="B28" s="1" t="s">
        <v>28</v>
      </c>
      <c r="C28" s="37" t="s">
        <v>326</v>
      </c>
      <c r="D28" s="37" t="s">
        <v>310</v>
      </c>
      <c r="E28" s="38">
        <v>2302</v>
      </c>
      <c r="F28" s="38">
        <v>3347108</v>
      </c>
      <c r="G28" s="77">
        <f t="shared" si="0"/>
        <v>4.3349219799042646E-2</v>
      </c>
      <c r="H28" s="39"/>
    </row>
    <row r="29" spans="1:8" x14ac:dyDescent="0.25">
      <c r="A29" s="102"/>
      <c r="B29" s="1" t="s">
        <v>725</v>
      </c>
      <c r="C29" s="37" t="s">
        <v>728</v>
      </c>
      <c r="D29" s="37" t="s">
        <v>729</v>
      </c>
      <c r="E29" s="38">
        <v>4850</v>
      </c>
      <c r="F29" s="38">
        <v>931491</v>
      </c>
      <c r="G29" s="77">
        <f t="shared" si="0"/>
        <v>1.2063969283282773E-2</v>
      </c>
      <c r="H29" s="39"/>
    </row>
    <row r="30" spans="1:8" x14ac:dyDescent="0.25">
      <c r="A30" s="102"/>
      <c r="B30" s="1" t="s">
        <v>29</v>
      </c>
      <c r="C30" s="37" t="s">
        <v>327</v>
      </c>
      <c r="D30" s="37" t="s">
        <v>331</v>
      </c>
      <c r="E30" s="38">
        <v>417</v>
      </c>
      <c r="F30" s="38">
        <v>1368594</v>
      </c>
      <c r="G30" s="77">
        <f t="shared" si="0"/>
        <v>1.7724997855357812E-2</v>
      </c>
      <c r="H30" s="39"/>
    </row>
    <row r="31" spans="1:8" x14ac:dyDescent="0.25">
      <c r="A31" s="102"/>
      <c r="B31" s="1" t="s">
        <v>30</v>
      </c>
      <c r="C31" s="37" t="s">
        <v>332</v>
      </c>
      <c r="D31" s="37" t="s">
        <v>313</v>
      </c>
      <c r="E31" s="38">
        <v>293</v>
      </c>
      <c r="F31" s="38">
        <v>264080.90000000002</v>
      </c>
      <c r="G31" s="77">
        <f t="shared" si="0"/>
        <v>3.420176755225407E-3</v>
      </c>
      <c r="H31" s="39"/>
    </row>
    <row r="32" spans="1:8" x14ac:dyDescent="0.25">
      <c r="A32" s="102"/>
      <c r="B32" s="1" t="s">
        <v>605</v>
      </c>
      <c r="C32" s="37" t="s">
        <v>625</v>
      </c>
      <c r="D32" s="37" t="s">
        <v>627</v>
      </c>
      <c r="E32" s="38">
        <v>20</v>
      </c>
      <c r="F32" s="38">
        <v>152770</v>
      </c>
      <c r="G32" s="77">
        <f t="shared" si="0"/>
        <v>1.9785618834826197E-3</v>
      </c>
      <c r="H32" s="39"/>
    </row>
    <row r="33" spans="1:8" x14ac:dyDescent="0.25">
      <c r="A33" s="102"/>
      <c r="B33" s="1" t="s">
        <v>726</v>
      </c>
      <c r="C33" s="37" t="s">
        <v>730</v>
      </c>
      <c r="D33" s="37" t="s">
        <v>731</v>
      </c>
      <c r="E33" s="38">
        <v>100</v>
      </c>
      <c r="F33" s="38">
        <v>328200</v>
      </c>
      <c r="G33" s="77">
        <f t="shared" si="0"/>
        <v>4.2505990060810097E-3</v>
      </c>
      <c r="H33" s="39"/>
    </row>
    <row r="34" spans="1:8" x14ac:dyDescent="0.25">
      <c r="A34" s="102"/>
      <c r="B34" s="1" t="s">
        <v>31</v>
      </c>
      <c r="C34" s="37" t="s">
        <v>339</v>
      </c>
      <c r="D34" s="37" t="s">
        <v>312</v>
      </c>
      <c r="E34" s="38">
        <v>248</v>
      </c>
      <c r="F34" s="38">
        <v>460635.2</v>
      </c>
      <c r="G34" s="77">
        <f t="shared" si="0"/>
        <v>5.9657998881350619E-3</v>
      </c>
      <c r="H34" s="39"/>
    </row>
    <row r="35" spans="1:8" x14ac:dyDescent="0.25">
      <c r="A35" s="102"/>
      <c r="B35" s="1" t="s">
        <v>609</v>
      </c>
      <c r="C35" s="37" t="s">
        <v>631</v>
      </c>
      <c r="D35" s="37" t="s">
        <v>303</v>
      </c>
      <c r="E35" s="38">
        <v>1245</v>
      </c>
      <c r="F35" s="38">
        <v>484056</v>
      </c>
      <c r="G35" s="77">
        <f t="shared" si="0"/>
        <v>6.2691284353673044E-3</v>
      </c>
      <c r="H35" s="39"/>
    </row>
    <row r="36" spans="1:8" x14ac:dyDescent="0.25">
      <c r="A36" s="102"/>
      <c r="B36" s="1" t="s">
        <v>33</v>
      </c>
      <c r="C36" s="37" t="s">
        <v>334</v>
      </c>
      <c r="D36" s="37" t="s">
        <v>337</v>
      </c>
      <c r="E36" s="38">
        <v>184</v>
      </c>
      <c r="F36" s="38">
        <v>320252</v>
      </c>
      <c r="G36" s="77">
        <f t="shared" si="0"/>
        <v>4.1476625012049221E-3</v>
      </c>
      <c r="H36" s="39"/>
    </row>
    <row r="37" spans="1:8" x14ac:dyDescent="0.25">
      <c r="A37" s="102"/>
      <c r="B37" s="1" t="s">
        <v>610</v>
      </c>
      <c r="C37" s="37" t="s">
        <v>633</v>
      </c>
      <c r="D37" s="37" t="s">
        <v>632</v>
      </c>
      <c r="E37" s="38">
        <v>170</v>
      </c>
      <c r="F37" s="38">
        <v>445757</v>
      </c>
      <c r="G37" s="77">
        <f t="shared" si="0"/>
        <v>5.7731086567752972E-3</v>
      </c>
      <c r="H37" s="39"/>
    </row>
    <row r="38" spans="1:8" x14ac:dyDescent="0.25">
      <c r="A38" s="102"/>
      <c r="B38" s="1" t="s">
        <v>34</v>
      </c>
      <c r="C38" s="37" t="s">
        <v>324</v>
      </c>
      <c r="D38" s="37" t="s">
        <v>335</v>
      </c>
      <c r="E38" s="38">
        <v>650</v>
      </c>
      <c r="F38" s="38">
        <v>115375</v>
      </c>
      <c r="G38" s="77">
        <f t="shared" si="0"/>
        <v>1.4942500314643404E-3</v>
      </c>
      <c r="H38" s="39"/>
    </row>
    <row r="39" spans="1:8" x14ac:dyDescent="0.25">
      <c r="A39" s="102"/>
      <c r="B39" s="1" t="s">
        <v>606</v>
      </c>
      <c r="C39" s="37" t="s">
        <v>626</v>
      </c>
      <c r="D39" s="37" t="s">
        <v>628</v>
      </c>
      <c r="E39" s="38">
        <v>480</v>
      </c>
      <c r="F39" s="38">
        <v>827232</v>
      </c>
      <c r="G39" s="77">
        <f t="shared" si="0"/>
        <v>1.0713685304687404E-2</v>
      </c>
      <c r="H39" s="39"/>
    </row>
    <row r="40" spans="1:8" x14ac:dyDescent="0.25">
      <c r="A40" s="102"/>
      <c r="B40" s="1" t="s">
        <v>35</v>
      </c>
      <c r="C40" s="37" t="s">
        <v>325</v>
      </c>
      <c r="D40" s="37" t="s">
        <v>333</v>
      </c>
      <c r="E40" s="38">
        <v>1525</v>
      </c>
      <c r="F40" s="38">
        <v>389637.5</v>
      </c>
      <c r="G40" s="77">
        <f t="shared" si="0"/>
        <v>5.0462911951002117E-3</v>
      </c>
      <c r="H40" s="39"/>
    </row>
    <row r="41" spans="1:8" x14ac:dyDescent="0.25">
      <c r="A41" s="102"/>
      <c r="B41" s="1" t="s">
        <v>758</v>
      </c>
      <c r="C41" s="37" t="s">
        <v>785</v>
      </c>
      <c r="D41" s="37" t="s">
        <v>314</v>
      </c>
      <c r="E41" s="38">
        <v>165</v>
      </c>
      <c r="F41" s="38">
        <v>503266.5</v>
      </c>
      <c r="G41" s="77">
        <f t="shared" si="0"/>
        <v>6.5179283506821102E-3</v>
      </c>
      <c r="H41" s="39"/>
    </row>
    <row r="42" spans="1:8" x14ac:dyDescent="0.25">
      <c r="A42" s="102"/>
      <c r="B42" s="1" t="s">
        <v>36</v>
      </c>
      <c r="C42" s="37" t="s">
        <v>347</v>
      </c>
      <c r="D42" s="37" t="s">
        <v>310</v>
      </c>
      <c r="E42" s="38">
        <v>2900</v>
      </c>
      <c r="F42" s="38">
        <v>1034430</v>
      </c>
      <c r="G42" s="77">
        <f t="shared" si="0"/>
        <v>1.3397157616881107E-2</v>
      </c>
      <c r="H42" s="39"/>
    </row>
    <row r="43" spans="1:8" x14ac:dyDescent="0.25">
      <c r="A43" s="102"/>
      <c r="B43" s="1" t="s">
        <v>38</v>
      </c>
      <c r="C43" s="37" t="s">
        <v>357</v>
      </c>
      <c r="D43" s="37" t="s">
        <v>355</v>
      </c>
      <c r="E43" s="38">
        <v>360</v>
      </c>
      <c r="F43" s="38">
        <v>373500</v>
      </c>
      <c r="G43" s="77">
        <f t="shared" si="0"/>
        <v>4.8372904593883522E-3</v>
      </c>
      <c r="H43" s="39"/>
    </row>
    <row r="44" spans="1:8" ht="13.5" customHeight="1" x14ac:dyDescent="0.25">
      <c r="A44" s="102"/>
      <c r="B44" s="1" t="s">
        <v>647</v>
      </c>
      <c r="C44" s="37" t="s">
        <v>668</v>
      </c>
      <c r="D44" s="37" t="s">
        <v>669</v>
      </c>
      <c r="E44" s="38">
        <v>250</v>
      </c>
      <c r="F44" s="38">
        <v>205000</v>
      </c>
      <c r="G44" s="77">
        <f t="shared" si="0"/>
        <v>2.6550054730243968E-3</v>
      </c>
      <c r="H44" s="39"/>
    </row>
    <row r="45" spans="1:8" x14ac:dyDescent="0.25">
      <c r="A45" s="102"/>
      <c r="B45" s="1" t="s">
        <v>759</v>
      </c>
      <c r="C45" s="37" t="s">
        <v>784</v>
      </c>
      <c r="D45" s="37" t="s">
        <v>733</v>
      </c>
      <c r="E45" s="38">
        <v>600</v>
      </c>
      <c r="F45" s="38">
        <v>282660</v>
      </c>
      <c r="G45" s="77">
        <f t="shared" si="0"/>
        <v>3.6607992536832976E-3</v>
      </c>
      <c r="H45" s="39"/>
    </row>
    <row r="46" spans="1:8" x14ac:dyDescent="0.25">
      <c r="A46" s="102"/>
      <c r="B46" s="1" t="s">
        <v>577</v>
      </c>
      <c r="C46" s="37" t="s">
        <v>582</v>
      </c>
      <c r="D46" s="37" t="s">
        <v>581</v>
      </c>
      <c r="E46" s="38">
        <v>145</v>
      </c>
      <c r="F46" s="38">
        <v>644554</v>
      </c>
      <c r="G46" s="77">
        <f t="shared" si="0"/>
        <v>8.3477775495598393E-3</v>
      </c>
      <c r="H46" s="39"/>
    </row>
    <row r="47" spans="1:8" x14ac:dyDescent="0.25">
      <c r="A47" s="102"/>
      <c r="B47" s="1" t="s">
        <v>39</v>
      </c>
      <c r="C47" s="37" t="s">
        <v>343</v>
      </c>
      <c r="D47" s="37" t="s">
        <v>345</v>
      </c>
      <c r="E47" s="38">
        <v>960</v>
      </c>
      <c r="F47" s="38">
        <v>384432</v>
      </c>
      <c r="G47" s="77">
        <f t="shared" si="0"/>
        <v>4.9788734829547066E-3</v>
      </c>
      <c r="H47" s="39"/>
    </row>
    <row r="48" spans="1:8" x14ac:dyDescent="0.25">
      <c r="A48" s="102"/>
      <c r="B48" s="1" t="s">
        <v>648</v>
      </c>
      <c r="C48" s="37" t="s">
        <v>670</v>
      </c>
      <c r="D48" s="37" t="s">
        <v>671</v>
      </c>
      <c r="E48" s="38">
        <v>2095</v>
      </c>
      <c r="F48" s="38">
        <v>582829</v>
      </c>
      <c r="G48" s="77">
        <f t="shared" si="0"/>
        <v>7.5483618772552979E-3</v>
      </c>
      <c r="H48" s="39"/>
    </row>
    <row r="49" spans="1:8" x14ac:dyDescent="0.25">
      <c r="A49" s="102"/>
      <c r="B49" s="1" t="s">
        <v>727</v>
      </c>
      <c r="C49" s="37" t="s">
        <v>732</v>
      </c>
      <c r="D49" s="37" t="s">
        <v>733</v>
      </c>
      <c r="E49" s="38">
        <v>4200</v>
      </c>
      <c r="F49" s="38">
        <v>737688</v>
      </c>
      <c r="G49" s="77">
        <f t="shared" si="0"/>
        <v>9.5539789140703466E-3</v>
      </c>
      <c r="H49" s="39"/>
    </row>
    <row r="50" spans="1:8" x14ac:dyDescent="0.25">
      <c r="A50" s="102"/>
      <c r="B50" s="1" t="s">
        <v>40</v>
      </c>
      <c r="C50" s="37" t="s">
        <v>354</v>
      </c>
      <c r="D50" s="37" t="s">
        <v>350</v>
      </c>
      <c r="E50" s="38">
        <v>2550</v>
      </c>
      <c r="F50" s="38">
        <v>591090</v>
      </c>
      <c r="G50" s="77">
        <f t="shared" si="0"/>
        <v>7.6553521221950768E-3</v>
      </c>
      <c r="H50" s="39"/>
    </row>
    <row r="51" spans="1:8" x14ac:dyDescent="0.25">
      <c r="A51" s="102"/>
      <c r="B51" s="1" t="s">
        <v>41</v>
      </c>
      <c r="C51" s="37" t="s">
        <v>703</v>
      </c>
      <c r="D51" s="37" t="s">
        <v>306</v>
      </c>
      <c r="E51" s="38">
        <v>73</v>
      </c>
      <c r="F51" s="38">
        <v>331420</v>
      </c>
      <c r="G51" s="77">
        <f t="shared" si="0"/>
        <v>4.2923020188768077E-3</v>
      </c>
      <c r="H51" s="39"/>
    </row>
    <row r="52" spans="1:8" x14ac:dyDescent="0.25">
      <c r="A52" s="102"/>
      <c r="B52" s="1" t="s">
        <v>42</v>
      </c>
      <c r="C52" s="37" t="s">
        <v>356</v>
      </c>
      <c r="D52" s="37" t="s">
        <v>349</v>
      </c>
      <c r="E52" s="38">
        <v>91</v>
      </c>
      <c r="F52" s="38">
        <v>477750</v>
      </c>
      <c r="G52" s="77">
        <f t="shared" si="0"/>
        <v>6.1874578767678323E-3</v>
      </c>
      <c r="H52" s="39"/>
    </row>
    <row r="53" spans="1:8" x14ac:dyDescent="0.25">
      <c r="A53" s="102"/>
      <c r="B53" s="1" t="s">
        <v>586</v>
      </c>
      <c r="C53" s="37" t="s">
        <v>346</v>
      </c>
      <c r="D53" s="37" t="s">
        <v>310</v>
      </c>
      <c r="E53" s="38">
        <v>1819</v>
      </c>
      <c r="F53" s="38">
        <v>762888.6</v>
      </c>
      <c r="G53" s="77">
        <f t="shared" si="0"/>
        <v>9.8803580893069252E-3</v>
      </c>
      <c r="H53" s="39"/>
    </row>
    <row r="54" spans="1:8" x14ac:dyDescent="0.25">
      <c r="A54" s="102"/>
      <c r="B54" s="1" t="s">
        <v>43</v>
      </c>
      <c r="C54" s="37" t="s">
        <v>344</v>
      </c>
      <c r="D54" s="37" t="s">
        <v>310</v>
      </c>
      <c r="E54" s="38">
        <v>1074</v>
      </c>
      <c r="F54" s="38">
        <v>1396200</v>
      </c>
      <c r="G54" s="77">
        <f t="shared" si="0"/>
        <v>1.8082529958227622E-2</v>
      </c>
      <c r="H54" s="39"/>
    </row>
    <row r="55" spans="1:8" x14ac:dyDescent="0.25">
      <c r="A55" s="102"/>
      <c r="B55" s="1" t="s">
        <v>44</v>
      </c>
      <c r="C55" s="37" t="s">
        <v>351</v>
      </c>
      <c r="D55" s="37" t="s">
        <v>352</v>
      </c>
      <c r="E55" s="38">
        <v>240</v>
      </c>
      <c r="F55" s="38">
        <v>359160</v>
      </c>
      <c r="G55" s="77">
        <f t="shared" si="0"/>
        <v>4.651569588738743E-3</v>
      </c>
      <c r="H55" s="39"/>
    </row>
    <row r="56" spans="1:8" x14ac:dyDescent="0.25">
      <c r="A56" s="102"/>
      <c r="B56" s="1" t="s">
        <v>45</v>
      </c>
      <c r="C56" s="37" t="s">
        <v>353</v>
      </c>
      <c r="D56" s="37" t="s">
        <v>338</v>
      </c>
      <c r="E56" s="38">
        <v>1400</v>
      </c>
      <c r="F56" s="38">
        <v>485800</v>
      </c>
      <c r="G56" s="77">
        <f t="shared" si="0"/>
        <v>6.2917154087573264E-3</v>
      </c>
      <c r="H56" s="39"/>
    </row>
    <row r="57" spans="1:8" x14ac:dyDescent="0.25">
      <c r="A57" s="102"/>
      <c r="B57" s="1" t="s">
        <v>46</v>
      </c>
      <c r="C57" s="37" t="s">
        <v>341</v>
      </c>
      <c r="D57" s="37" t="s">
        <v>342</v>
      </c>
      <c r="E57" s="38">
        <v>2980</v>
      </c>
      <c r="F57" s="38">
        <v>1319097</v>
      </c>
      <c r="G57" s="77">
        <f t="shared" si="0"/>
        <v>1.7083950021707622E-2</v>
      </c>
      <c r="H57" s="39"/>
    </row>
    <row r="58" spans="1:8" x14ac:dyDescent="0.25">
      <c r="A58" s="102"/>
      <c r="B58" s="1" t="s">
        <v>649</v>
      </c>
      <c r="C58" s="37" t="s">
        <v>672</v>
      </c>
      <c r="D58" s="37" t="s">
        <v>306</v>
      </c>
      <c r="E58" s="38">
        <v>165</v>
      </c>
      <c r="F58" s="38">
        <v>923092.5</v>
      </c>
      <c r="G58" s="77">
        <f t="shared" si="0"/>
        <v>1.1955198241989136E-2</v>
      </c>
      <c r="H58" s="39"/>
    </row>
    <row r="59" spans="1:8" outlineLevel="1" x14ac:dyDescent="0.25">
      <c r="A59" s="102"/>
      <c r="B59" s="1" t="s">
        <v>47</v>
      </c>
      <c r="C59" s="37" t="s">
        <v>348</v>
      </c>
      <c r="D59" s="37" t="s">
        <v>358</v>
      </c>
      <c r="E59" s="38">
        <v>1427</v>
      </c>
      <c r="F59" s="38">
        <v>591420.15</v>
      </c>
      <c r="G59" s="77">
        <f t="shared" si="0"/>
        <v>7.6596279761312674E-3</v>
      </c>
      <c r="H59" s="39"/>
    </row>
    <row r="60" spans="1:8" outlineLevel="1" x14ac:dyDescent="0.25">
      <c r="A60" s="102"/>
      <c r="B60" s="1" t="s">
        <v>760</v>
      </c>
      <c r="C60" s="37" t="s">
        <v>786</v>
      </c>
      <c r="D60" s="37" t="s">
        <v>363</v>
      </c>
      <c r="E60" s="38">
        <v>680</v>
      </c>
      <c r="F60" s="38">
        <v>469914</v>
      </c>
      <c r="G60" s="77">
        <f t="shared" si="0"/>
        <v>6.0859719114672505E-3</v>
      </c>
      <c r="H60" s="39"/>
    </row>
    <row r="61" spans="1:8" outlineLevel="1" x14ac:dyDescent="0.25">
      <c r="A61" s="102"/>
      <c r="B61" s="1" t="s">
        <v>650</v>
      </c>
      <c r="C61" s="37" t="s">
        <v>673</v>
      </c>
      <c r="D61" s="37" t="s">
        <v>301</v>
      </c>
      <c r="E61" s="38">
        <v>820</v>
      </c>
      <c r="F61" s="38">
        <v>396183</v>
      </c>
      <c r="G61" s="77">
        <f t="shared" si="0"/>
        <v>5.1310635771669487E-3</v>
      </c>
      <c r="H61" s="39"/>
    </row>
    <row r="62" spans="1:8" outlineLevel="1" x14ac:dyDescent="0.25">
      <c r="A62" s="102"/>
      <c r="B62" s="1" t="s">
        <v>48</v>
      </c>
      <c r="C62" s="37" t="s">
        <v>365</v>
      </c>
      <c r="D62" s="37" t="s">
        <v>364</v>
      </c>
      <c r="E62" s="38">
        <v>214</v>
      </c>
      <c r="F62" s="38">
        <v>1091913.6000000001</v>
      </c>
      <c r="G62" s="77">
        <f t="shared" si="0"/>
        <v>1.4141641873511085E-2</v>
      </c>
      <c r="H62" s="39"/>
    </row>
    <row r="63" spans="1:8" outlineLevel="1" x14ac:dyDescent="0.25">
      <c r="A63" s="102"/>
      <c r="B63" s="1" t="s">
        <v>49</v>
      </c>
      <c r="C63" s="37" t="s">
        <v>360</v>
      </c>
      <c r="D63" s="37" t="s">
        <v>312</v>
      </c>
      <c r="E63" s="38">
        <v>1105</v>
      </c>
      <c r="F63" s="38">
        <v>1167985</v>
      </c>
      <c r="G63" s="77">
        <f t="shared" si="0"/>
        <v>1.5126861304440976E-2</v>
      </c>
      <c r="H63" s="39"/>
    </row>
    <row r="64" spans="1:8" outlineLevel="1" x14ac:dyDescent="0.25">
      <c r="A64" s="102"/>
      <c r="B64" s="1" t="s">
        <v>50</v>
      </c>
      <c r="C64" s="37" t="s">
        <v>366</v>
      </c>
      <c r="D64" s="37" t="s">
        <v>37</v>
      </c>
      <c r="E64" s="38">
        <v>86</v>
      </c>
      <c r="F64" s="38">
        <v>439030</v>
      </c>
      <c r="G64" s="77">
        <f t="shared" si="0"/>
        <v>5.6859856235214681E-3</v>
      </c>
      <c r="H64" s="39"/>
    </row>
    <row r="65" spans="1:8" outlineLevel="1" x14ac:dyDescent="0.25">
      <c r="A65" s="102"/>
      <c r="B65" s="1" t="s">
        <v>51</v>
      </c>
      <c r="C65" s="37" t="s">
        <v>370</v>
      </c>
      <c r="D65" s="37" t="s">
        <v>367</v>
      </c>
      <c r="E65" s="38">
        <v>36</v>
      </c>
      <c r="F65" s="38">
        <v>723888</v>
      </c>
      <c r="G65" s="77">
        <f t="shared" si="0"/>
        <v>9.3752517163740706E-3</v>
      </c>
      <c r="H65" s="39"/>
    </row>
    <row r="66" spans="1:8" outlineLevel="1" x14ac:dyDescent="0.25">
      <c r="A66" s="102"/>
      <c r="B66" s="1" t="s">
        <v>761</v>
      </c>
      <c r="C66" s="37" t="s">
        <v>776</v>
      </c>
      <c r="D66" s="37" t="s">
        <v>777</v>
      </c>
      <c r="E66" s="38">
        <v>25</v>
      </c>
      <c r="F66" s="38">
        <v>646250</v>
      </c>
      <c r="G66" s="77">
        <f t="shared" si="0"/>
        <v>8.3697428631317877E-3</v>
      </c>
      <c r="H66" s="39"/>
    </row>
    <row r="67" spans="1:8" outlineLevel="1" x14ac:dyDescent="0.25">
      <c r="A67" s="102"/>
      <c r="B67" s="1" t="s">
        <v>587</v>
      </c>
      <c r="C67" s="37" t="s">
        <v>597</v>
      </c>
      <c r="D67" s="37" t="s">
        <v>314</v>
      </c>
      <c r="E67" s="38">
        <v>34</v>
      </c>
      <c r="F67" s="38">
        <v>321878</v>
      </c>
      <c r="G67" s="77">
        <f t="shared" si="0"/>
        <v>4.1687212275421798E-3</v>
      </c>
      <c r="H67" s="39"/>
    </row>
    <row r="68" spans="1:8" outlineLevel="1" x14ac:dyDescent="0.25">
      <c r="A68" s="102"/>
      <c r="B68" s="1" t="s">
        <v>651</v>
      </c>
      <c r="C68" s="37" t="s">
        <v>674</v>
      </c>
      <c r="D68" s="37" t="s">
        <v>675</v>
      </c>
      <c r="E68" s="38">
        <v>2560</v>
      </c>
      <c r="F68" s="38">
        <v>894848</v>
      </c>
      <c r="G68" s="77">
        <f t="shared" si="0"/>
        <v>1.1589396768414318E-2</v>
      </c>
      <c r="H68" s="39"/>
    </row>
    <row r="69" spans="1:8" outlineLevel="1" x14ac:dyDescent="0.25">
      <c r="A69" s="102"/>
      <c r="B69" s="1" t="s">
        <v>52</v>
      </c>
      <c r="C69" s="37" t="s">
        <v>368</v>
      </c>
      <c r="D69" s="37" t="s">
        <v>303</v>
      </c>
      <c r="E69" s="38">
        <v>1158</v>
      </c>
      <c r="F69" s="38">
        <v>2098180.2000000002</v>
      </c>
      <c r="G69" s="77">
        <f t="shared" si="0"/>
        <v>2.7174048362884996E-2</v>
      </c>
      <c r="H69" s="39"/>
    </row>
    <row r="70" spans="1:8" outlineLevel="1" x14ac:dyDescent="0.25">
      <c r="A70" s="102"/>
      <c r="B70" s="1" t="s">
        <v>652</v>
      </c>
      <c r="C70" s="37" t="s">
        <v>676</v>
      </c>
      <c r="D70" s="37" t="s">
        <v>312</v>
      </c>
      <c r="E70" s="38">
        <v>75</v>
      </c>
      <c r="F70" s="38">
        <v>223357.5</v>
      </c>
      <c r="G70" s="77">
        <f t="shared" si="0"/>
        <v>2.8927579753221791E-3</v>
      </c>
      <c r="H70" s="39"/>
    </row>
    <row r="71" spans="1:8" outlineLevel="1" x14ac:dyDescent="0.25">
      <c r="A71" s="102"/>
      <c r="B71" s="1" t="s">
        <v>53</v>
      </c>
      <c r="C71" s="37" t="s">
        <v>361</v>
      </c>
      <c r="D71" s="37" t="s">
        <v>369</v>
      </c>
      <c r="E71" s="38">
        <v>45</v>
      </c>
      <c r="F71" s="38">
        <v>400432.5</v>
      </c>
      <c r="G71" s="77">
        <f t="shared" ref="G71:G96" si="1">+F71/$F$111</f>
        <v>5.1860998979358138E-3</v>
      </c>
      <c r="H71" s="39"/>
    </row>
    <row r="72" spans="1:8" outlineLevel="1" x14ac:dyDescent="0.25">
      <c r="A72" s="102"/>
      <c r="B72" s="1" t="s">
        <v>607</v>
      </c>
      <c r="C72" s="37" t="s">
        <v>629</v>
      </c>
      <c r="D72" s="37" t="s">
        <v>630</v>
      </c>
      <c r="E72" s="38">
        <v>155</v>
      </c>
      <c r="F72" s="38">
        <v>326259.5</v>
      </c>
      <c r="G72" s="77">
        <f t="shared" si="1"/>
        <v>4.225467112810747E-3</v>
      </c>
      <c r="H72" s="39"/>
    </row>
    <row r="73" spans="1:8" outlineLevel="1" x14ac:dyDescent="0.25">
      <c r="A73" s="102"/>
      <c r="B73" s="1" t="s">
        <v>54</v>
      </c>
      <c r="C73" s="37" t="s">
        <v>359</v>
      </c>
      <c r="D73" s="37" t="s">
        <v>362</v>
      </c>
      <c r="E73" s="38">
        <v>446</v>
      </c>
      <c r="F73" s="38">
        <v>1070087.8</v>
      </c>
      <c r="G73" s="77">
        <f t="shared" si="1"/>
        <v>1.3858970563983591E-2</v>
      </c>
      <c r="H73" s="39"/>
    </row>
    <row r="74" spans="1:8" x14ac:dyDescent="0.25">
      <c r="B74" s="1" t="s">
        <v>55</v>
      </c>
      <c r="C74" s="37" t="s">
        <v>371</v>
      </c>
      <c r="D74" s="37" t="s">
        <v>310</v>
      </c>
      <c r="E74" s="38">
        <v>3866</v>
      </c>
      <c r="F74" s="38">
        <v>490595.4</v>
      </c>
      <c r="G74" s="77">
        <f t="shared" si="1"/>
        <v>6.3538218148321618E-3</v>
      </c>
      <c r="H74" s="39"/>
    </row>
    <row r="75" spans="1:8" x14ac:dyDescent="0.25">
      <c r="B75" s="1" t="s">
        <v>56</v>
      </c>
      <c r="C75" s="37" t="s">
        <v>381</v>
      </c>
      <c r="D75" s="37" t="s">
        <v>329</v>
      </c>
      <c r="E75" s="38">
        <v>79</v>
      </c>
      <c r="F75" s="38">
        <v>904550</v>
      </c>
      <c r="G75" s="77">
        <f t="shared" si="1"/>
        <v>1.1715049759142527E-2</v>
      </c>
      <c r="H75" s="39"/>
    </row>
    <row r="76" spans="1:8" x14ac:dyDescent="0.25">
      <c r="B76" s="1" t="s">
        <v>57</v>
      </c>
      <c r="C76" s="37" t="s">
        <v>376</v>
      </c>
      <c r="D76" s="37" t="s">
        <v>311</v>
      </c>
      <c r="E76" s="38">
        <v>101</v>
      </c>
      <c r="F76" s="38">
        <v>438471.3</v>
      </c>
      <c r="G76" s="77">
        <f t="shared" si="1"/>
        <v>5.67874976226401E-3</v>
      </c>
      <c r="H76" s="39"/>
    </row>
    <row r="77" spans="1:8" x14ac:dyDescent="0.25">
      <c r="A77" s="91" t="s">
        <v>762</v>
      </c>
      <c r="B77" s="1" t="s">
        <v>653</v>
      </c>
      <c r="C77" s="37" t="s">
        <v>677</v>
      </c>
      <c r="D77" s="37" t="s">
        <v>678</v>
      </c>
      <c r="E77" s="38">
        <v>860</v>
      </c>
      <c r="F77" s="38">
        <v>345505</v>
      </c>
      <c r="G77" s="77">
        <f t="shared" si="1"/>
        <v>4.4747203217428986E-3</v>
      </c>
      <c r="H77" s="39"/>
    </row>
    <row r="78" spans="1:8" x14ac:dyDescent="0.25">
      <c r="A78" s="107" t="s">
        <v>64</v>
      </c>
      <c r="B78" s="1" t="s">
        <v>58</v>
      </c>
      <c r="C78" s="37" t="s">
        <v>375</v>
      </c>
      <c r="D78" s="37" t="s">
        <v>310</v>
      </c>
      <c r="E78" s="38">
        <v>900</v>
      </c>
      <c r="F78" s="38">
        <v>808875</v>
      </c>
      <c r="G78" s="77">
        <f t="shared" si="1"/>
        <v>1.0475939278012726E-2</v>
      </c>
      <c r="H78" s="39"/>
    </row>
    <row r="79" spans="1:8" x14ac:dyDescent="0.25">
      <c r="B79" s="1" t="s">
        <v>59</v>
      </c>
      <c r="C79" s="37" t="s">
        <v>372</v>
      </c>
      <c r="D79" s="37" t="s">
        <v>377</v>
      </c>
      <c r="E79" s="38">
        <v>79</v>
      </c>
      <c r="F79" s="38">
        <v>1070213</v>
      </c>
      <c r="G79" s="77">
        <f t="shared" si="1"/>
        <v>1.3860592060009067E-2</v>
      </c>
      <c r="H79" s="39"/>
    </row>
    <row r="80" spans="1:8" x14ac:dyDescent="0.25">
      <c r="B80" s="1" t="s">
        <v>60</v>
      </c>
      <c r="C80" s="37" t="s">
        <v>379</v>
      </c>
      <c r="D80" s="37" t="s">
        <v>362</v>
      </c>
      <c r="E80" s="38">
        <v>367</v>
      </c>
      <c r="F80" s="38">
        <v>597476</v>
      </c>
      <c r="G80" s="77">
        <f t="shared" si="1"/>
        <v>7.738058780491339E-3</v>
      </c>
      <c r="H80" s="39"/>
    </row>
    <row r="81" spans="1:8" x14ac:dyDescent="0.25">
      <c r="B81" s="1" t="s">
        <v>694</v>
      </c>
      <c r="C81" s="37" t="s">
        <v>704</v>
      </c>
      <c r="D81" s="37" t="s">
        <v>385</v>
      </c>
      <c r="E81" s="38">
        <v>2265</v>
      </c>
      <c r="F81" s="38">
        <v>927291</v>
      </c>
      <c r="G81" s="77">
        <f t="shared" si="1"/>
        <v>1.2009574049201296E-2</v>
      </c>
      <c r="H81" s="39"/>
    </row>
    <row r="82" spans="1:8" x14ac:dyDescent="0.25">
      <c r="A82" s="91" t="s">
        <v>68</v>
      </c>
      <c r="B82" s="1" t="s">
        <v>61</v>
      </c>
      <c r="C82" s="37" t="s">
        <v>373</v>
      </c>
      <c r="D82" s="37" t="s">
        <v>314</v>
      </c>
      <c r="E82" s="38">
        <v>110</v>
      </c>
      <c r="F82" s="38">
        <v>557260</v>
      </c>
      <c r="G82" s="77">
        <f t="shared" si="1"/>
        <v>7.2172114629150018E-3</v>
      </c>
      <c r="H82" s="39"/>
    </row>
    <row r="83" spans="1:8" x14ac:dyDescent="0.25">
      <c r="B83" s="1" t="s">
        <v>62</v>
      </c>
      <c r="C83" s="37" t="s">
        <v>374</v>
      </c>
      <c r="D83" s="37" t="s">
        <v>312</v>
      </c>
      <c r="E83" s="38">
        <v>826</v>
      </c>
      <c r="F83" s="38">
        <v>916777.4</v>
      </c>
      <c r="G83" s="77">
        <f t="shared" si="1"/>
        <v>1.1873409827049155E-2</v>
      </c>
      <c r="H83" s="39"/>
    </row>
    <row r="84" spans="1:8" x14ac:dyDescent="0.25">
      <c r="B84" s="1" t="s">
        <v>63</v>
      </c>
      <c r="C84" s="37" t="s">
        <v>380</v>
      </c>
      <c r="D84" s="37" t="s">
        <v>338</v>
      </c>
      <c r="E84" s="38">
        <v>2719</v>
      </c>
      <c r="F84" s="38">
        <v>890200.6</v>
      </c>
      <c r="G84" s="77">
        <f t="shared" si="1"/>
        <v>1.1529207146778546E-2</v>
      </c>
      <c r="H84" s="39"/>
    </row>
    <row r="85" spans="1:8" x14ac:dyDescent="0.25">
      <c r="B85" s="1" t="s">
        <v>763</v>
      </c>
      <c r="C85" s="37" t="s">
        <v>779</v>
      </c>
      <c r="D85" s="37" t="s">
        <v>389</v>
      </c>
      <c r="E85" s="38">
        <v>235</v>
      </c>
      <c r="F85" s="38">
        <v>374378.5</v>
      </c>
      <c r="G85" s="77">
        <f t="shared" si="1"/>
        <v>4.8486681291837275E-3</v>
      </c>
      <c r="H85" s="39"/>
    </row>
    <row r="86" spans="1:8" x14ac:dyDescent="0.25">
      <c r="B86" s="1" t="s">
        <v>65</v>
      </c>
      <c r="C86" s="37" t="s">
        <v>382</v>
      </c>
      <c r="D86" s="37" t="s">
        <v>386</v>
      </c>
      <c r="E86" s="38">
        <v>1996</v>
      </c>
      <c r="F86" s="38">
        <v>526045.80000000005</v>
      </c>
      <c r="G86" s="77">
        <f t="shared" si="1"/>
        <v>6.8129486734707185E-3</v>
      </c>
      <c r="H86" s="39"/>
    </row>
    <row r="87" spans="1:8" x14ac:dyDescent="0.25">
      <c r="B87" s="1" t="s">
        <v>764</v>
      </c>
      <c r="C87" s="37" t="s">
        <v>780</v>
      </c>
      <c r="D87" s="37" t="s">
        <v>781</v>
      </c>
      <c r="E87" s="38">
        <v>550</v>
      </c>
      <c r="F87" s="38">
        <v>375292.5</v>
      </c>
      <c r="G87" s="77">
        <f t="shared" si="1"/>
        <v>4.8605055682195532E-3</v>
      </c>
      <c r="H87" s="39"/>
    </row>
    <row r="88" spans="1:8" x14ac:dyDescent="0.25">
      <c r="B88" s="1" t="s">
        <v>66</v>
      </c>
      <c r="C88" s="37" t="s">
        <v>384</v>
      </c>
      <c r="D88" s="37" t="s">
        <v>388</v>
      </c>
      <c r="E88" s="38">
        <v>3334</v>
      </c>
      <c r="F88" s="38">
        <v>1093885.3999999999</v>
      </c>
      <c r="G88" s="77">
        <f t="shared" si="1"/>
        <v>1.4167179140787713E-2</v>
      </c>
      <c r="H88" s="39"/>
    </row>
    <row r="89" spans="1:8" x14ac:dyDescent="0.25">
      <c r="B89" s="1" t="s">
        <v>765</v>
      </c>
      <c r="C89" s="37" t="s">
        <v>782</v>
      </c>
      <c r="D89" s="37" t="s">
        <v>783</v>
      </c>
      <c r="E89" s="38">
        <v>20</v>
      </c>
      <c r="F89" s="38">
        <v>716000</v>
      </c>
      <c r="G89" s="77">
        <f t="shared" si="1"/>
        <v>9.2730922862705751E-3</v>
      </c>
      <c r="H89" s="39"/>
    </row>
    <row r="90" spans="1:8" x14ac:dyDescent="0.25">
      <c r="B90" s="1" t="s">
        <v>608</v>
      </c>
      <c r="C90" s="37" t="s">
        <v>624</v>
      </c>
      <c r="D90" s="37" t="s">
        <v>483</v>
      </c>
      <c r="E90" s="38">
        <v>150</v>
      </c>
      <c r="F90" s="38">
        <v>235035</v>
      </c>
      <c r="G90" s="77">
        <f t="shared" si="1"/>
        <v>3.0439961529379954E-3</v>
      </c>
      <c r="H90" s="39"/>
    </row>
    <row r="91" spans="1:8" x14ac:dyDescent="0.25">
      <c r="B91" s="1" t="s">
        <v>654</v>
      </c>
      <c r="C91" s="37" t="s">
        <v>679</v>
      </c>
      <c r="D91" s="37" t="s">
        <v>680</v>
      </c>
      <c r="E91" s="38">
        <v>5575</v>
      </c>
      <c r="F91" s="38">
        <v>951541</v>
      </c>
      <c r="G91" s="77">
        <f t="shared" si="1"/>
        <v>1.2323641769790769E-2</v>
      </c>
      <c r="H91" s="39"/>
    </row>
    <row r="92" spans="1:8" x14ac:dyDescent="0.25">
      <c r="A92" s="107" t="s">
        <v>71</v>
      </c>
      <c r="B92" s="1" t="s">
        <v>67</v>
      </c>
      <c r="C92" s="37" t="s">
        <v>383</v>
      </c>
      <c r="D92" s="37" t="s">
        <v>337</v>
      </c>
      <c r="E92" s="38">
        <v>1097</v>
      </c>
      <c r="F92" s="38">
        <v>596054.94999999995</v>
      </c>
      <c r="G92" s="77">
        <f t="shared" si="1"/>
        <v>7.7196544120647949E-3</v>
      </c>
      <c r="H92" s="39"/>
    </row>
    <row r="93" spans="1:8" x14ac:dyDescent="0.25">
      <c r="B93" s="1" t="s">
        <v>69</v>
      </c>
      <c r="C93" s="37" t="s">
        <v>387</v>
      </c>
      <c r="D93" s="37" t="s">
        <v>306</v>
      </c>
      <c r="E93" s="38">
        <v>183</v>
      </c>
      <c r="F93" s="38">
        <v>240132.6</v>
      </c>
      <c r="G93" s="77">
        <f t="shared" si="1"/>
        <v>3.1100164256174551E-3</v>
      </c>
      <c r="H93" s="39"/>
    </row>
    <row r="94" spans="1:8" x14ac:dyDescent="0.25">
      <c r="B94" s="1" t="s">
        <v>70</v>
      </c>
      <c r="C94" s="37" t="s">
        <v>390</v>
      </c>
      <c r="D94" s="37" t="s">
        <v>389</v>
      </c>
      <c r="E94" s="38">
        <v>1150</v>
      </c>
      <c r="F94" s="38">
        <v>391000</v>
      </c>
      <c r="G94" s="77">
        <f t="shared" si="1"/>
        <v>5.0639372680611663E-3</v>
      </c>
      <c r="H94" s="39"/>
    </row>
    <row r="95" spans="1:8" x14ac:dyDescent="0.25">
      <c r="B95" s="1" t="s">
        <v>655</v>
      </c>
      <c r="C95" s="37" t="s">
        <v>681</v>
      </c>
      <c r="D95" s="37" t="s">
        <v>310</v>
      </c>
      <c r="E95" s="38">
        <v>530</v>
      </c>
      <c r="F95" s="38">
        <v>575686</v>
      </c>
      <c r="G95" s="77">
        <f t="shared" si="1"/>
        <v>7.4558511255781602E-3</v>
      </c>
      <c r="H95" s="39"/>
    </row>
    <row r="96" spans="1:8" x14ac:dyDescent="0.25">
      <c r="A96" s="91" t="s">
        <v>283</v>
      </c>
      <c r="B96" s="1" t="s">
        <v>766</v>
      </c>
      <c r="C96" s="37" t="s">
        <v>778</v>
      </c>
      <c r="D96" s="37" t="s">
        <v>388</v>
      </c>
      <c r="E96" s="38">
        <v>550</v>
      </c>
      <c r="F96" s="38">
        <v>944405</v>
      </c>
      <c r="G96" s="77">
        <f t="shared" si="1"/>
        <v>1.2231221676837099E-2</v>
      </c>
      <c r="H96" s="39"/>
    </row>
    <row r="97" spans="1:8" x14ac:dyDescent="0.25">
      <c r="A97" s="91" t="s">
        <v>74</v>
      </c>
      <c r="B97" s="1"/>
      <c r="C97" s="37"/>
      <c r="D97" s="37"/>
      <c r="E97" s="38"/>
      <c r="F97" s="38"/>
      <c r="G97" s="77"/>
      <c r="H97" s="39"/>
    </row>
    <row r="98" spans="1:8" x14ac:dyDescent="0.25">
      <c r="B98" s="1"/>
      <c r="C98" s="37"/>
      <c r="D98" s="37"/>
      <c r="E98" s="38"/>
      <c r="F98" s="38"/>
      <c r="G98" s="77"/>
      <c r="H98" s="39"/>
    </row>
    <row r="99" spans="1:8" x14ac:dyDescent="0.25">
      <c r="B99" s="42"/>
      <c r="C99" s="42" t="s">
        <v>72</v>
      </c>
      <c r="D99" s="42"/>
      <c r="E99" s="43"/>
      <c r="F99" s="44">
        <f>SUM(F7:F98)</f>
        <v>74521498</v>
      </c>
      <c r="G99" s="78">
        <f>+F99/$F$111</f>
        <v>0.96514626852671526</v>
      </c>
      <c r="H99" s="45"/>
    </row>
    <row r="101" spans="1:8" x14ac:dyDescent="0.25">
      <c r="B101" s="46"/>
      <c r="C101" s="46" t="s">
        <v>75</v>
      </c>
      <c r="D101" s="46"/>
      <c r="E101" s="46"/>
      <c r="F101" s="46" t="s">
        <v>10</v>
      </c>
      <c r="G101" s="46" t="s">
        <v>11</v>
      </c>
      <c r="H101" s="46" t="s">
        <v>12</v>
      </c>
    </row>
    <row r="102" spans="1:8" x14ac:dyDescent="0.25">
      <c r="B102" s="47"/>
      <c r="C102" s="42" t="s">
        <v>767</v>
      </c>
      <c r="D102" s="37"/>
      <c r="E102" s="48"/>
      <c r="F102" s="38">
        <v>2300000</v>
      </c>
      <c r="G102" s="48">
        <v>0</v>
      </c>
      <c r="H102" s="37"/>
    </row>
    <row r="103" spans="1:8" x14ac:dyDescent="0.25">
      <c r="B103" s="47" t="s">
        <v>77</v>
      </c>
      <c r="C103" s="42" t="s">
        <v>78</v>
      </c>
      <c r="D103" s="42"/>
      <c r="E103" s="43"/>
      <c r="F103" s="38">
        <v>0</v>
      </c>
      <c r="G103" s="78">
        <f>+F103/$F$111</f>
        <v>0</v>
      </c>
      <c r="H103" s="37"/>
    </row>
    <row r="104" spans="1:8" x14ac:dyDescent="0.25">
      <c r="B104" s="47"/>
      <c r="C104" s="42" t="s">
        <v>79</v>
      </c>
      <c r="D104" s="37"/>
      <c r="E104" s="48"/>
      <c r="F104" s="43" t="s">
        <v>76</v>
      </c>
      <c r="G104" s="48">
        <v>0</v>
      </c>
      <c r="H104" s="37"/>
    </row>
    <row r="105" spans="1:8" x14ac:dyDescent="0.25">
      <c r="B105" s="47"/>
      <c r="C105" s="42" t="s">
        <v>80</v>
      </c>
      <c r="D105" s="37"/>
      <c r="E105" s="48"/>
      <c r="F105" s="43" t="s">
        <v>76</v>
      </c>
      <c r="G105" s="48">
        <v>0</v>
      </c>
      <c r="H105" s="37"/>
    </row>
    <row r="106" spans="1:8" x14ac:dyDescent="0.25">
      <c r="B106" s="47"/>
      <c r="C106" s="42" t="s">
        <v>81</v>
      </c>
      <c r="D106" s="37"/>
      <c r="E106" s="48"/>
      <c r="F106" s="43" t="s">
        <v>76</v>
      </c>
      <c r="G106" s="48">
        <v>0</v>
      </c>
      <c r="H106" s="37"/>
    </row>
    <row r="107" spans="1:8" x14ac:dyDescent="0.25">
      <c r="B107" s="37" t="s">
        <v>68</v>
      </c>
      <c r="C107" s="37" t="s">
        <v>82</v>
      </c>
      <c r="D107" s="37"/>
      <c r="E107" s="48"/>
      <c r="F107" s="38">
        <v>391148.86</v>
      </c>
      <c r="G107" s="78">
        <f>+F107/$F$111</f>
        <v>5.0658651905719681E-3</v>
      </c>
      <c r="H107" s="37"/>
    </row>
    <row r="108" spans="1:8" x14ac:dyDescent="0.25">
      <c r="B108" s="47"/>
      <c r="C108" s="37"/>
      <c r="D108" s="37"/>
      <c r="E108" s="48"/>
      <c r="F108" s="49"/>
      <c r="G108" s="78"/>
      <c r="H108" s="37"/>
    </row>
    <row r="109" spans="1:8" x14ac:dyDescent="0.25">
      <c r="B109" s="47"/>
      <c r="C109" s="37" t="s">
        <v>83</v>
      </c>
      <c r="D109" s="37"/>
      <c r="E109" s="48"/>
      <c r="F109" s="50">
        <f>SUM(F102:F108)</f>
        <v>2691148.86</v>
      </c>
      <c r="G109" s="78">
        <f>+F109/$F$111</f>
        <v>3.4853731473284709E-2</v>
      </c>
      <c r="H109" s="37"/>
    </row>
    <row r="110" spans="1:8" x14ac:dyDescent="0.25">
      <c r="B110" s="47"/>
      <c r="C110" s="37"/>
      <c r="D110" s="37"/>
      <c r="E110" s="48"/>
      <c r="F110" s="50"/>
      <c r="G110" s="79"/>
      <c r="H110" s="37"/>
    </row>
    <row r="111" spans="1:8" x14ac:dyDescent="0.25">
      <c r="B111" s="51"/>
      <c r="C111" s="52" t="s">
        <v>84</v>
      </c>
      <c r="D111" s="53"/>
      <c r="E111" s="54"/>
      <c r="F111" s="54">
        <f>+F109+F99</f>
        <v>77212646.859999999</v>
      </c>
      <c r="G111" s="80">
        <v>1</v>
      </c>
      <c r="H111" s="37"/>
    </row>
    <row r="112" spans="1:8" x14ac:dyDescent="0.25">
      <c r="F112" s="55">
        <v>0</v>
      </c>
    </row>
    <row r="113" spans="2:8" x14ac:dyDescent="0.25">
      <c r="C113" s="42" t="s">
        <v>85</v>
      </c>
      <c r="D113" s="13">
        <v>20.420000000000002</v>
      </c>
      <c r="F113" s="34"/>
    </row>
    <row r="114" spans="2:8" x14ac:dyDescent="0.25">
      <c r="C114" s="42" t="s">
        <v>86</v>
      </c>
      <c r="D114" s="13">
        <v>9.36</v>
      </c>
    </row>
    <row r="115" spans="2:8" x14ac:dyDescent="0.25">
      <c r="C115" s="42" t="s">
        <v>87</v>
      </c>
      <c r="D115" s="13">
        <v>7.68</v>
      </c>
    </row>
    <row r="116" spans="2:8" hidden="1" x14ac:dyDescent="0.25">
      <c r="C116" s="42" t="s">
        <v>88</v>
      </c>
      <c r="D116" s="58">
        <v>9.8148</v>
      </c>
    </row>
    <row r="117" spans="2:8" hidden="1" x14ac:dyDescent="0.25">
      <c r="C117" s="42" t="s">
        <v>89</v>
      </c>
      <c r="D117" s="58">
        <v>10.107100000000001</v>
      </c>
    </row>
    <row r="118" spans="2:8" hidden="1" x14ac:dyDescent="0.25">
      <c r="C118" s="42" t="s">
        <v>90</v>
      </c>
      <c r="D118" s="59"/>
    </row>
    <row r="119" spans="2:8" hidden="1" x14ac:dyDescent="0.25">
      <c r="C119" s="42" t="s">
        <v>91</v>
      </c>
      <c r="D119" s="57">
        <v>0</v>
      </c>
    </row>
    <row r="120" spans="2:8" hidden="1" x14ac:dyDescent="0.25">
      <c r="C120" s="42" t="s">
        <v>92</v>
      </c>
      <c r="D120" s="57">
        <v>0</v>
      </c>
      <c r="F120" s="55"/>
      <c r="G120" s="81"/>
    </row>
    <row r="121" spans="2:8" x14ac:dyDescent="0.25">
      <c r="B121" s="60"/>
      <c r="C121" s="36"/>
    </row>
    <row r="122" spans="2:8" x14ac:dyDescent="0.25">
      <c r="F122" s="34"/>
    </row>
    <row r="123" spans="2:8" x14ac:dyDescent="0.25">
      <c r="C123" s="46" t="s">
        <v>93</v>
      </c>
      <c r="D123" s="46"/>
      <c r="E123" s="46"/>
      <c r="F123" s="46"/>
      <c r="G123" s="46"/>
      <c r="H123" s="46"/>
    </row>
    <row r="124" spans="2:8" x14ac:dyDescent="0.25">
      <c r="C124" s="46" t="s">
        <v>94</v>
      </c>
      <c r="D124" s="46"/>
      <c r="E124" s="46"/>
      <c r="F124" s="46" t="s">
        <v>10</v>
      </c>
      <c r="G124" s="46" t="s">
        <v>11</v>
      </c>
      <c r="H124" s="46" t="s">
        <v>12</v>
      </c>
    </row>
    <row r="125" spans="2:8" x14ac:dyDescent="0.25">
      <c r="C125" s="42" t="s">
        <v>95</v>
      </c>
      <c r="D125" s="37"/>
      <c r="E125" s="48"/>
      <c r="F125" s="61">
        <f>SUMIF(Table13456768161718[[Industry ]],A96,Table13456768161718[Market Value])</f>
        <v>5766732</v>
      </c>
      <c r="G125" s="82">
        <f>+F125/$F$111</f>
        <v>7.4686365958365489E-2</v>
      </c>
      <c r="H125" s="37"/>
    </row>
    <row r="126" spans="2:8" x14ac:dyDescent="0.25">
      <c r="C126" s="37" t="s">
        <v>96</v>
      </c>
      <c r="D126" s="37"/>
      <c r="E126" s="48"/>
      <c r="F126" s="61">
        <f>SUMIF(Table13456768161718[[Industry ]],A97,Table13456768161718[Market Value])</f>
        <v>5715223.5</v>
      </c>
      <c r="G126" s="82">
        <f>+F126/$F$111</f>
        <v>7.4019266692964145E-2</v>
      </c>
      <c r="H126" s="37"/>
    </row>
    <row r="127" spans="2:8" hidden="1" x14ac:dyDescent="0.25">
      <c r="C127" s="37" t="s">
        <v>97</v>
      </c>
      <c r="D127" s="37"/>
      <c r="E127" s="48"/>
      <c r="F127" s="61">
        <f>SUMIF($E$139:$E$146,C127,H139:H146)</f>
        <v>0</v>
      </c>
      <c r="G127" s="82">
        <f>+F127/$F$111</f>
        <v>0</v>
      </c>
      <c r="H127" s="37"/>
    </row>
    <row r="128" spans="2:8" hidden="1" x14ac:dyDescent="0.25">
      <c r="C128" s="37" t="s">
        <v>98</v>
      </c>
      <c r="D128" s="37"/>
      <c r="E128" s="48"/>
      <c r="F128" s="61">
        <f t="shared" ref="F128:F136" si="2">SUMIF($E$139:$E$146,C128,H140:H147)</f>
        <v>0</v>
      </c>
      <c r="G128" s="82">
        <f t="shared" ref="G128:G136" si="3">+F128/$F$111</f>
        <v>0</v>
      </c>
      <c r="H128" s="37"/>
    </row>
    <row r="129" spans="3:8" hidden="1" x14ac:dyDescent="0.25">
      <c r="C129" s="37" t="s">
        <v>99</v>
      </c>
      <c r="D129" s="37"/>
      <c r="E129" s="48"/>
      <c r="F129" s="61">
        <f t="shared" si="2"/>
        <v>0</v>
      </c>
      <c r="G129" s="82">
        <f t="shared" si="3"/>
        <v>0</v>
      </c>
      <c r="H129" s="37"/>
    </row>
    <row r="130" spans="3:8" hidden="1" x14ac:dyDescent="0.25">
      <c r="C130" s="37" t="s">
        <v>100</v>
      </c>
      <c r="D130" s="37"/>
      <c r="E130" s="48"/>
      <c r="F130" s="61">
        <f t="shared" si="2"/>
        <v>0</v>
      </c>
      <c r="G130" s="82">
        <f t="shared" si="3"/>
        <v>0</v>
      </c>
      <c r="H130" s="37"/>
    </row>
    <row r="131" spans="3:8" hidden="1" x14ac:dyDescent="0.25">
      <c r="C131" s="37" t="s">
        <v>101</v>
      </c>
      <c r="D131" s="37"/>
      <c r="E131" s="48"/>
      <c r="F131" s="61">
        <f t="shared" si="2"/>
        <v>0</v>
      </c>
      <c r="G131" s="82">
        <f t="shared" si="3"/>
        <v>0</v>
      </c>
      <c r="H131" s="37"/>
    </row>
    <row r="132" spans="3:8" hidden="1" x14ac:dyDescent="0.25">
      <c r="C132" s="37" t="s">
        <v>102</v>
      </c>
      <c r="D132" s="37"/>
      <c r="E132" s="48"/>
      <c r="F132" s="61">
        <f t="shared" si="2"/>
        <v>0</v>
      </c>
      <c r="G132" s="82">
        <f t="shared" si="3"/>
        <v>0</v>
      </c>
      <c r="H132" s="37"/>
    </row>
    <row r="133" spans="3:8" hidden="1" x14ac:dyDescent="0.25">
      <c r="C133" s="37" t="s">
        <v>103</v>
      </c>
      <c r="D133" s="37"/>
      <c r="E133" s="48"/>
      <c r="F133" s="61">
        <f t="shared" si="2"/>
        <v>0</v>
      </c>
      <c r="G133" s="82">
        <f t="shared" si="3"/>
        <v>0</v>
      </c>
      <c r="H133" s="37"/>
    </row>
    <row r="134" spans="3:8" hidden="1" x14ac:dyDescent="0.25">
      <c r="C134" s="37" t="s">
        <v>104</v>
      </c>
      <c r="D134" s="37"/>
      <c r="E134" s="48"/>
      <c r="F134" s="61">
        <f>SUMIF($E$139:$E$146,C134,H146:H153)</f>
        <v>0</v>
      </c>
      <c r="G134" s="82">
        <f t="shared" si="3"/>
        <v>0</v>
      </c>
      <c r="H134" s="37"/>
    </row>
    <row r="135" spans="3:8" hidden="1" x14ac:dyDescent="0.25">
      <c r="C135" s="37" t="s">
        <v>105</v>
      </c>
      <c r="D135" s="37"/>
      <c r="E135" s="48"/>
      <c r="F135" s="61">
        <f t="shared" si="2"/>
        <v>0</v>
      </c>
      <c r="G135" s="82">
        <f t="shared" si="3"/>
        <v>0</v>
      </c>
      <c r="H135" s="37"/>
    </row>
    <row r="136" spans="3:8" hidden="1" x14ac:dyDescent="0.25">
      <c r="C136" s="37" t="s">
        <v>106</v>
      </c>
      <c r="D136" s="37"/>
      <c r="E136" s="48"/>
      <c r="F136" s="61">
        <f t="shared" si="2"/>
        <v>0</v>
      </c>
      <c r="G136" s="82">
        <f t="shared" si="3"/>
        <v>0</v>
      </c>
      <c r="H136" s="37"/>
    </row>
    <row r="137" spans="3:8" hidden="1" x14ac:dyDescent="0.25"/>
    <row r="138" spans="3:8" hidden="1" x14ac:dyDescent="0.25"/>
    <row r="139" spans="3:8" s="91" customFormat="1" hidden="1" x14ac:dyDescent="0.25">
      <c r="E139" s="91" t="s">
        <v>97</v>
      </c>
      <c r="F139" s="91" t="s">
        <v>107</v>
      </c>
      <c r="G139" s="91">
        <f t="shared" ref="G139:G146" si="4">SUMIF($H$7:$H$57,F139,$E$7:$E$57)</f>
        <v>0</v>
      </c>
      <c r="H139" s="91">
        <f t="shared" ref="H139:H146" si="5">SUMIF($H$7:$H$57,F139,$F$7:$F$57)</f>
        <v>0</v>
      </c>
    </row>
    <row r="140" spans="3:8" s="91" customFormat="1" x14ac:dyDescent="0.25">
      <c r="E140" s="91" t="s">
        <v>97</v>
      </c>
      <c r="F140" s="91" t="s">
        <v>108</v>
      </c>
      <c r="G140" s="91">
        <f t="shared" si="4"/>
        <v>0</v>
      </c>
      <c r="H140" s="91">
        <f t="shared" si="5"/>
        <v>0</v>
      </c>
    </row>
    <row r="141" spans="3:8" s="91" customFormat="1" x14ac:dyDescent="0.25">
      <c r="E141" s="91" t="s">
        <v>97</v>
      </c>
      <c r="F141" s="91" t="s">
        <v>109</v>
      </c>
      <c r="G141" s="91">
        <f t="shared" si="4"/>
        <v>0</v>
      </c>
      <c r="H141" s="91">
        <f t="shared" si="5"/>
        <v>0</v>
      </c>
    </row>
    <row r="142" spans="3:8" s="91" customFormat="1" x14ac:dyDescent="0.25">
      <c r="E142" s="91" t="s">
        <v>99</v>
      </c>
      <c r="F142" s="91" t="s">
        <v>110</v>
      </c>
      <c r="G142" s="91">
        <f t="shared" si="4"/>
        <v>0</v>
      </c>
      <c r="H142" s="91">
        <f t="shared" si="5"/>
        <v>0</v>
      </c>
    </row>
    <row r="143" spans="3:8" s="91" customFormat="1" x14ac:dyDescent="0.25">
      <c r="E143" s="91" t="s">
        <v>100</v>
      </c>
      <c r="F143" s="91" t="s">
        <v>111</v>
      </c>
      <c r="G143" s="91">
        <f t="shared" si="4"/>
        <v>0</v>
      </c>
      <c r="H143" s="91">
        <f t="shared" si="5"/>
        <v>0</v>
      </c>
    </row>
    <row r="144" spans="3:8" s="91" customFormat="1" x14ac:dyDescent="0.25">
      <c r="E144" s="91" t="s">
        <v>97</v>
      </c>
      <c r="F144" s="91" t="s">
        <v>112</v>
      </c>
      <c r="G144" s="91">
        <f t="shared" si="4"/>
        <v>0</v>
      </c>
      <c r="H144" s="91">
        <f t="shared" si="5"/>
        <v>0</v>
      </c>
    </row>
    <row r="145" spans="5:8" s="91" customFormat="1" x14ac:dyDescent="0.25">
      <c r="E145" s="91" t="s">
        <v>100</v>
      </c>
      <c r="F145" s="91" t="s">
        <v>113</v>
      </c>
      <c r="G145" s="91">
        <f t="shared" si="4"/>
        <v>0</v>
      </c>
      <c r="H145" s="91">
        <f t="shared" si="5"/>
        <v>0</v>
      </c>
    </row>
    <row r="146" spans="5:8" s="91" customFormat="1" x14ac:dyDescent="0.25">
      <c r="E146" s="91" t="s">
        <v>97</v>
      </c>
      <c r="F146" s="91" t="s">
        <v>114</v>
      </c>
      <c r="G146" s="91">
        <f t="shared" si="4"/>
        <v>0</v>
      </c>
      <c r="H146" s="91">
        <f t="shared" si="5"/>
        <v>0</v>
      </c>
    </row>
    <row r="147" spans="5:8" s="91" customFormat="1" x14ac:dyDescent="0.25">
      <c r="E147" s="97"/>
      <c r="G147" s="91" t="s">
        <v>115</v>
      </c>
      <c r="H147" s="91" t="s">
        <v>115</v>
      </c>
    </row>
    <row r="148" spans="5:8" s="91" customFormat="1" x14ac:dyDescent="0.25">
      <c r="E148" s="97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F511-E776-47E0-8E40-5D86F7A9A5F4}">
  <sheetPr>
    <tabColor rgb="FF7030A0"/>
  </sheetPr>
  <dimension ref="A2:O148"/>
  <sheetViews>
    <sheetView zoomScaleNormal="100" workbookViewId="0">
      <selection activeCell="C102" sqref="C102"/>
    </sheetView>
  </sheetViews>
  <sheetFormatPr defaultColWidth="9.140625" defaultRowHeight="15" outlineLevelRow="1" x14ac:dyDescent="0.25"/>
  <cols>
    <col min="1" max="1" width="11.28515625" style="31" customWidth="1"/>
    <col min="2" max="2" width="16.5703125" style="31" customWidth="1"/>
    <col min="3" max="3" width="60.7109375" style="31" customWidth="1"/>
    <col min="4" max="4" width="60.85546875" style="31" customWidth="1"/>
    <col min="5" max="5" width="19.42578125" style="34" customWidth="1"/>
    <col min="6" max="6" width="29.5703125" style="31" customWidth="1"/>
    <col min="7" max="7" width="20.5703125" style="31" customWidth="1"/>
    <col min="8" max="8" width="20.7109375" style="31" bestFit="1" customWidth="1"/>
    <col min="9" max="9" width="12" style="31" bestFit="1" customWidth="1"/>
    <col min="10" max="11" width="9.140625" style="31"/>
    <col min="12" max="12" width="16.140625" style="31" bestFit="1" customWidth="1"/>
    <col min="13" max="13" width="14" style="31" bestFit="1" customWidth="1"/>
    <col min="14" max="14" width="9.140625" style="31"/>
    <col min="15" max="15" width="10" style="31" bestFit="1" customWidth="1"/>
    <col min="16" max="16384" width="9.140625" style="31"/>
  </cols>
  <sheetData>
    <row r="2" spans="1:8" x14ac:dyDescent="0.25">
      <c r="B2" s="32" t="s">
        <v>0</v>
      </c>
      <c r="D2" s="33" t="s">
        <v>1</v>
      </c>
    </row>
    <row r="3" spans="1:8" x14ac:dyDescent="0.25">
      <c r="A3" s="111" t="s">
        <v>775</v>
      </c>
      <c r="B3" s="32" t="s">
        <v>3</v>
      </c>
      <c r="D3" s="32" t="s">
        <v>819</v>
      </c>
    </row>
    <row r="4" spans="1:8" x14ac:dyDescent="0.25">
      <c r="B4" s="32" t="s">
        <v>5</v>
      </c>
      <c r="D4" s="32" t="s">
        <v>817</v>
      </c>
    </row>
    <row r="6" spans="1:8" x14ac:dyDescent="0.25">
      <c r="B6" s="129" t="s">
        <v>6</v>
      </c>
      <c r="C6" s="129" t="s">
        <v>7</v>
      </c>
      <c r="D6" s="129" t="s">
        <v>8</v>
      </c>
      <c r="E6" s="129" t="s">
        <v>9</v>
      </c>
      <c r="F6" s="129" t="s">
        <v>10</v>
      </c>
      <c r="G6" s="129" t="s">
        <v>11</v>
      </c>
      <c r="H6" s="129" t="s">
        <v>12</v>
      </c>
    </row>
    <row r="7" spans="1:8" hidden="1" x14ac:dyDescent="0.25">
      <c r="A7" s="36"/>
      <c r="B7" s="1"/>
      <c r="C7" s="37" t="e">
        <v>#N/A</v>
      </c>
      <c r="D7" s="37" t="s">
        <v>298</v>
      </c>
      <c r="E7" s="38">
        <v>0</v>
      </c>
      <c r="F7" s="38">
        <v>0</v>
      </c>
      <c r="G7" s="77">
        <f t="shared" ref="G7:G70" si="0">+F7/$F$111</f>
        <v>0</v>
      </c>
      <c r="H7" s="39"/>
    </row>
    <row r="8" spans="1:8" hidden="1" x14ac:dyDescent="0.25">
      <c r="A8" s="36"/>
      <c r="B8" s="1"/>
      <c r="C8" s="37" t="e">
        <v>#N/A</v>
      </c>
      <c r="D8" s="37" t="s">
        <v>298</v>
      </c>
      <c r="E8" s="38">
        <v>0</v>
      </c>
      <c r="F8" s="38">
        <v>0</v>
      </c>
      <c r="G8" s="77">
        <f t="shared" si="0"/>
        <v>0</v>
      </c>
      <c r="H8" s="39"/>
    </row>
    <row r="9" spans="1:8" hidden="1" x14ac:dyDescent="0.25">
      <c r="A9" s="36"/>
      <c r="B9" s="1"/>
      <c r="C9" s="37" t="e">
        <v>#N/A</v>
      </c>
      <c r="D9" s="37" t="s">
        <v>298</v>
      </c>
      <c r="E9" s="38">
        <v>0</v>
      </c>
      <c r="F9" s="38">
        <v>0</v>
      </c>
      <c r="G9" s="77">
        <f t="shared" si="0"/>
        <v>0</v>
      </c>
      <c r="H9" s="39"/>
    </row>
    <row r="10" spans="1:8" hidden="1" x14ac:dyDescent="0.25">
      <c r="A10" s="36"/>
      <c r="B10" s="1"/>
      <c r="C10" s="37" t="e">
        <v>#N/A</v>
      </c>
      <c r="D10" s="37" t="s">
        <v>298</v>
      </c>
      <c r="E10" s="38">
        <v>0</v>
      </c>
      <c r="F10" s="38">
        <v>0</v>
      </c>
      <c r="G10" s="77">
        <f t="shared" si="0"/>
        <v>0</v>
      </c>
      <c r="H10" s="39"/>
    </row>
    <row r="11" spans="1:8" hidden="1" x14ac:dyDescent="0.25">
      <c r="A11" s="36"/>
      <c r="B11" s="1"/>
      <c r="C11" s="37" t="e">
        <v>#N/A</v>
      </c>
      <c r="D11" s="37" t="s">
        <v>74</v>
      </c>
      <c r="E11" s="38">
        <v>0</v>
      </c>
      <c r="F11" s="38">
        <v>0</v>
      </c>
      <c r="G11" s="77">
        <f t="shared" si="0"/>
        <v>0</v>
      </c>
      <c r="H11" s="39"/>
    </row>
    <row r="12" spans="1:8" hidden="1" x14ac:dyDescent="0.25">
      <c r="A12" s="36"/>
      <c r="B12" s="1"/>
      <c r="C12" s="37" t="e">
        <v>#N/A</v>
      </c>
      <c r="D12" s="37" t="s">
        <v>74</v>
      </c>
      <c r="E12" s="38">
        <v>0</v>
      </c>
      <c r="F12" s="38">
        <v>0</v>
      </c>
      <c r="G12" s="77">
        <f t="shared" si="0"/>
        <v>0</v>
      </c>
      <c r="H12" s="39"/>
    </row>
    <row r="13" spans="1:8" hidden="1" x14ac:dyDescent="0.25">
      <c r="A13" s="36"/>
      <c r="B13" s="1"/>
      <c r="C13" s="37" t="e">
        <v>#N/A</v>
      </c>
      <c r="D13" s="37" t="e">
        <v>#N/A</v>
      </c>
      <c r="E13" s="38">
        <v>0</v>
      </c>
      <c r="F13" s="38">
        <v>0</v>
      </c>
      <c r="G13" s="77">
        <f t="shared" si="0"/>
        <v>0</v>
      </c>
      <c r="H13" s="39"/>
    </row>
    <row r="14" spans="1:8" hidden="1" x14ac:dyDescent="0.25">
      <c r="A14" s="36"/>
      <c r="B14" s="1"/>
      <c r="C14" s="37" t="e">
        <v>#N/A</v>
      </c>
      <c r="D14" s="37" t="e">
        <v>#N/A</v>
      </c>
      <c r="E14" s="38">
        <v>0</v>
      </c>
      <c r="F14" s="38">
        <v>0</v>
      </c>
      <c r="G14" s="77">
        <f t="shared" si="0"/>
        <v>0</v>
      </c>
      <c r="H14" s="39"/>
    </row>
    <row r="15" spans="1:8" hidden="1" x14ac:dyDescent="0.25">
      <c r="A15" s="36"/>
      <c r="B15" s="1"/>
      <c r="C15" s="37" t="e">
        <v>#N/A</v>
      </c>
      <c r="D15" s="37" t="e">
        <v>#N/A</v>
      </c>
      <c r="E15" s="38">
        <v>0</v>
      </c>
      <c r="F15" s="38">
        <v>0</v>
      </c>
      <c r="G15" s="77">
        <f t="shared" si="0"/>
        <v>0</v>
      </c>
      <c r="H15" s="39"/>
    </row>
    <row r="16" spans="1:8" hidden="1" x14ac:dyDescent="0.25">
      <c r="A16" s="36"/>
      <c r="B16" s="1"/>
      <c r="C16" s="37" t="e">
        <v>#N/A</v>
      </c>
      <c r="D16" s="37" t="e">
        <v>#N/A</v>
      </c>
      <c r="E16" s="38">
        <v>0</v>
      </c>
      <c r="F16" s="38">
        <v>0</v>
      </c>
      <c r="G16" s="77">
        <f t="shared" si="0"/>
        <v>0</v>
      </c>
      <c r="H16" s="39"/>
    </row>
    <row r="17" spans="1:8" hidden="1" x14ac:dyDescent="0.25">
      <c r="A17" s="36"/>
      <c r="B17" s="1"/>
      <c r="C17" s="37" t="e">
        <v>#N/A</v>
      </c>
      <c r="D17" s="37" t="e">
        <v>#N/A</v>
      </c>
      <c r="E17" s="38">
        <v>0</v>
      </c>
      <c r="F17" s="38">
        <v>0</v>
      </c>
      <c r="G17" s="77">
        <f t="shared" si="0"/>
        <v>0</v>
      </c>
      <c r="H17" s="39"/>
    </row>
    <row r="18" spans="1:8" hidden="1" x14ac:dyDescent="0.25">
      <c r="A18" s="36"/>
      <c r="B18" s="1"/>
      <c r="C18" s="37" t="e">
        <v>#N/A</v>
      </c>
      <c r="D18" s="37" t="e">
        <v>#N/A</v>
      </c>
      <c r="E18" s="38">
        <v>0</v>
      </c>
      <c r="F18" s="38">
        <v>0</v>
      </c>
      <c r="G18" s="77">
        <f t="shared" si="0"/>
        <v>0</v>
      </c>
      <c r="H18" s="39"/>
    </row>
    <row r="19" spans="1:8" hidden="1" x14ac:dyDescent="0.25">
      <c r="A19" s="36"/>
      <c r="B19" s="1"/>
      <c r="C19" s="37" t="e">
        <v>#N/A</v>
      </c>
      <c r="D19" s="37" t="e">
        <v>#N/A</v>
      </c>
      <c r="E19" s="38">
        <v>0</v>
      </c>
      <c r="F19" s="38">
        <v>0</v>
      </c>
      <c r="G19" s="77">
        <f t="shared" si="0"/>
        <v>0</v>
      </c>
      <c r="H19" s="39"/>
    </row>
    <row r="20" spans="1:8" hidden="1" x14ac:dyDescent="0.25">
      <c r="A20" s="36"/>
      <c r="B20" s="1"/>
      <c r="C20" s="37" t="e">
        <v>#N/A</v>
      </c>
      <c r="D20" s="37" t="e">
        <v>#N/A</v>
      </c>
      <c r="E20" s="38">
        <v>0</v>
      </c>
      <c r="F20" s="38">
        <v>0</v>
      </c>
      <c r="G20" s="77">
        <f t="shared" si="0"/>
        <v>0</v>
      </c>
      <c r="H20" s="39"/>
    </row>
    <row r="21" spans="1:8" hidden="1" x14ac:dyDescent="0.25">
      <c r="A21" s="36"/>
      <c r="B21" s="1"/>
      <c r="C21" s="37" t="e">
        <v>#N/A</v>
      </c>
      <c r="D21" s="37" t="e">
        <v>#N/A</v>
      </c>
      <c r="E21" s="38">
        <v>0</v>
      </c>
      <c r="F21" s="38">
        <v>0</v>
      </c>
      <c r="G21" s="77">
        <f t="shared" si="0"/>
        <v>0</v>
      </c>
      <c r="H21" s="39"/>
    </row>
    <row r="22" spans="1:8" hidden="1" x14ac:dyDescent="0.25">
      <c r="A22" s="36"/>
      <c r="B22" s="1"/>
      <c r="C22" s="37" t="e">
        <v>#N/A</v>
      </c>
      <c r="D22" s="37" t="e">
        <v>#N/A</v>
      </c>
      <c r="E22" s="38">
        <v>0</v>
      </c>
      <c r="F22" s="38">
        <v>0</v>
      </c>
      <c r="G22" s="77">
        <f t="shared" si="0"/>
        <v>0</v>
      </c>
      <c r="H22" s="39"/>
    </row>
    <row r="23" spans="1:8" hidden="1" x14ac:dyDescent="0.25">
      <c r="A23" s="36"/>
      <c r="B23" s="1"/>
      <c r="C23" s="37" t="e">
        <v>#N/A</v>
      </c>
      <c r="D23" s="37" t="e">
        <v>#N/A</v>
      </c>
      <c r="E23" s="38">
        <v>0</v>
      </c>
      <c r="F23" s="38">
        <v>0</v>
      </c>
      <c r="G23" s="77">
        <f t="shared" si="0"/>
        <v>0</v>
      </c>
      <c r="H23" s="39"/>
    </row>
    <row r="24" spans="1:8" hidden="1" x14ac:dyDescent="0.25">
      <c r="A24" s="36"/>
      <c r="B24" s="1"/>
      <c r="C24" s="37" t="e">
        <v>#N/A</v>
      </c>
      <c r="D24" s="37" t="e">
        <v>#N/A</v>
      </c>
      <c r="E24" s="38">
        <v>0</v>
      </c>
      <c r="F24" s="38">
        <v>0</v>
      </c>
      <c r="G24" s="77">
        <f t="shared" si="0"/>
        <v>0</v>
      </c>
      <c r="H24" s="39"/>
    </row>
    <row r="25" spans="1:8" hidden="1" x14ac:dyDescent="0.25">
      <c r="A25" s="36"/>
      <c r="B25" s="1"/>
      <c r="C25" s="37" t="e">
        <v>#N/A</v>
      </c>
      <c r="D25" s="37" t="e">
        <v>#N/A</v>
      </c>
      <c r="E25" s="38">
        <v>0</v>
      </c>
      <c r="F25" s="38">
        <v>0</v>
      </c>
      <c r="G25" s="77">
        <f t="shared" si="0"/>
        <v>0</v>
      </c>
      <c r="H25" s="39"/>
    </row>
    <row r="26" spans="1:8" hidden="1" x14ac:dyDescent="0.25">
      <c r="A26" s="36"/>
      <c r="B26" s="1"/>
      <c r="C26" s="37" t="e">
        <v>#N/A</v>
      </c>
      <c r="D26" s="37" t="e">
        <v>#N/A</v>
      </c>
      <c r="E26" s="38">
        <v>0</v>
      </c>
      <c r="F26" s="38">
        <v>0</v>
      </c>
      <c r="G26" s="77">
        <f t="shared" si="0"/>
        <v>0</v>
      </c>
      <c r="H26" s="39"/>
    </row>
    <row r="27" spans="1:8" hidden="1" x14ac:dyDescent="0.25">
      <c r="A27" s="36"/>
      <c r="B27" s="1"/>
      <c r="C27" s="37" t="e">
        <v>#N/A</v>
      </c>
      <c r="D27" s="37" t="e">
        <v>#N/A</v>
      </c>
      <c r="E27" s="38">
        <v>0</v>
      </c>
      <c r="F27" s="38">
        <v>0</v>
      </c>
      <c r="G27" s="77">
        <f t="shared" si="0"/>
        <v>0</v>
      </c>
      <c r="H27" s="39"/>
    </row>
    <row r="28" spans="1:8" hidden="1" x14ac:dyDescent="0.25">
      <c r="A28" s="36"/>
      <c r="B28" s="1"/>
      <c r="C28" s="37" t="e">
        <v>#N/A</v>
      </c>
      <c r="D28" s="37" t="e">
        <v>#N/A</v>
      </c>
      <c r="E28" s="38">
        <v>0</v>
      </c>
      <c r="F28" s="38">
        <v>0</v>
      </c>
      <c r="G28" s="77">
        <f t="shared" si="0"/>
        <v>0</v>
      </c>
      <c r="H28" s="39"/>
    </row>
    <row r="29" spans="1:8" hidden="1" x14ac:dyDescent="0.25">
      <c r="A29" s="36"/>
      <c r="B29" s="1"/>
      <c r="C29" s="37" t="e">
        <v>#N/A</v>
      </c>
      <c r="D29" s="37" t="e">
        <v>#N/A</v>
      </c>
      <c r="E29" s="38">
        <v>0</v>
      </c>
      <c r="F29" s="38">
        <v>0</v>
      </c>
      <c r="G29" s="77">
        <f t="shared" si="0"/>
        <v>0</v>
      </c>
      <c r="H29" s="39"/>
    </row>
    <row r="30" spans="1:8" hidden="1" x14ac:dyDescent="0.25">
      <c r="A30" s="36"/>
      <c r="B30" s="1"/>
      <c r="C30" s="37" t="e">
        <v>#N/A</v>
      </c>
      <c r="D30" s="37" t="e">
        <v>#N/A</v>
      </c>
      <c r="E30" s="38">
        <v>0</v>
      </c>
      <c r="F30" s="38">
        <v>0</v>
      </c>
      <c r="G30" s="77">
        <f t="shared" si="0"/>
        <v>0</v>
      </c>
      <c r="H30" s="39"/>
    </row>
    <row r="31" spans="1:8" hidden="1" x14ac:dyDescent="0.25">
      <c r="A31" s="36"/>
      <c r="B31" s="1"/>
      <c r="C31" s="37" t="e">
        <v>#N/A</v>
      </c>
      <c r="D31" s="37" t="e">
        <v>#N/A</v>
      </c>
      <c r="E31" s="38">
        <v>0</v>
      </c>
      <c r="F31" s="38">
        <v>0</v>
      </c>
      <c r="G31" s="77">
        <f t="shared" si="0"/>
        <v>0</v>
      </c>
      <c r="H31" s="39"/>
    </row>
    <row r="32" spans="1:8" hidden="1" x14ac:dyDescent="0.25">
      <c r="A32" s="36"/>
      <c r="B32" s="1"/>
      <c r="C32" s="37" t="e">
        <v>#N/A</v>
      </c>
      <c r="D32" s="37" t="e">
        <v>#N/A</v>
      </c>
      <c r="E32" s="38">
        <v>0</v>
      </c>
      <c r="F32" s="38">
        <v>0</v>
      </c>
      <c r="G32" s="77">
        <f t="shared" si="0"/>
        <v>0</v>
      </c>
      <c r="H32" s="39"/>
    </row>
    <row r="33" spans="1:8" hidden="1" x14ac:dyDescent="0.25">
      <c r="A33" s="36"/>
      <c r="B33" s="1"/>
      <c r="C33" s="37" t="e">
        <v>#N/A</v>
      </c>
      <c r="D33" s="37" t="e">
        <v>#N/A</v>
      </c>
      <c r="E33" s="38">
        <v>0</v>
      </c>
      <c r="F33" s="38">
        <v>0</v>
      </c>
      <c r="G33" s="77">
        <f t="shared" si="0"/>
        <v>0</v>
      </c>
      <c r="H33" s="39"/>
    </row>
    <row r="34" spans="1:8" hidden="1" x14ac:dyDescent="0.25">
      <c r="A34" s="36"/>
      <c r="B34" s="1"/>
      <c r="C34" s="37" t="e">
        <v>#N/A</v>
      </c>
      <c r="D34" s="37" t="e">
        <v>#N/A</v>
      </c>
      <c r="E34" s="38">
        <v>0</v>
      </c>
      <c r="F34" s="38">
        <v>0</v>
      </c>
      <c r="G34" s="77">
        <f t="shared" si="0"/>
        <v>0</v>
      </c>
      <c r="H34" s="39"/>
    </row>
    <row r="35" spans="1:8" hidden="1" x14ac:dyDescent="0.25">
      <c r="A35" s="36"/>
      <c r="B35" s="1"/>
      <c r="C35" s="37" t="e">
        <v>#N/A</v>
      </c>
      <c r="D35" s="37" t="e">
        <v>#N/A</v>
      </c>
      <c r="E35" s="38">
        <v>0</v>
      </c>
      <c r="F35" s="38">
        <v>0</v>
      </c>
      <c r="G35" s="77">
        <f t="shared" si="0"/>
        <v>0</v>
      </c>
      <c r="H35" s="39"/>
    </row>
    <row r="36" spans="1:8" hidden="1" x14ac:dyDescent="0.25">
      <c r="A36" s="36"/>
      <c r="B36" s="1"/>
      <c r="C36" s="37" t="e">
        <v>#N/A</v>
      </c>
      <c r="D36" s="37" t="e">
        <v>#N/A</v>
      </c>
      <c r="E36" s="38">
        <v>0</v>
      </c>
      <c r="F36" s="38">
        <v>0</v>
      </c>
      <c r="G36" s="77">
        <f t="shared" si="0"/>
        <v>0</v>
      </c>
      <c r="H36" s="39"/>
    </row>
    <row r="37" spans="1:8" hidden="1" x14ac:dyDescent="0.25">
      <c r="A37" s="36"/>
      <c r="B37" s="1"/>
      <c r="C37" s="37" t="e">
        <v>#N/A</v>
      </c>
      <c r="D37" s="37" t="e">
        <v>#N/A</v>
      </c>
      <c r="E37" s="38">
        <v>0</v>
      </c>
      <c r="F37" s="38">
        <v>0</v>
      </c>
      <c r="G37" s="77">
        <f t="shared" si="0"/>
        <v>0</v>
      </c>
      <c r="H37" s="39"/>
    </row>
    <row r="38" spans="1:8" hidden="1" x14ac:dyDescent="0.25">
      <c r="A38" s="36"/>
      <c r="B38" s="1"/>
      <c r="C38" s="37" t="e">
        <v>#N/A</v>
      </c>
      <c r="D38" s="37" t="e">
        <v>#N/A</v>
      </c>
      <c r="E38" s="38">
        <v>0</v>
      </c>
      <c r="F38" s="38">
        <v>0</v>
      </c>
      <c r="G38" s="77">
        <f t="shared" si="0"/>
        <v>0</v>
      </c>
      <c r="H38" s="39"/>
    </row>
    <row r="39" spans="1:8" hidden="1" x14ac:dyDescent="0.25">
      <c r="A39" s="36"/>
      <c r="B39" s="1"/>
      <c r="C39" s="37" t="e">
        <v>#N/A</v>
      </c>
      <c r="D39" s="37" t="e">
        <v>#N/A</v>
      </c>
      <c r="E39" s="38">
        <v>0</v>
      </c>
      <c r="F39" s="38">
        <v>0</v>
      </c>
      <c r="G39" s="77">
        <f t="shared" si="0"/>
        <v>0</v>
      </c>
      <c r="H39" s="39"/>
    </row>
    <row r="40" spans="1:8" hidden="1" x14ac:dyDescent="0.25">
      <c r="A40" s="36"/>
      <c r="B40" s="1"/>
      <c r="C40" s="37" t="e">
        <v>#N/A</v>
      </c>
      <c r="D40" s="37" t="e">
        <v>#N/A</v>
      </c>
      <c r="E40" s="38">
        <v>0</v>
      </c>
      <c r="F40" s="38">
        <v>0</v>
      </c>
      <c r="G40" s="77">
        <f t="shared" si="0"/>
        <v>0</v>
      </c>
      <c r="H40" s="39"/>
    </row>
    <row r="41" spans="1:8" hidden="1" x14ac:dyDescent="0.25">
      <c r="A41" s="36"/>
      <c r="B41" s="1"/>
      <c r="C41" s="37" t="e">
        <v>#N/A</v>
      </c>
      <c r="D41" s="37" t="e">
        <v>#N/A</v>
      </c>
      <c r="E41" s="38">
        <v>0</v>
      </c>
      <c r="F41" s="38">
        <v>0</v>
      </c>
      <c r="G41" s="77">
        <f t="shared" si="0"/>
        <v>0</v>
      </c>
      <c r="H41" s="39"/>
    </row>
    <row r="42" spans="1:8" hidden="1" x14ac:dyDescent="0.25">
      <c r="A42" s="36"/>
      <c r="B42" s="1"/>
      <c r="C42" s="37" t="e">
        <v>#N/A</v>
      </c>
      <c r="D42" s="37" t="e">
        <v>#N/A</v>
      </c>
      <c r="E42" s="38">
        <v>0</v>
      </c>
      <c r="F42" s="38">
        <v>0</v>
      </c>
      <c r="G42" s="77">
        <f t="shared" si="0"/>
        <v>0</v>
      </c>
      <c r="H42" s="39"/>
    </row>
    <row r="43" spans="1:8" hidden="1" x14ac:dyDescent="0.25">
      <c r="A43" s="36"/>
      <c r="B43" s="1"/>
      <c r="C43" s="37" t="e">
        <v>#N/A</v>
      </c>
      <c r="D43" s="37" t="e">
        <v>#N/A</v>
      </c>
      <c r="E43" s="38">
        <v>0</v>
      </c>
      <c r="F43" s="38">
        <v>0</v>
      </c>
      <c r="G43" s="77">
        <f t="shared" si="0"/>
        <v>0</v>
      </c>
      <c r="H43" s="39"/>
    </row>
    <row r="44" spans="1:8" ht="13.5" hidden="1" customHeight="1" x14ac:dyDescent="0.25">
      <c r="A44" s="36"/>
      <c r="B44" s="1"/>
      <c r="C44" s="37" t="e">
        <v>#N/A</v>
      </c>
      <c r="D44" s="37" t="e">
        <v>#N/A</v>
      </c>
      <c r="E44" s="38">
        <v>0</v>
      </c>
      <c r="F44" s="38">
        <v>0</v>
      </c>
      <c r="G44" s="77">
        <f t="shared" si="0"/>
        <v>0</v>
      </c>
      <c r="H44" s="39"/>
    </row>
    <row r="45" spans="1:8" hidden="1" x14ac:dyDescent="0.25">
      <c r="A45" s="36"/>
      <c r="B45" s="1"/>
      <c r="C45" s="37" t="e">
        <v>#N/A</v>
      </c>
      <c r="D45" s="37" t="e">
        <v>#N/A</v>
      </c>
      <c r="E45" s="38">
        <v>0</v>
      </c>
      <c r="F45" s="38">
        <v>0</v>
      </c>
      <c r="G45" s="77">
        <f t="shared" si="0"/>
        <v>0</v>
      </c>
      <c r="H45" s="39"/>
    </row>
    <row r="46" spans="1:8" hidden="1" x14ac:dyDescent="0.25">
      <c r="A46" s="36"/>
      <c r="B46" s="1"/>
      <c r="C46" s="37" t="e">
        <v>#N/A</v>
      </c>
      <c r="D46" s="37" t="e">
        <v>#N/A</v>
      </c>
      <c r="E46" s="38">
        <v>0</v>
      </c>
      <c r="F46" s="38">
        <v>0</v>
      </c>
      <c r="G46" s="77">
        <f t="shared" si="0"/>
        <v>0</v>
      </c>
      <c r="H46" s="39"/>
    </row>
    <row r="47" spans="1:8" hidden="1" x14ac:dyDescent="0.25">
      <c r="A47" s="36"/>
      <c r="B47" s="1"/>
      <c r="C47" s="37" t="e">
        <v>#N/A</v>
      </c>
      <c r="D47" s="37" t="e">
        <v>#N/A</v>
      </c>
      <c r="E47" s="38">
        <v>0</v>
      </c>
      <c r="F47" s="38">
        <v>0</v>
      </c>
      <c r="G47" s="77">
        <f t="shared" si="0"/>
        <v>0</v>
      </c>
      <c r="H47" s="39"/>
    </row>
    <row r="48" spans="1:8" hidden="1" x14ac:dyDescent="0.25">
      <c r="A48" s="36"/>
      <c r="B48" s="1"/>
      <c r="C48" s="37" t="e">
        <v>#N/A</v>
      </c>
      <c r="D48" s="37" t="e">
        <v>#N/A</v>
      </c>
      <c r="E48" s="38">
        <v>0</v>
      </c>
      <c r="F48" s="38">
        <v>0</v>
      </c>
      <c r="G48" s="77">
        <f t="shared" si="0"/>
        <v>0</v>
      </c>
      <c r="H48" s="39"/>
    </row>
    <row r="49" spans="1:15" hidden="1" x14ac:dyDescent="0.25">
      <c r="A49" s="36"/>
      <c r="B49" s="1"/>
      <c r="C49" s="37" t="e">
        <v>#N/A</v>
      </c>
      <c r="D49" s="37" t="e">
        <v>#N/A</v>
      </c>
      <c r="E49" s="38">
        <v>0</v>
      </c>
      <c r="F49" s="38">
        <v>0</v>
      </c>
      <c r="G49" s="77">
        <f t="shared" si="0"/>
        <v>0</v>
      </c>
      <c r="H49" s="39"/>
    </row>
    <row r="50" spans="1:15" hidden="1" x14ac:dyDescent="0.25">
      <c r="A50" s="36"/>
      <c r="B50" s="1"/>
      <c r="C50" s="37" t="e">
        <v>#N/A</v>
      </c>
      <c r="D50" s="37" t="e">
        <v>#N/A</v>
      </c>
      <c r="E50" s="38">
        <v>0</v>
      </c>
      <c r="F50" s="38">
        <v>0</v>
      </c>
      <c r="G50" s="77">
        <f t="shared" si="0"/>
        <v>0</v>
      </c>
      <c r="H50" s="39"/>
    </row>
    <row r="51" spans="1:15" hidden="1" x14ac:dyDescent="0.25">
      <c r="A51" s="36"/>
      <c r="B51" s="1"/>
      <c r="C51" s="37" t="e">
        <v>#N/A</v>
      </c>
      <c r="D51" s="37" t="e">
        <v>#N/A</v>
      </c>
      <c r="E51" s="38">
        <v>0</v>
      </c>
      <c r="F51" s="38">
        <v>0</v>
      </c>
      <c r="G51" s="77">
        <f t="shared" si="0"/>
        <v>0</v>
      </c>
      <c r="H51" s="39"/>
    </row>
    <row r="52" spans="1:15" hidden="1" x14ac:dyDescent="0.25">
      <c r="A52" s="36"/>
      <c r="B52" s="1"/>
      <c r="C52" s="37" t="e">
        <v>#N/A</v>
      </c>
      <c r="D52" s="37" t="e">
        <v>#N/A</v>
      </c>
      <c r="E52" s="38">
        <v>0</v>
      </c>
      <c r="F52" s="38">
        <v>0</v>
      </c>
      <c r="G52" s="77">
        <f t="shared" si="0"/>
        <v>0</v>
      </c>
      <c r="H52" s="39"/>
    </row>
    <row r="53" spans="1:15" hidden="1" x14ac:dyDescent="0.25">
      <c r="A53" s="36"/>
      <c r="B53" s="1"/>
      <c r="C53" s="37" t="e">
        <v>#N/A</v>
      </c>
      <c r="D53" s="37" t="e">
        <v>#N/A</v>
      </c>
      <c r="E53" s="38">
        <v>0</v>
      </c>
      <c r="F53" s="38">
        <v>0</v>
      </c>
      <c r="G53" s="77">
        <f t="shared" si="0"/>
        <v>0</v>
      </c>
      <c r="H53" s="39"/>
      <c r="L53" s="37"/>
      <c r="M53" s="37"/>
      <c r="N53" s="37"/>
      <c r="O53" s="37"/>
    </row>
    <row r="54" spans="1:15" hidden="1" x14ac:dyDescent="0.25">
      <c r="A54" s="36"/>
      <c r="B54" s="1"/>
      <c r="C54" s="37" t="e">
        <v>#N/A</v>
      </c>
      <c r="D54" s="37" t="e">
        <v>#N/A</v>
      </c>
      <c r="E54" s="38">
        <v>0</v>
      </c>
      <c r="F54" s="38">
        <v>0</v>
      </c>
      <c r="G54" s="77">
        <f t="shared" si="0"/>
        <v>0</v>
      </c>
      <c r="H54" s="39"/>
      <c r="L54" s="37"/>
      <c r="M54" s="37"/>
      <c r="N54" s="37"/>
      <c r="O54" s="37"/>
    </row>
    <row r="55" spans="1:15" hidden="1" x14ac:dyDescent="0.25">
      <c r="A55" s="36"/>
      <c r="B55" s="1"/>
      <c r="C55" s="37" t="e">
        <v>#N/A</v>
      </c>
      <c r="D55" s="37" t="e">
        <v>#N/A</v>
      </c>
      <c r="E55" s="38">
        <v>0</v>
      </c>
      <c r="F55" s="38">
        <v>0</v>
      </c>
      <c r="G55" s="77">
        <f t="shared" si="0"/>
        <v>0</v>
      </c>
      <c r="H55" s="39"/>
      <c r="L55" s="37"/>
      <c r="M55" s="37"/>
      <c r="N55" s="37"/>
      <c r="O55" s="37"/>
    </row>
    <row r="56" spans="1:15" hidden="1" x14ac:dyDescent="0.25">
      <c r="A56" s="36"/>
      <c r="B56" s="1"/>
      <c r="C56" s="37" t="e">
        <v>#N/A</v>
      </c>
      <c r="D56" s="37" t="e">
        <v>#N/A</v>
      </c>
      <c r="E56" s="38">
        <v>0</v>
      </c>
      <c r="F56" s="38">
        <v>0</v>
      </c>
      <c r="G56" s="77">
        <f t="shared" si="0"/>
        <v>0</v>
      </c>
      <c r="H56" s="39"/>
      <c r="L56" s="37"/>
      <c r="M56" s="37"/>
      <c r="N56" s="37"/>
      <c r="O56" s="37"/>
    </row>
    <row r="57" spans="1:15" hidden="1" x14ac:dyDescent="0.25">
      <c r="A57" s="36"/>
      <c r="B57" s="1"/>
      <c r="C57" s="37" t="e">
        <v>#N/A</v>
      </c>
      <c r="D57" s="37" t="e">
        <v>#N/A</v>
      </c>
      <c r="E57" s="38">
        <v>0</v>
      </c>
      <c r="F57" s="38">
        <v>0</v>
      </c>
      <c r="G57" s="77">
        <f t="shared" si="0"/>
        <v>0</v>
      </c>
      <c r="H57" s="39"/>
      <c r="L57" s="37"/>
      <c r="M57" s="37"/>
      <c r="N57" s="37"/>
      <c r="O57" s="37"/>
    </row>
    <row r="58" spans="1:15" hidden="1" x14ac:dyDescent="0.25">
      <c r="A58" s="36"/>
      <c r="B58" s="1"/>
      <c r="C58" s="37" t="e">
        <v>#N/A</v>
      </c>
      <c r="D58" s="37" t="e">
        <v>#N/A</v>
      </c>
      <c r="E58" s="38">
        <v>0</v>
      </c>
      <c r="F58" s="38">
        <v>0</v>
      </c>
      <c r="G58" s="77">
        <f t="shared" si="0"/>
        <v>0</v>
      </c>
      <c r="H58" s="39"/>
      <c r="L58" s="37"/>
      <c r="M58" s="37"/>
      <c r="N58" s="37"/>
      <c r="O58" s="37"/>
    </row>
    <row r="59" spans="1:15" hidden="1" outlineLevel="1" x14ac:dyDescent="0.25">
      <c r="A59" s="36"/>
      <c r="B59" s="1"/>
      <c r="C59" s="37" t="e">
        <v>#N/A</v>
      </c>
      <c r="D59" s="37" t="e">
        <v>#N/A</v>
      </c>
      <c r="E59" s="38">
        <v>0</v>
      </c>
      <c r="F59" s="38">
        <v>0</v>
      </c>
      <c r="G59" s="77">
        <f t="shared" si="0"/>
        <v>0</v>
      </c>
      <c r="H59" s="39"/>
      <c r="L59" s="37"/>
      <c r="M59" s="37"/>
      <c r="N59" s="37"/>
      <c r="O59" s="37"/>
    </row>
    <row r="60" spans="1:15" hidden="1" outlineLevel="1" x14ac:dyDescent="0.25">
      <c r="A60" s="36"/>
      <c r="B60" s="1"/>
      <c r="C60" s="37" t="e">
        <v>#N/A</v>
      </c>
      <c r="D60" s="37" t="e">
        <v>#N/A</v>
      </c>
      <c r="E60" s="38">
        <v>0</v>
      </c>
      <c r="F60" s="38">
        <v>0</v>
      </c>
      <c r="G60" s="77">
        <f t="shared" si="0"/>
        <v>0</v>
      </c>
      <c r="H60" s="39"/>
      <c r="L60" s="37"/>
      <c r="M60" s="37"/>
      <c r="N60" s="37"/>
      <c r="O60" s="37"/>
    </row>
    <row r="61" spans="1:15" hidden="1" outlineLevel="1" x14ac:dyDescent="0.25">
      <c r="A61" s="36"/>
      <c r="B61" s="1"/>
      <c r="C61" s="37" t="e">
        <v>#N/A</v>
      </c>
      <c r="D61" s="37" t="e">
        <v>#N/A</v>
      </c>
      <c r="E61" s="38">
        <v>0</v>
      </c>
      <c r="F61" s="38">
        <v>0</v>
      </c>
      <c r="G61" s="77">
        <f t="shared" si="0"/>
        <v>0</v>
      </c>
      <c r="H61" s="39"/>
    </row>
    <row r="62" spans="1:15" hidden="1" outlineLevel="1" x14ac:dyDescent="0.25">
      <c r="A62" s="36"/>
      <c r="B62" s="1"/>
      <c r="C62" s="37" t="e">
        <v>#N/A</v>
      </c>
      <c r="D62" s="37" t="e">
        <v>#N/A</v>
      </c>
      <c r="E62" s="38">
        <v>0</v>
      </c>
      <c r="F62" s="38">
        <v>0</v>
      </c>
      <c r="G62" s="77">
        <f t="shared" si="0"/>
        <v>0</v>
      </c>
      <c r="H62" s="39"/>
    </row>
    <row r="63" spans="1:15" hidden="1" outlineLevel="1" x14ac:dyDescent="0.25">
      <c r="A63" s="36"/>
      <c r="B63" s="1"/>
      <c r="C63" s="37" t="e">
        <v>#N/A</v>
      </c>
      <c r="D63" s="37" t="e">
        <v>#N/A</v>
      </c>
      <c r="E63" s="38">
        <v>0</v>
      </c>
      <c r="F63" s="38">
        <v>0</v>
      </c>
      <c r="G63" s="77">
        <f t="shared" si="0"/>
        <v>0</v>
      </c>
      <c r="H63" s="39"/>
    </row>
    <row r="64" spans="1:15" hidden="1" outlineLevel="1" x14ac:dyDescent="0.25">
      <c r="A64" s="36"/>
      <c r="B64" s="1"/>
      <c r="C64" s="37" t="e">
        <v>#N/A</v>
      </c>
      <c r="D64" s="37" t="e">
        <v>#N/A</v>
      </c>
      <c r="E64" s="38">
        <v>0</v>
      </c>
      <c r="F64" s="38">
        <v>0</v>
      </c>
      <c r="G64" s="77">
        <f t="shared" si="0"/>
        <v>0</v>
      </c>
      <c r="H64" s="39"/>
    </row>
    <row r="65" spans="1:8" hidden="1" outlineLevel="1" x14ac:dyDescent="0.25">
      <c r="A65" s="36"/>
      <c r="B65" s="1"/>
      <c r="C65" s="37" t="e">
        <v>#N/A</v>
      </c>
      <c r="D65" s="37" t="e">
        <v>#N/A</v>
      </c>
      <c r="E65" s="38">
        <v>0</v>
      </c>
      <c r="F65" s="38">
        <v>0</v>
      </c>
      <c r="G65" s="77">
        <f t="shared" si="0"/>
        <v>0</v>
      </c>
      <c r="H65" s="39"/>
    </row>
    <row r="66" spans="1:8" hidden="1" outlineLevel="1" x14ac:dyDescent="0.25">
      <c r="A66" s="36"/>
      <c r="B66" s="1"/>
      <c r="C66" s="37" t="e">
        <v>#N/A</v>
      </c>
      <c r="D66" s="37" t="e">
        <v>#N/A</v>
      </c>
      <c r="E66" s="38">
        <v>0</v>
      </c>
      <c r="F66" s="38">
        <v>0</v>
      </c>
      <c r="G66" s="77">
        <f t="shared" si="0"/>
        <v>0</v>
      </c>
      <c r="H66" s="39"/>
    </row>
    <row r="67" spans="1:8" hidden="1" outlineLevel="1" x14ac:dyDescent="0.25">
      <c r="A67" s="36"/>
      <c r="B67" s="1"/>
      <c r="C67" s="37" t="e">
        <v>#N/A</v>
      </c>
      <c r="D67" s="37" t="e">
        <v>#N/A</v>
      </c>
      <c r="E67" s="38">
        <v>0</v>
      </c>
      <c r="F67" s="38">
        <v>0</v>
      </c>
      <c r="G67" s="77">
        <f t="shared" si="0"/>
        <v>0</v>
      </c>
      <c r="H67" s="39"/>
    </row>
    <row r="68" spans="1:8" hidden="1" outlineLevel="1" x14ac:dyDescent="0.25">
      <c r="A68" s="36"/>
      <c r="B68" s="1"/>
      <c r="C68" s="37" t="e">
        <v>#N/A</v>
      </c>
      <c r="D68" s="37" t="e">
        <v>#N/A</v>
      </c>
      <c r="E68" s="38">
        <v>0</v>
      </c>
      <c r="F68" s="38">
        <v>0</v>
      </c>
      <c r="G68" s="77">
        <f t="shared" si="0"/>
        <v>0</v>
      </c>
      <c r="H68" s="39"/>
    </row>
    <row r="69" spans="1:8" hidden="1" outlineLevel="1" x14ac:dyDescent="0.25">
      <c r="A69" s="36"/>
      <c r="B69" s="1"/>
      <c r="C69" s="37" t="e">
        <v>#N/A</v>
      </c>
      <c r="D69" s="37" t="e">
        <v>#N/A</v>
      </c>
      <c r="E69" s="38">
        <v>0</v>
      </c>
      <c r="F69" s="38">
        <v>0</v>
      </c>
      <c r="G69" s="77">
        <f t="shared" si="0"/>
        <v>0</v>
      </c>
      <c r="H69" s="39"/>
    </row>
    <row r="70" spans="1:8" hidden="1" outlineLevel="1" x14ac:dyDescent="0.25">
      <c r="A70" s="36"/>
      <c r="B70" s="1"/>
      <c r="C70" s="37" t="e">
        <v>#N/A</v>
      </c>
      <c r="D70" s="37" t="e">
        <v>#N/A</v>
      </c>
      <c r="E70" s="38">
        <v>0</v>
      </c>
      <c r="F70" s="38">
        <v>0</v>
      </c>
      <c r="G70" s="77">
        <f t="shared" si="0"/>
        <v>0</v>
      </c>
      <c r="H70" s="39"/>
    </row>
    <row r="71" spans="1:8" hidden="1" outlineLevel="1" x14ac:dyDescent="0.25">
      <c r="A71" s="36"/>
      <c r="B71" s="1"/>
      <c r="C71" s="37" t="e">
        <v>#N/A</v>
      </c>
      <c r="D71" s="37" t="e">
        <v>#N/A</v>
      </c>
      <c r="E71" s="38">
        <v>0</v>
      </c>
      <c r="F71" s="38">
        <v>0</v>
      </c>
      <c r="G71" s="77">
        <f t="shared" ref="G71:G86" si="1">+F71/$F$111</f>
        <v>0</v>
      </c>
      <c r="H71" s="39"/>
    </row>
    <row r="72" spans="1:8" hidden="1" outlineLevel="1" x14ac:dyDescent="0.25">
      <c r="A72" s="36"/>
      <c r="B72" s="1"/>
      <c r="C72" s="37" t="e">
        <v>#N/A</v>
      </c>
      <c r="D72" s="37" t="e">
        <v>#N/A</v>
      </c>
      <c r="E72" s="38">
        <v>0</v>
      </c>
      <c r="F72" s="38">
        <v>0</v>
      </c>
      <c r="G72" s="77">
        <f t="shared" si="1"/>
        <v>0</v>
      </c>
      <c r="H72" s="39"/>
    </row>
    <row r="73" spans="1:8" hidden="1" outlineLevel="1" x14ac:dyDescent="0.25">
      <c r="A73" s="36"/>
      <c r="B73" s="1"/>
      <c r="C73" s="37" t="e">
        <v>#N/A</v>
      </c>
      <c r="D73" s="37" t="e">
        <v>#N/A</v>
      </c>
      <c r="E73" s="38">
        <v>0</v>
      </c>
      <c r="F73" s="38">
        <v>0</v>
      </c>
      <c r="G73" s="77">
        <f t="shared" si="1"/>
        <v>0</v>
      </c>
      <c r="H73" s="39"/>
    </row>
    <row r="74" spans="1:8" hidden="1" collapsed="1" x14ac:dyDescent="0.25">
      <c r="B74" s="1"/>
      <c r="C74" s="37" t="e">
        <v>#N/A</v>
      </c>
      <c r="D74" s="37" t="e">
        <v>#N/A</v>
      </c>
      <c r="E74" s="38">
        <v>0</v>
      </c>
      <c r="F74" s="38">
        <v>0</v>
      </c>
      <c r="G74" s="77">
        <f t="shared" si="1"/>
        <v>0</v>
      </c>
      <c r="H74" s="39"/>
    </row>
    <row r="75" spans="1:8" hidden="1" x14ac:dyDescent="0.25">
      <c r="B75" s="1"/>
      <c r="C75" s="37" t="e">
        <v>#N/A</v>
      </c>
      <c r="D75" s="37" t="e">
        <v>#N/A</v>
      </c>
      <c r="E75" s="38">
        <v>0</v>
      </c>
      <c r="F75" s="38">
        <v>0</v>
      </c>
      <c r="G75" s="77">
        <f t="shared" si="1"/>
        <v>0</v>
      </c>
      <c r="H75" s="39"/>
    </row>
    <row r="76" spans="1:8" hidden="1" x14ac:dyDescent="0.25">
      <c r="B76" s="1"/>
      <c r="C76" s="37" t="e">
        <v>#N/A</v>
      </c>
      <c r="D76" s="37" t="e">
        <v>#N/A</v>
      </c>
      <c r="E76" s="38">
        <v>0</v>
      </c>
      <c r="F76" s="38">
        <v>0</v>
      </c>
      <c r="G76" s="77">
        <f t="shared" si="1"/>
        <v>0</v>
      </c>
      <c r="H76" s="39"/>
    </row>
    <row r="77" spans="1:8" hidden="1" x14ac:dyDescent="0.25">
      <c r="A77" s="31" t="s">
        <v>762</v>
      </c>
      <c r="B77" s="1"/>
      <c r="C77" s="37" t="e">
        <v>#N/A</v>
      </c>
      <c r="D77" s="37" t="e">
        <v>#N/A</v>
      </c>
      <c r="E77" s="38">
        <v>0</v>
      </c>
      <c r="F77" s="38">
        <v>0</v>
      </c>
      <c r="G77" s="77">
        <f t="shared" si="1"/>
        <v>0</v>
      </c>
      <c r="H77" s="39"/>
    </row>
    <row r="78" spans="1:8" hidden="1" x14ac:dyDescent="0.25">
      <c r="A78" s="24" t="s">
        <v>64</v>
      </c>
      <c r="B78" s="1"/>
      <c r="C78" s="37" t="e">
        <v>#N/A</v>
      </c>
      <c r="D78" s="37" t="e">
        <v>#N/A</v>
      </c>
      <c r="E78" s="38">
        <v>0</v>
      </c>
      <c r="F78" s="38">
        <v>0</v>
      </c>
      <c r="G78" s="77">
        <f t="shared" si="1"/>
        <v>0</v>
      </c>
      <c r="H78" s="39"/>
    </row>
    <row r="79" spans="1:8" hidden="1" x14ac:dyDescent="0.25">
      <c r="B79" s="1"/>
      <c r="C79" s="37" t="e">
        <v>#N/A</v>
      </c>
      <c r="D79" s="37" t="e">
        <v>#N/A</v>
      </c>
      <c r="E79" s="38">
        <v>0</v>
      </c>
      <c r="F79" s="38">
        <v>0</v>
      </c>
      <c r="G79" s="77">
        <f t="shared" si="1"/>
        <v>0</v>
      </c>
      <c r="H79" s="39"/>
    </row>
    <row r="80" spans="1:8" hidden="1" x14ac:dyDescent="0.25">
      <c r="B80" s="1"/>
      <c r="C80" s="37" t="e">
        <v>#N/A</v>
      </c>
      <c r="D80" s="37" t="e">
        <v>#N/A</v>
      </c>
      <c r="E80" s="38">
        <v>0</v>
      </c>
      <c r="F80" s="38">
        <v>0</v>
      </c>
      <c r="G80" s="77">
        <f t="shared" si="1"/>
        <v>0</v>
      </c>
      <c r="H80" s="39"/>
    </row>
    <row r="81" spans="1:8" hidden="1" x14ac:dyDescent="0.25">
      <c r="B81" s="1"/>
      <c r="C81" s="37" t="e">
        <v>#N/A</v>
      </c>
      <c r="D81" s="37" t="e">
        <v>#N/A</v>
      </c>
      <c r="E81" s="38">
        <v>0</v>
      </c>
      <c r="F81" s="38">
        <v>0</v>
      </c>
      <c r="G81" s="77">
        <f t="shared" si="1"/>
        <v>0</v>
      </c>
      <c r="H81" s="39"/>
    </row>
    <row r="82" spans="1:8" hidden="1" x14ac:dyDescent="0.25">
      <c r="A82" s="64" t="s">
        <v>68</v>
      </c>
      <c r="B82" s="1"/>
      <c r="C82" s="37" t="e">
        <v>#N/A</v>
      </c>
      <c r="D82" s="37" t="e">
        <v>#N/A</v>
      </c>
      <c r="E82" s="38">
        <v>0</v>
      </c>
      <c r="F82" s="38">
        <v>0</v>
      </c>
      <c r="G82" s="77">
        <f t="shared" si="1"/>
        <v>0</v>
      </c>
      <c r="H82" s="39"/>
    </row>
    <row r="83" spans="1:8" hidden="1" x14ac:dyDescent="0.25">
      <c r="B83" s="1"/>
      <c r="C83" s="37" t="e">
        <v>#N/A</v>
      </c>
      <c r="D83" s="37" t="e">
        <v>#N/A</v>
      </c>
      <c r="E83" s="38">
        <v>0</v>
      </c>
      <c r="F83" s="38">
        <v>0</v>
      </c>
      <c r="G83" s="77">
        <f t="shared" si="1"/>
        <v>0</v>
      </c>
      <c r="H83" s="39"/>
    </row>
    <row r="84" spans="1:8" hidden="1" x14ac:dyDescent="0.25">
      <c r="B84" s="1"/>
      <c r="C84" s="37" t="e">
        <v>#N/A</v>
      </c>
      <c r="D84" s="37" t="e">
        <v>#N/A</v>
      </c>
      <c r="E84" s="38">
        <v>0</v>
      </c>
      <c r="F84" s="38">
        <v>0</v>
      </c>
      <c r="G84" s="77">
        <f t="shared" si="1"/>
        <v>0</v>
      </c>
      <c r="H84" s="39"/>
    </row>
    <row r="85" spans="1:8" hidden="1" x14ac:dyDescent="0.25">
      <c r="B85" s="1"/>
      <c r="C85" s="37" t="e">
        <v>#N/A</v>
      </c>
      <c r="D85" s="37" t="e">
        <v>#N/A</v>
      </c>
      <c r="E85" s="38">
        <v>0</v>
      </c>
      <c r="F85" s="38">
        <v>0</v>
      </c>
      <c r="G85" s="77">
        <f t="shared" si="1"/>
        <v>0</v>
      </c>
      <c r="H85" s="39"/>
    </row>
    <row r="86" spans="1:8" hidden="1" x14ac:dyDescent="0.25">
      <c r="B86" s="1" t="s">
        <v>655</v>
      </c>
      <c r="C86" s="37" t="s">
        <v>681</v>
      </c>
      <c r="D86" s="37" t="s">
        <v>310</v>
      </c>
      <c r="E86" s="38">
        <v>0</v>
      </c>
      <c r="F86" s="38">
        <v>0</v>
      </c>
      <c r="G86" s="77">
        <f t="shared" si="1"/>
        <v>0</v>
      </c>
      <c r="H86" s="39"/>
    </row>
    <row r="87" spans="1:8" hidden="1" x14ac:dyDescent="0.25">
      <c r="B87" s="1"/>
      <c r="C87" s="37"/>
      <c r="D87" s="37"/>
      <c r="E87" s="38"/>
      <c r="F87" s="38"/>
      <c r="G87" s="77"/>
      <c r="H87" s="39"/>
    </row>
    <row r="88" spans="1:8" hidden="1" x14ac:dyDescent="0.25">
      <c r="B88" s="1"/>
      <c r="C88" s="37"/>
      <c r="D88" s="37"/>
      <c r="E88" s="38"/>
      <c r="F88" s="38"/>
      <c r="G88" s="77"/>
      <c r="H88" s="39"/>
    </row>
    <row r="89" spans="1:8" hidden="1" x14ac:dyDescent="0.25">
      <c r="B89" s="1"/>
      <c r="C89" s="37"/>
      <c r="D89" s="37"/>
      <c r="E89" s="38"/>
      <c r="F89" s="38"/>
      <c r="G89" s="77"/>
      <c r="H89" s="39"/>
    </row>
    <row r="90" spans="1:8" hidden="1" x14ac:dyDescent="0.25">
      <c r="B90" s="1"/>
      <c r="C90" s="37"/>
      <c r="D90" s="37"/>
      <c r="E90" s="38"/>
      <c r="F90" s="38"/>
      <c r="G90" s="77"/>
      <c r="H90" s="39"/>
    </row>
    <row r="91" spans="1:8" hidden="1" x14ac:dyDescent="0.25">
      <c r="B91" s="1"/>
      <c r="C91" s="37"/>
      <c r="D91" s="37"/>
      <c r="E91" s="38"/>
      <c r="F91" s="38"/>
      <c r="G91" s="77"/>
      <c r="H91" s="39"/>
    </row>
    <row r="92" spans="1:8" hidden="1" x14ac:dyDescent="0.25">
      <c r="A92" s="25" t="s">
        <v>71</v>
      </c>
      <c r="B92" s="1"/>
      <c r="C92" s="37"/>
      <c r="D92" s="37"/>
      <c r="E92" s="38"/>
      <c r="F92" s="38"/>
      <c r="G92" s="77"/>
      <c r="H92" s="39"/>
    </row>
    <row r="93" spans="1:8" hidden="1" x14ac:dyDescent="0.25">
      <c r="B93" s="1"/>
      <c r="C93" s="37"/>
      <c r="D93" s="37"/>
      <c r="E93" s="38"/>
      <c r="F93" s="38"/>
      <c r="G93" s="77"/>
      <c r="H93" s="39"/>
    </row>
    <row r="94" spans="1:8" hidden="1" x14ac:dyDescent="0.25">
      <c r="B94" s="1"/>
      <c r="C94" s="37"/>
      <c r="D94" s="37"/>
      <c r="E94" s="38"/>
      <c r="F94" s="38"/>
      <c r="G94" s="77"/>
      <c r="H94" s="39"/>
    </row>
    <row r="95" spans="1:8" hidden="1" x14ac:dyDescent="0.25">
      <c r="B95" s="1"/>
      <c r="C95" s="37"/>
      <c r="D95" s="37"/>
      <c r="E95" s="38"/>
      <c r="F95" s="38"/>
      <c r="G95" s="77"/>
      <c r="H95" s="39"/>
    </row>
    <row r="96" spans="1:8" hidden="1" x14ac:dyDescent="0.25">
      <c r="A96" s="37" t="s">
        <v>298</v>
      </c>
      <c r="B96" s="1"/>
      <c r="C96" s="37"/>
      <c r="D96" s="37"/>
      <c r="E96" s="38"/>
      <c r="F96" s="38"/>
      <c r="G96" s="77"/>
      <c r="H96" s="39"/>
    </row>
    <row r="97" spans="1:8" hidden="1" x14ac:dyDescent="0.25">
      <c r="A97" s="37" t="s">
        <v>74</v>
      </c>
      <c r="B97" s="1"/>
      <c r="C97" s="37"/>
      <c r="D97" s="37"/>
      <c r="E97" s="38"/>
      <c r="F97" s="38"/>
      <c r="G97" s="77"/>
      <c r="H97" s="39"/>
    </row>
    <row r="98" spans="1:8" hidden="1" x14ac:dyDescent="0.25">
      <c r="B98" s="1"/>
      <c r="C98" s="37"/>
      <c r="D98" s="37"/>
      <c r="E98" s="38"/>
      <c r="F98" s="38"/>
      <c r="G98" s="77"/>
      <c r="H98" s="39"/>
    </row>
    <row r="99" spans="1:8" x14ac:dyDescent="0.25">
      <c r="B99" s="42"/>
      <c r="C99" s="42" t="s">
        <v>72</v>
      </c>
      <c r="D99" s="42"/>
      <c r="E99" s="43"/>
      <c r="F99" s="44">
        <f>SUM(F7:F98)</f>
        <v>0</v>
      </c>
      <c r="G99" s="78">
        <f>+F99/$F$111</f>
        <v>0</v>
      </c>
      <c r="H99" s="45"/>
    </row>
    <row r="101" spans="1:8" x14ac:dyDescent="0.25">
      <c r="B101" s="130"/>
      <c r="C101" s="46" t="s">
        <v>75</v>
      </c>
      <c r="D101" s="46"/>
      <c r="E101" s="46"/>
      <c r="F101" s="46" t="s">
        <v>10</v>
      </c>
      <c r="G101" s="46" t="s">
        <v>11</v>
      </c>
      <c r="H101" s="46" t="s">
        <v>12</v>
      </c>
    </row>
    <row r="102" spans="1:8" x14ac:dyDescent="0.25">
      <c r="B102" s="47"/>
      <c r="C102" s="42" t="s">
        <v>767</v>
      </c>
      <c r="D102" s="37"/>
      <c r="E102" s="48"/>
      <c r="F102" s="38">
        <v>0</v>
      </c>
      <c r="G102" s="48">
        <v>0</v>
      </c>
      <c r="H102" s="37"/>
    </row>
    <row r="103" spans="1:8" x14ac:dyDescent="0.25">
      <c r="B103" s="47" t="s">
        <v>77</v>
      </c>
      <c r="C103" s="42" t="s">
        <v>78</v>
      </c>
      <c r="D103" s="42"/>
      <c r="E103" s="43"/>
      <c r="F103" s="38">
        <v>152954</v>
      </c>
      <c r="G103" s="78">
        <f>+F103/$F$111</f>
        <v>0.99511680101639133</v>
      </c>
      <c r="H103" s="37"/>
    </row>
    <row r="104" spans="1:8" x14ac:dyDescent="0.25">
      <c r="B104" s="47"/>
      <c r="C104" s="42" t="s">
        <v>79</v>
      </c>
      <c r="D104" s="37"/>
      <c r="E104" s="48"/>
      <c r="F104" s="43" t="s">
        <v>76</v>
      </c>
      <c r="G104" s="48">
        <v>0</v>
      </c>
      <c r="H104" s="37"/>
    </row>
    <row r="105" spans="1:8" x14ac:dyDescent="0.25">
      <c r="B105" s="47"/>
      <c r="C105" s="42" t="s">
        <v>80</v>
      </c>
      <c r="D105" s="37"/>
      <c r="E105" s="48"/>
      <c r="F105" s="43" t="s">
        <v>76</v>
      </c>
      <c r="G105" s="48">
        <v>0</v>
      </c>
      <c r="H105" s="37"/>
    </row>
    <row r="106" spans="1:8" x14ac:dyDescent="0.25">
      <c r="B106" s="47"/>
      <c r="C106" s="42" t="s">
        <v>81</v>
      </c>
      <c r="D106" s="37"/>
      <c r="E106" s="48"/>
      <c r="F106" s="43" t="s">
        <v>76</v>
      </c>
      <c r="G106" s="48">
        <v>0</v>
      </c>
      <c r="H106" s="37"/>
    </row>
    <row r="107" spans="1:8" x14ac:dyDescent="0.25">
      <c r="B107" s="37" t="s">
        <v>68</v>
      </c>
      <c r="C107" s="37" t="s">
        <v>82</v>
      </c>
      <c r="D107" s="37"/>
      <c r="E107" s="48"/>
      <c r="F107" s="38">
        <v>750.57</v>
      </c>
      <c r="G107" s="78">
        <f>+F107/$F$111</f>
        <v>4.88319898360862E-3</v>
      </c>
      <c r="H107" s="37"/>
    </row>
    <row r="108" spans="1:8" x14ac:dyDescent="0.25">
      <c r="B108" s="47"/>
      <c r="C108" s="37"/>
      <c r="D108" s="37"/>
      <c r="E108" s="48"/>
      <c r="F108" s="49"/>
      <c r="G108" s="78"/>
      <c r="H108" s="37"/>
    </row>
    <row r="109" spans="1:8" x14ac:dyDescent="0.25">
      <c r="B109" s="47"/>
      <c r="C109" s="37" t="s">
        <v>83</v>
      </c>
      <c r="D109" s="37"/>
      <c r="E109" s="48"/>
      <c r="F109" s="50">
        <f>SUM(F102:F108)</f>
        <v>153704.57</v>
      </c>
      <c r="G109" s="78">
        <f>+F109/$F$111</f>
        <v>1</v>
      </c>
      <c r="H109" s="37"/>
    </row>
    <row r="110" spans="1:8" x14ac:dyDescent="0.25">
      <c r="B110" s="47"/>
      <c r="C110" s="37"/>
      <c r="D110" s="37"/>
      <c r="E110" s="48"/>
      <c r="F110" s="50"/>
      <c r="G110" s="79"/>
      <c r="H110" s="37"/>
    </row>
    <row r="111" spans="1:8" x14ac:dyDescent="0.25">
      <c r="B111" s="51"/>
      <c r="C111" s="52" t="s">
        <v>84</v>
      </c>
      <c r="D111" s="53"/>
      <c r="E111" s="54"/>
      <c r="F111" s="54">
        <f>+F109+F99</f>
        <v>153704.57</v>
      </c>
      <c r="G111" s="127">
        <f>+G109+G99</f>
        <v>1</v>
      </c>
      <c r="H111" s="37"/>
    </row>
    <row r="112" spans="1:8" x14ac:dyDescent="0.25">
      <c r="F112" s="55"/>
    </row>
    <row r="113" spans="2:8" hidden="1" x14ac:dyDescent="0.25">
      <c r="C113" s="42" t="s">
        <v>85</v>
      </c>
      <c r="D113" s="13"/>
      <c r="F113" s="34"/>
    </row>
    <row r="114" spans="2:8" hidden="1" x14ac:dyDescent="0.25">
      <c r="C114" s="42" t="s">
        <v>86</v>
      </c>
      <c r="D114" s="13"/>
    </row>
    <row r="115" spans="2:8" hidden="1" x14ac:dyDescent="0.25">
      <c r="C115" s="42" t="s">
        <v>87</v>
      </c>
      <c r="D115" s="13"/>
    </row>
    <row r="116" spans="2:8" hidden="1" x14ac:dyDescent="0.25">
      <c r="C116" s="42" t="s">
        <v>88</v>
      </c>
      <c r="D116" s="58">
        <v>9.8148</v>
      </c>
    </row>
    <row r="117" spans="2:8" hidden="1" x14ac:dyDescent="0.25">
      <c r="C117" s="42" t="s">
        <v>89</v>
      </c>
      <c r="D117" s="58">
        <v>10.107100000000001</v>
      </c>
    </row>
    <row r="118" spans="2:8" hidden="1" x14ac:dyDescent="0.25">
      <c r="C118" s="42" t="s">
        <v>90</v>
      </c>
      <c r="D118" s="59"/>
    </row>
    <row r="119" spans="2:8" hidden="1" x14ac:dyDescent="0.25">
      <c r="C119" s="42" t="s">
        <v>91</v>
      </c>
      <c r="D119" s="57">
        <v>0</v>
      </c>
    </row>
    <row r="120" spans="2:8" hidden="1" x14ac:dyDescent="0.25">
      <c r="C120" s="42" t="s">
        <v>92</v>
      </c>
      <c r="D120" s="57">
        <v>0</v>
      </c>
      <c r="F120" s="55"/>
      <c r="G120" s="81"/>
    </row>
    <row r="121" spans="2:8" hidden="1" x14ac:dyDescent="0.25">
      <c r="B121" s="60"/>
      <c r="C121" s="36"/>
    </row>
    <row r="122" spans="2:8" hidden="1" x14ac:dyDescent="0.25">
      <c r="F122" s="34"/>
    </row>
    <row r="123" spans="2:8" hidden="1" x14ac:dyDescent="0.25">
      <c r="C123" s="46" t="s">
        <v>93</v>
      </c>
      <c r="D123" s="46"/>
      <c r="E123" s="46"/>
      <c r="F123" s="46"/>
      <c r="G123" s="46"/>
      <c r="H123" s="46"/>
    </row>
    <row r="124" spans="2:8" hidden="1" x14ac:dyDescent="0.25">
      <c r="C124" s="46" t="s">
        <v>94</v>
      </c>
      <c r="D124" s="46"/>
      <c r="E124" s="46"/>
      <c r="F124" s="46" t="s">
        <v>10</v>
      </c>
      <c r="G124" s="46" t="s">
        <v>11</v>
      </c>
      <c r="H124" s="46" t="s">
        <v>12</v>
      </c>
    </row>
    <row r="125" spans="2:8" hidden="1" x14ac:dyDescent="0.25">
      <c r="C125" s="42" t="s">
        <v>95</v>
      </c>
      <c r="D125" s="37"/>
      <c r="E125" s="48"/>
      <c r="F125" s="61">
        <f>SUMIF(Table1345676816171819[[Industry ]],A96,Table1345676816171819[Market Value])</f>
        <v>0</v>
      </c>
      <c r="G125" s="82">
        <f>+F125/$F$111</f>
        <v>0</v>
      </c>
      <c r="H125" s="37"/>
    </row>
    <row r="126" spans="2:8" hidden="1" x14ac:dyDescent="0.25">
      <c r="C126" s="37" t="s">
        <v>96</v>
      </c>
      <c r="D126" s="37"/>
      <c r="E126" s="48"/>
      <c r="F126" s="61">
        <f>SUMIF(Table1345676816171819[[Industry ]],A97,Table1345676816171819[Market Value])</f>
        <v>0</v>
      </c>
      <c r="G126" s="82">
        <f>+F126/$F$111</f>
        <v>0</v>
      </c>
      <c r="H126" s="37"/>
    </row>
    <row r="127" spans="2:8" hidden="1" x14ac:dyDescent="0.25">
      <c r="C127" s="37" t="s">
        <v>97</v>
      </c>
      <c r="D127" s="37"/>
      <c r="E127" s="48"/>
      <c r="F127" s="61">
        <f>SUMIF($E$139:$E$146,C127,H139:H146)</f>
        <v>0</v>
      </c>
      <c r="G127" s="82">
        <f>+F127/$F$111</f>
        <v>0</v>
      </c>
      <c r="H127" s="37"/>
    </row>
    <row r="128" spans="2:8" hidden="1" x14ac:dyDescent="0.25">
      <c r="C128" s="37" t="s">
        <v>98</v>
      </c>
      <c r="D128" s="37"/>
      <c r="E128" s="48"/>
      <c r="F128" s="61">
        <f t="shared" ref="F128:F136" si="2">SUMIF($E$139:$E$146,C128,H140:H147)</f>
        <v>0</v>
      </c>
      <c r="G128" s="82">
        <f t="shared" ref="G128:G136" si="3">+F128/$F$111</f>
        <v>0</v>
      </c>
      <c r="H128" s="37"/>
    </row>
    <row r="129" spans="3:8" hidden="1" x14ac:dyDescent="0.25">
      <c r="C129" s="37" t="s">
        <v>99</v>
      </c>
      <c r="D129" s="37"/>
      <c r="E129" s="48"/>
      <c r="F129" s="61">
        <f t="shared" si="2"/>
        <v>0</v>
      </c>
      <c r="G129" s="82">
        <f t="shared" si="3"/>
        <v>0</v>
      </c>
      <c r="H129" s="37"/>
    </row>
    <row r="130" spans="3:8" hidden="1" x14ac:dyDescent="0.25">
      <c r="C130" s="37" t="s">
        <v>100</v>
      </c>
      <c r="D130" s="37"/>
      <c r="E130" s="48"/>
      <c r="F130" s="61">
        <f t="shared" si="2"/>
        <v>0</v>
      </c>
      <c r="G130" s="82">
        <f t="shared" si="3"/>
        <v>0</v>
      </c>
      <c r="H130" s="37"/>
    </row>
    <row r="131" spans="3:8" hidden="1" x14ac:dyDescent="0.25">
      <c r="C131" s="37" t="s">
        <v>101</v>
      </c>
      <c r="D131" s="37"/>
      <c r="E131" s="48"/>
      <c r="F131" s="61">
        <f t="shared" si="2"/>
        <v>0</v>
      </c>
      <c r="G131" s="82">
        <f t="shared" si="3"/>
        <v>0</v>
      </c>
      <c r="H131" s="37"/>
    </row>
    <row r="132" spans="3:8" hidden="1" x14ac:dyDescent="0.25">
      <c r="C132" s="37" t="s">
        <v>102</v>
      </c>
      <c r="D132" s="37"/>
      <c r="E132" s="48"/>
      <c r="F132" s="61">
        <f t="shared" si="2"/>
        <v>0</v>
      </c>
      <c r="G132" s="82">
        <f t="shared" si="3"/>
        <v>0</v>
      </c>
      <c r="H132" s="37"/>
    </row>
    <row r="133" spans="3:8" hidden="1" x14ac:dyDescent="0.25">
      <c r="C133" s="37" t="s">
        <v>103</v>
      </c>
      <c r="D133" s="37"/>
      <c r="E133" s="48"/>
      <c r="F133" s="61">
        <f t="shared" si="2"/>
        <v>0</v>
      </c>
      <c r="G133" s="82">
        <f t="shared" si="3"/>
        <v>0</v>
      </c>
      <c r="H133" s="37"/>
    </row>
    <row r="134" spans="3:8" hidden="1" x14ac:dyDescent="0.25">
      <c r="C134" s="37" t="s">
        <v>104</v>
      </c>
      <c r="D134" s="37"/>
      <c r="E134" s="48"/>
      <c r="F134" s="61">
        <f>SUMIF($E$139:$E$146,C134,H146:H153)</f>
        <v>0</v>
      </c>
      <c r="G134" s="82">
        <f t="shared" si="3"/>
        <v>0</v>
      </c>
      <c r="H134" s="37"/>
    </row>
    <row r="135" spans="3:8" hidden="1" x14ac:dyDescent="0.25">
      <c r="C135" s="37" t="s">
        <v>105</v>
      </c>
      <c r="D135" s="37"/>
      <c r="E135" s="48"/>
      <c r="F135" s="61">
        <f t="shared" si="2"/>
        <v>0</v>
      </c>
      <c r="G135" s="82">
        <f t="shared" si="3"/>
        <v>0</v>
      </c>
      <c r="H135" s="37"/>
    </row>
    <row r="136" spans="3:8" hidden="1" x14ac:dyDescent="0.25">
      <c r="C136" s="37" t="s">
        <v>106</v>
      </c>
      <c r="D136" s="37"/>
      <c r="E136" s="48"/>
      <c r="F136" s="61">
        <f t="shared" si="2"/>
        <v>0</v>
      </c>
      <c r="G136" s="82">
        <f t="shared" si="3"/>
        <v>0</v>
      </c>
      <c r="H136" s="37"/>
    </row>
    <row r="137" spans="3:8" hidden="1" x14ac:dyDescent="0.25"/>
    <row r="138" spans="3:8" hidden="1" x14ac:dyDescent="0.25"/>
    <row r="139" spans="3:8" s="91" customFormat="1" hidden="1" x14ac:dyDescent="0.25">
      <c r="E139" s="91" t="s">
        <v>97</v>
      </c>
      <c r="F139" s="91" t="s">
        <v>107</v>
      </c>
      <c r="G139" s="91">
        <f t="shared" ref="G139:G146" si="4">SUMIF($H$7:$H$57,F139,$E$7:$E$57)</f>
        <v>0</v>
      </c>
      <c r="H139" s="91">
        <f t="shared" ref="H139:H146" si="5">SUMIF($H$7:$H$57,F139,$F$7:$F$57)</f>
        <v>0</v>
      </c>
    </row>
    <row r="140" spans="3:8" s="91" customFormat="1" hidden="1" x14ac:dyDescent="0.25">
      <c r="E140" s="91" t="s">
        <v>97</v>
      </c>
      <c r="F140" s="91" t="s">
        <v>108</v>
      </c>
      <c r="G140" s="91">
        <f t="shared" si="4"/>
        <v>0</v>
      </c>
      <c r="H140" s="91">
        <f t="shared" si="5"/>
        <v>0</v>
      </c>
    </row>
    <row r="141" spans="3:8" s="91" customFormat="1" hidden="1" x14ac:dyDescent="0.25">
      <c r="E141" s="91" t="s">
        <v>97</v>
      </c>
      <c r="F141" s="91" t="s">
        <v>109</v>
      </c>
      <c r="G141" s="91">
        <f t="shared" si="4"/>
        <v>0</v>
      </c>
      <c r="H141" s="91">
        <f t="shared" si="5"/>
        <v>0</v>
      </c>
    </row>
    <row r="142" spans="3:8" s="91" customFormat="1" hidden="1" x14ac:dyDescent="0.25">
      <c r="E142" s="91" t="s">
        <v>99</v>
      </c>
      <c r="F142" s="91" t="s">
        <v>110</v>
      </c>
      <c r="G142" s="91">
        <f t="shared" si="4"/>
        <v>0</v>
      </c>
      <c r="H142" s="91">
        <f t="shared" si="5"/>
        <v>0</v>
      </c>
    </row>
    <row r="143" spans="3:8" s="91" customFormat="1" hidden="1" x14ac:dyDescent="0.25">
      <c r="E143" s="91" t="s">
        <v>100</v>
      </c>
      <c r="F143" s="91" t="s">
        <v>111</v>
      </c>
      <c r="G143" s="91">
        <f t="shared" si="4"/>
        <v>0</v>
      </c>
      <c r="H143" s="91">
        <f t="shared" si="5"/>
        <v>0</v>
      </c>
    </row>
    <row r="144" spans="3:8" s="91" customFormat="1" hidden="1" x14ac:dyDescent="0.25">
      <c r="E144" s="91" t="s">
        <v>97</v>
      </c>
      <c r="F144" s="91" t="s">
        <v>112</v>
      </c>
      <c r="G144" s="91">
        <f t="shared" si="4"/>
        <v>0</v>
      </c>
      <c r="H144" s="91">
        <f t="shared" si="5"/>
        <v>0</v>
      </c>
    </row>
    <row r="145" spans="5:8" s="91" customFormat="1" x14ac:dyDescent="0.25">
      <c r="E145" s="91" t="s">
        <v>100</v>
      </c>
      <c r="F145" s="91" t="s">
        <v>113</v>
      </c>
      <c r="G145" s="91">
        <f t="shared" si="4"/>
        <v>0</v>
      </c>
      <c r="H145" s="91">
        <f t="shared" si="5"/>
        <v>0</v>
      </c>
    </row>
    <row r="146" spans="5:8" s="91" customFormat="1" x14ac:dyDescent="0.25">
      <c r="E146" s="91" t="s">
        <v>97</v>
      </c>
      <c r="F146" s="91" t="s">
        <v>114</v>
      </c>
      <c r="G146" s="91">
        <f t="shared" si="4"/>
        <v>0</v>
      </c>
      <c r="H146" s="91">
        <f t="shared" si="5"/>
        <v>0</v>
      </c>
    </row>
    <row r="147" spans="5:8" s="91" customFormat="1" x14ac:dyDescent="0.25">
      <c r="E147" s="97"/>
      <c r="G147" s="91" t="s">
        <v>115</v>
      </c>
      <c r="H147" s="91" t="s">
        <v>115</v>
      </c>
    </row>
    <row r="148" spans="5:8" s="91" customFormat="1" x14ac:dyDescent="0.25">
      <c r="E148" s="9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0C77A2-9E64-48BF-8C61-1F5FC9C9A0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Port_E1</vt:lpstr>
      <vt:lpstr>Port_E1I</vt:lpstr>
      <vt:lpstr>Port_C1</vt:lpstr>
      <vt:lpstr>Port_C1I</vt:lpstr>
      <vt:lpstr>Port_G1</vt:lpstr>
      <vt:lpstr>Port_G1I</vt:lpstr>
      <vt:lpstr>Port_Tax Saver</vt:lpstr>
      <vt:lpstr>Port_SRE</vt:lpstr>
      <vt:lpstr>Port_SF</vt:lpstr>
      <vt:lpstr>Port_VS</vt:lpstr>
      <vt:lpstr>Port_SANCHAY</vt:lpstr>
      <vt:lpstr>Port_C1!Print_Area</vt:lpstr>
      <vt:lpstr>Port_C1I!Print_Area</vt:lpstr>
      <vt:lpstr>Port_E1!Print_Area</vt:lpstr>
      <vt:lpstr>Port_E1I!Print_Area</vt:lpstr>
      <vt:lpstr>Port_G1!Print_Area</vt:lpstr>
      <vt:lpstr>Port_G1I!Print_Area</vt:lpstr>
      <vt:lpstr>Port_SF!Print_Area</vt:lpstr>
      <vt:lpstr>Port_SRE!Print_Area</vt:lpstr>
      <vt:lpstr>'Port_Tax Saver'!Print_Area</vt:lpstr>
      <vt:lpstr>Port_VS!Print_Area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 Upadhyay</dc:creator>
  <cp:lastModifiedBy>Ganesh Iyer</cp:lastModifiedBy>
  <dcterms:created xsi:type="dcterms:W3CDTF">2023-01-05T10:26:14Z</dcterms:created>
  <dcterms:modified xsi:type="dcterms:W3CDTF">2026-09-10T09:34:36Z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