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FRDA &amp; NPS Trust Communication April 2019 Onwards\NPS Trust\2026-27\Monthly\4. July 2026\8. Website upload Portfolio report\"/>
    </mc:Choice>
  </mc:AlternateContent>
  <xr:revisionPtr revIDLastSave="0" documentId="13_ncr:1_{5AA133C9-E0D2-4AF4-ADF3-F4C5B81673EF}" xr6:coauthVersionLast="47" xr6:coauthVersionMax="47" xr10:uidLastSave="{00000000-0000-0000-0000-000000000000}"/>
  <bookViews>
    <workbookView xWindow="-120" yWindow="-120" windowWidth="20730" windowHeight="11040" tabRatio="806" xr2:uid="{0FCA93E5-7F18-4DD4-88B1-68A5E3910BA2}"/>
  </bookViews>
  <sheets>
    <sheet name="Port_E1" sheetId="144" r:id="rId1"/>
    <sheet name="Port_E1I" sheetId="145" r:id="rId2"/>
    <sheet name="Port_C1" sheetId="146" r:id="rId3"/>
    <sheet name="Port_C1I" sheetId="147" r:id="rId4"/>
    <sheet name="Port_G1" sheetId="148" r:id="rId5"/>
    <sheet name="Port_G1I" sheetId="149" r:id="rId6"/>
    <sheet name="Port_Tax Saver" sheetId="150" r:id="rId7"/>
    <sheet name="Port_SRE" sheetId="151" r:id="rId8"/>
    <sheet name="Port_SF" sheetId="152" r:id="rId9"/>
    <sheet name="Port_VS" sheetId="153" r:id="rId10"/>
    <sheet name="Port_SANCHAY" sheetId="154" r:id="rId11"/>
  </sheets>
  <definedNames>
    <definedName name="_xlnm._FilterDatabase" localSheetId="2" hidden="1">Port_C1!$C$6:$H$144</definedName>
    <definedName name="_xlnm._FilterDatabase" localSheetId="3" hidden="1">Port_C1I!$C$6:$H$64</definedName>
    <definedName name="_xlnm._FilterDatabase" localSheetId="0" hidden="1">Port_E1!$C$6:$H$96</definedName>
    <definedName name="_xlnm._FilterDatabase" localSheetId="1" hidden="1">Port_E1I!$C$6:$H$91</definedName>
    <definedName name="_xlnm._FilterDatabase" localSheetId="4" hidden="1">Port_G1!$C$6:$H$105</definedName>
    <definedName name="_xlnm._FilterDatabase" localSheetId="5" hidden="1">Port_G1I!$C$6:$H$50</definedName>
    <definedName name="_xlnm._FilterDatabase" localSheetId="8" hidden="1">Port_SF!$C$6:$H$98</definedName>
    <definedName name="_xlnm._FilterDatabase" localSheetId="7" hidden="1">Port_SRE!$C$6:$H$98</definedName>
    <definedName name="_xlnm._FilterDatabase" localSheetId="6" hidden="1">'Port_Tax Saver'!$C$6:$H$98</definedName>
    <definedName name="_xlnm._FilterDatabase" localSheetId="9" hidden="1">Port_VS!$C$6:$H$98</definedName>
    <definedName name="IN" localSheetId="2">#REF!</definedName>
    <definedName name="IN" localSheetId="3">#REF!</definedName>
    <definedName name="IN" localSheetId="0">#REF!</definedName>
    <definedName name="IN" localSheetId="1">#REF!</definedName>
    <definedName name="IN" localSheetId="4">#REF!</definedName>
    <definedName name="IN" localSheetId="5">#REF!</definedName>
    <definedName name="IN" localSheetId="10">#REF!</definedName>
    <definedName name="IN" localSheetId="8">#REF!</definedName>
    <definedName name="IN" localSheetId="7">#REF!</definedName>
    <definedName name="IN" localSheetId="6">#REF!</definedName>
    <definedName name="IN" localSheetId="9">#REF!</definedName>
    <definedName name="IN">#REF!</definedName>
    <definedName name="_xlnm.Print_Area" localSheetId="2">Port_C1!$B$2:$H$183</definedName>
    <definedName name="_xlnm.Print_Area" localSheetId="3">Port_C1I!$B$2:$H$104</definedName>
    <definedName name="_xlnm.Print_Area" localSheetId="0">Port_E1!$B$2:$G$119</definedName>
    <definedName name="_xlnm.Print_Area" localSheetId="1">Port_E1I!$B$2:$G$116</definedName>
    <definedName name="_xlnm.Print_Area" localSheetId="4">Port_G1!$B$2:$H$136</definedName>
    <definedName name="_xlnm.Print_Area" localSheetId="5">Port_G1I!$B$2:$G$80</definedName>
    <definedName name="_xlnm.Print_Area" localSheetId="8">Port_SF!$B$2:$G$126</definedName>
    <definedName name="_xlnm.Print_Area" localSheetId="7">Port_SRE!$B$2:$G$126</definedName>
    <definedName name="_xlnm.Print_Area" localSheetId="6">'Port_Tax Saver'!$B$2:$G$126</definedName>
    <definedName name="_xlnm.Print_Area" localSheetId="9">Port_VS!$B$2:$G$126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0" i="144" l="1"/>
  <c r="G97" i="145"/>
  <c r="G148" i="146"/>
  <c r="G68" i="147"/>
  <c r="G109" i="148"/>
  <c r="G54" i="149"/>
  <c r="G102" i="150"/>
  <c r="G102" i="151"/>
  <c r="G102" i="152"/>
  <c r="H146" i="154"/>
  <c r="F130" i="154" s="1"/>
  <c r="G146" i="154"/>
  <c r="H145" i="154"/>
  <c r="G145" i="154"/>
  <c r="H144" i="154"/>
  <c r="F129" i="154" s="1"/>
  <c r="G144" i="154"/>
  <c r="H143" i="154"/>
  <c r="G143" i="154"/>
  <c r="H142" i="154"/>
  <c r="G142" i="154"/>
  <c r="H141" i="154"/>
  <c r="G141" i="154"/>
  <c r="H140" i="154"/>
  <c r="G140" i="154"/>
  <c r="H139" i="154"/>
  <c r="G139" i="154"/>
  <c r="F136" i="154"/>
  <c r="F135" i="154"/>
  <c r="F134" i="154"/>
  <c r="F133" i="154"/>
  <c r="F132" i="154"/>
  <c r="F131" i="154"/>
  <c r="F128" i="154"/>
  <c r="F109" i="154"/>
  <c r="H146" i="153"/>
  <c r="G146" i="153"/>
  <c r="H145" i="153"/>
  <c r="G145" i="153"/>
  <c r="H144" i="153"/>
  <c r="G144" i="153"/>
  <c r="H143" i="153"/>
  <c r="G143" i="153"/>
  <c r="H142" i="153"/>
  <c r="G142" i="153"/>
  <c r="H141" i="153"/>
  <c r="G141" i="153"/>
  <c r="H140" i="153"/>
  <c r="G140" i="153"/>
  <c r="H139" i="153"/>
  <c r="F127" i="153" s="1"/>
  <c r="G139" i="153"/>
  <c r="F136" i="153"/>
  <c r="F135" i="153"/>
  <c r="F134" i="153"/>
  <c r="F133" i="153"/>
  <c r="F132" i="153"/>
  <c r="F131" i="153"/>
  <c r="F130" i="153"/>
  <c r="F129" i="153"/>
  <c r="F128" i="153"/>
  <c r="F109" i="153"/>
  <c r="H146" i="152"/>
  <c r="G146" i="152"/>
  <c r="H145" i="152"/>
  <c r="G145" i="152"/>
  <c r="H144" i="152"/>
  <c r="G144" i="152"/>
  <c r="H143" i="152"/>
  <c r="G143" i="152"/>
  <c r="H142" i="152"/>
  <c r="G142" i="152"/>
  <c r="H141" i="152"/>
  <c r="G141" i="152"/>
  <c r="H140" i="152"/>
  <c r="G140" i="152"/>
  <c r="H139" i="152"/>
  <c r="G139" i="152"/>
  <c r="F136" i="152"/>
  <c r="F135" i="152"/>
  <c r="F134" i="152"/>
  <c r="F133" i="152"/>
  <c r="F132" i="152"/>
  <c r="F131" i="152"/>
  <c r="F130" i="152"/>
  <c r="F129" i="152"/>
  <c r="F128" i="152"/>
  <c r="F127" i="152"/>
  <c r="H146" i="151"/>
  <c r="G146" i="151"/>
  <c r="H145" i="151"/>
  <c r="G145" i="151"/>
  <c r="H144" i="151"/>
  <c r="G144" i="151"/>
  <c r="H143" i="151"/>
  <c r="G143" i="151"/>
  <c r="H142" i="151"/>
  <c r="G142" i="151"/>
  <c r="H141" i="151"/>
  <c r="G141" i="151"/>
  <c r="H140" i="151"/>
  <c r="G140" i="151"/>
  <c r="H139" i="151"/>
  <c r="G139" i="151"/>
  <c r="F136" i="151"/>
  <c r="F135" i="151"/>
  <c r="F134" i="151"/>
  <c r="F133" i="151"/>
  <c r="F132" i="151"/>
  <c r="F131" i="151"/>
  <c r="F130" i="151"/>
  <c r="F129" i="151"/>
  <c r="F128" i="151"/>
  <c r="F127" i="151"/>
  <c r="H146" i="150"/>
  <c r="G146" i="150"/>
  <c r="H145" i="150"/>
  <c r="G145" i="150"/>
  <c r="H144" i="150"/>
  <c r="G144" i="150"/>
  <c r="H143" i="150"/>
  <c r="G143" i="150"/>
  <c r="H142" i="150"/>
  <c r="G142" i="150"/>
  <c r="H141" i="150"/>
  <c r="G141" i="150"/>
  <c r="H140" i="150"/>
  <c r="G140" i="150"/>
  <c r="H139" i="150"/>
  <c r="G139" i="150"/>
  <c r="F136" i="150"/>
  <c r="F135" i="150"/>
  <c r="F134" i="150"/>
  <c r="F133" i="150"/>
  <c r="F132" i="150"/>
  <c r="F131" i="150"/>
  <c r="F130" i="150"/>
  <c r="F129" i="150"/>
  <c r="F128" i="150"/>
  <c r="F89" i="149"/>
  <c r="F88" i="149"/>
  <c r="F87" i="149"/>
  <c r="F86" i="149"/>
  <c r="F85" i="149"/>
  <c r="F84" i="149"/>
  <c r="F81" i="149"/>
  <c r="F61" i="149"/>
  <c r="H96" i="149"/>
  <c r="H99" i="149"/>
  <c r="F83" i="149" s="1"/>
  <c r="H151" i="148"/>
  <c r="F143" i="148"/>
  <c r="F142" i="148"/>
  <c r="F141" i="148"/>
  <c r="F140" i="148"/>
  <c r="F139" i="148"/>
  <c r="F138" i="148"/>
  <c r="F137" i="148"/>
  <c r="F116" i="148"/>
  <c r="H148" i="148"/>
  <c r="F106" i="148"/>
  <c r="F102" i="147"/>
  <c r="F101" i="147"/>
  <c r="F100" i="147"/>
  <c r="F99" i="147"/>
  <c r="F98" i="147"/>
  <c r="F97" i="147"/>
  <c r="F94" i="147"/>
  <c r="F75" i="147"/>
  <c r="F77" i="147" s="1"/>
  <c r="G69" i="147"/>
  <c r="G52" i="147"/>
  <c r="G50" i="147"/>
  <c r="G48" i="147"/>
  <c r="G46" i="147"/>
  <c r="G44" i="147"/>
  <c r="G42" i="147"/>
  <c r="G40" i="147"/>
  <c r="G38" i="147"/>
  <c r="G36" i="147"/>
  <c r="G34" i="147"/>
  <c r="G32" i="147"/>
  <c r="G30" i="147"/>
  <c r="G28" i="147"/>
  <c r="G26" i="147"/>
  <c r="G24" i="147"/>
  <c r="G22" i="147"/>
  <c r="G20" i="147"/>
  <c r="G18" i="147"/>
  <c r="G16" i="147"/>
  <c r="G14" i="147"/>
  <c r="H113" i="147"/>
  <c r="K14" i="147"/>
  <c r="H109" i="147"/>
  <c r="F65" i="147"/>
  <c r="F182" i="146"/>
  <c r="F181" i="146"/>
  <c r="F180" i="146"/>
  <c r="F179" i="146"/>
  <c r="F178" i="146"/>
  <c r="F177" i="146"/>
  <c r="F176" i="146"/>
  <c r="F174" i="146"/>
  <c r="F155" i="146"/>
  <c r="L13" i="146"/>
  <c r="L8" i="146"/>
  <c r="H189" i="146"/>
  <c r="H141" i="145"/>
  <c r="G141" i="145"/>
  <c r="H140" i="145"/>
  <c r="G140" i="145"/>
  <c r="H139" i="145"/>
  <c r="G139" i="145"/>
  <c r="H138" i="145"/>
  <c r="G138" i="145"/>
  <c r="H137" i="145"/>
  <c r="G137" i="145"/>
  <c r="H136" i="145"/>
  <c r="F122" i="145" s="1"/>
  <c r="G136" i="145"/>
  <c r="H135" i="145"/>
  <c r="G135" i="145"/>
  <c r="H134" i="145"/>
  <c r="G134" i="145"/>
  <c r="F131" i="145"/>
  <c r="F130" i="145"/>
  <c r="F129" i="145"/>
  <c r="F128" i="145"/>
  <c r="F127" i="145"/>
  <c r="F126" i="145"/>
  <c r="F125" i="145"/>
  <c r="F124" i="145"/>
  <c r="F123" i="145"/>
  <c r="F104" i="145"/>
  <c r="F94" i="145"/>
  <c r="H144" i="144"/>
  <c r="G144" i="144"/>
  <c r="H143" i="144"/>
  <c r="G143" i="144"/>
  <c r="H142" i="144"/>
  <c r="F127" i="144" s="1"/>
  <c r="G142" i="144"/>
  <c r="H141" i="144"/>
  <c r="G141" i="144"/>
  <c r="H140" i="144"/>
  <c r="G140" i="144"/>
  <c r="H139" i="144"/>
  <c r="G139" i="144"/>
  <c r="H138" i="144"/>
  <c r="G138" i="144"/>
  <c r="H137" i="144"/>
  <c r="G137" i="144"/>
  <c r="F134" i="144"/>
  <c r="F133" i="144"/>
  <c r="F132" i="144"/>
  <c r="F131" i="144"/>
  <c r="F130" i="144"/>
  <c r="F129" i="144"/>
  <c r="F128" i="144"/>
  <c r="F126" i="144"/>
  <c r="F107" i="144"/>
  <c r="F97" i="144"/>
  <c r="F127" i="154" l="1"/>
  <c r="F127" i="150"/>
  <c r="F125" i="144"/>
  <c r="F125" i="154"/>
  <c r="F126" i="154"/>
  <c r="F99" i="154"/>
  <c r="F111" i="154" s="1"/>
  <c r="F125" i="153"/>
  <c r="F126" i="153"/>
  <c r="F99" i="153"/>
  <c r="F109" i="152"/>
  <c r="F126" i="151"/>
  <c r="F125" i="151"/>
  <c r="F109" i="151"/>
  <c r="F109" i="150"/>
  <c r="F79" i="149"/>
  <c r="G94" i="149"/>
  <c r="F51" i="149"/>
  <c r="H94" i="149"/>
  <c r="G95" i="149"/>
  <c r="H95" i="149"/>
  <c r="G96" i="149"/>
  <c r="F77" i="149"/>
  <c r="G97" i="149"/>
  <c r="H97" i="149"/>
  <c r="F82" i="149" s="1"/>
  <c r="F78" i="149"/>
  <c r="G98" i="149"/>
  <c r="H92" i="149"/>
  <c r="H98" i="149"/>
  <c r="G93" i="149"/>
  <c r="G99" i="149"/>
  <c r="H93" i="149"/>
  <c r="F133" i="148"/>
  <c r="F132" i="148"/>
  <c r="F118" i="148"/>
  <c r="G82" i="148" s="1"/>
  <c r="H149" i="148"/>
  <c r="H150" i="148"/>
  <c r="H146" i="148"/>
  <c r="H152" i="148"/>
  <c r="H147" i="148"/>
  <c r="H153" i="148"/>
  <c r="G94" i="147"/>
  <c r="G15" i="147"/>
  <c r="G19" i="147"/>
  <c r="G21" i="147"/>
  <c r="G23" i="147"/>
  <c r="G25" i="147"/>
  <c r="G27" i="147"/>
  <c r="G29" i="147"/>
  <c r="G31" i="147"/>
  <c r="G33" i="147"/>
  <c r="G35" i="147"/>
  <c r="G37" i="147"/>
  <c r="G39" i="147"/>
  <c r="G41" i="147"/>
  <c r="G43" i="147"/>
  <c r="G45" i="147"/>
  <c r="G47" i="147"/>
  <c r="G49" i="147"/>
  <c r="G51" i="147"/>
  <c r="G53" i="147"/>
  <c r="G98" i="147"/>
  <c r="G13" i="147"/>
  <c r="G102" i="147"/>
  <c r="G99" i="147"/>
  <c r="G73" i="147"/>
  <c r="G97" i="147"/>
  <c r="G17" i="147"/>
  <c r="G9" i="147"/>
  <c r="G100" i="147"/>
  <c r="G12" i="147"/>
  <c r="G10" i="147"/>
  <c r="G8" i="147"/>
  <c r="F91" i="147"/>
  <c r="F92" i="147"/>
  <c r="G92" i="147" s="1"/>
  <c r="G11" i="147"/>
  <c r="G65" i="147"/>
  <c r="G101" i="147"/>
  <c r="G109" i="147"/>
  <c r="G113" i="147"/>
  <c r="H106" i="147"/>
  <c r="G106" i="147" s="1"/>
  <c r="H105" i="147"/>
  <c r="H111" i="147"/>
  <c r="K9" i="147"/>
  <c r="K7" i="147"/>
  <c r="K11" i="147"/>
  <c r="K15" i="147"/>
  <c r="H110" i="147"/>
  <c r="G110" i="147" s="1"/>
  <c r="K10" i="147"/>
  <c r="H112" i="147"/>
  <c r="G112" i="147" s="1"/>
  <c r="H107" i="147"/>
  <c r="G107" i="147" s="1"/>
  <c r="H108" i="147"/>
  <c r="G108" i="147" s="1"/>
  <c r="H114" i="147"/>
  <c r="G114" i="147" s="1"/>
  <c r="K8" i="147"/>
  <c r="K16" i="147"/>
  <c r="K12" i="147"/>
  <c r="G7" i="147"/>
  <c r="K13" i="147"/>
  <c r="G75" i="147"/>
  <c r="F171" i="146"/>
  <c r="F172" i="146"/>
  <c r="H190" i="146"/>
  <c r="L10" i="146"/>
  <c r="H185" i="146"/>
  <c r="H191" i="146"/>
  <c r="H186" i="146"/>
  <c r="H192" i="146"/>
  <c r="H187" i="146"/>
  <c r="H193" i="146"/>
  <c r="L9" i="146"/>
  <c r="H188" i="146"/>
  <c r="H194" i="146"/>
  <c r="L12" i="146"/>
  <c r="F145" i="146"/>
  <c r="L7" i="146"/>
  <c r="L11" i="146"/>
  <c r="G24" i="145"/>
  <c r="G63" i="145"/>
  <c r="G31" i="145"/>
  <c r="F106" i="145"/>
  <c r="G104" i="145"/>
  <c r="F121" i="145"/>
  <c r="F120" i="145"/>
  <c r="G49" i="145"/>
  <c r="G76" i="145"/>
  <c r="G53" i="144"/>
  <c r="G129" i="144"/>
  <c r="G58" i="144"/>
  <c r="G31" i="144"/>
  <c r="G24" i="144"/>
  <c r="G77" i="144"/>
  <c r="G87" i="144"/>
  <c r="G132" i="144"/>
  <c r="F124" i="144"/>
  <c r="G134" i="144"/>
  <c r="G127" i="144"/>
  <c r="G93" i="144"/>
  <c r="G125" i="144"/>
  <c r="F109" i="144"/>
  <c r="G86" i="144" s="1"/>
  <c r="G107" i="144"/>
  <c r="G15" i="144"/>
  <c r="G35" i="144"/>
  <c r="G45" i="144"/>
  <c r="F123" i="144"/>
  <c r="G123" i="144" s="1"/>
  <c r="G72" i="154" l="1"/>
  <c r="G40" i="154"/>
  <c r="G84" i="154"/>
  <c r="G109" i="154"/>
  <c r="G24" i="154"/>
  <c r="G107" i="154"/>
  <c r="G13" i="154"/>
  <c r="G31" i="154"/>
  <c r="G136" i="154"/>
  <c r="G25" i="154"/>
  <c r="G52" i="154"/>
  <c r="G36" i="154"/>
  <c r="G9" i="154"/>
  <c r="G37" i="154"/>
  <c r="G48" i="154"/>
  <c r="G22" i="154"/>
  <c r="G79" i="154"/>
  <c r="G103" i="154"/>
  <c r="G85" i="154"/>
  <c r="G28" i="154"/>
  <c r="G135" i="154"/>
  <c r="G131" i="154"/>
  <c r="G43" i="154"/>
  <c r="G61" i="154"/>
  <c r="G49" i="154"/>
  <c r="G34" i="154"/>
  <c r="G16" i="154"/>
  <c r="G126" i="154"/>
  <c r="G125" i="154"/>
  <c r="F134" i="148"/>
  <c r="G134" i="148" s="1"/>
  <c r="G102" i="148"/>
  <c r="G36" i="148"/>
  <c r="G114" i="148"/>
  <c r="G150" i="148"/>
  <c r="G149" i="148"/>
  <c r="G116" i="148"/>
  <c r="G27" i="148"/>
  <c r="G51" i="148"/>
  <c r="G16" i="148"/>
  <c r="G101" i="148"/>
  <c r="G78" i="148"/>
  <c r="G63" i="148"/>
  <c r="G10" i="148"/>
  <c r="G83" i="148"/>
  <c r="G52" i="148"/>
  <c r="G44" i="148"/>
  <c r="G34" i="148"/>
  <c r="G137" i="148"/>
  <c r="G39" i="148"/>
  <c r="G35" i="148"/>
  <c r="G104" i="148"/>
  <c r="L14" i="146"/>
  <c r="G19" i="154"/>
  <c r="G12" i="154"/>
  <c r="G99" i="154"/>
  <c r="G133" i="154"/>
  <c r="G55" i="154"/>
  <c r="G129" i="154"/>
  <c r="G11" i="154"/>
  <c r="G70" i="154"/>
  <c r="G8" i="154"/>
  <c r="G67" i="154"/>
  <c r="G78" i="154"/>
  <c r="G66" i="154"/>
  <c r="G54" i="154"/>
  <c r="G42" i="154"/>
  <c r="G30" i="154"/>
  <c r="G18" i="154"/>
  <c r="G83" i="154"/>
  <c r="G71" i="154"/>
  <c r="G59" i="154"/>
  <c r="G47" i="154"/>
  <c r="G35" i="154"/>
  <c r="G23" i="154"/>
  <c r="G41" i="154"/>
  <c r="G29" i="154"/>
  <c r="G76" i="154"/>
  <c r="G53" i="154"/>
  <c r="G81" i="154"/>
  <c r="G69" i="154"/>
  <c r="G57" i="154"/>
  <c r="G45" i="154"/>
  <c r="G33" i="154"/>
  <c r="G21" i="154"/>
  <c r="G74" i="154"/>
  <c r="G62" i="154"/>
  <c r="G50" i="154"/>
  <c r="G38" i="154"/>
  <c r="G26" i="154"/>
  <c r="G14" i="154"/>
  <c r="G10" i="154"/>
  <c r="G7" i="154"/>
  <c r="G77" i="154"/>
  <c r="G65" i="154"/>
  <c r="G17" i="154"/>
  <c r="G82" i="154"/>
  <c r="G75" i="154"/>
  <c r="G63" i="154"/>
  <c r="G51" i="154"/>
  <c r="G39" i="154"/>
  <c r="G27" i="154"/>
  <c r="G15" i="154"/>
  <c r="G80" i="154"/>
  <c r="G68" i="154"/>
  <c r="G56" i="154"/>
  <c r="G44" i="154"/>
  <c r="G32" i="154"/>
  <c r="G20" i="154"/>
  <c r="G58" i="154"/>
  <c r="G86" i="154"/>
  <c r="G127" i="154"/>
  <c r="G134" i="154"/>
  <c r="G130" i="154"/>
  <c r="G132" i="154"/>
  <c r="G128" i="154"/>
  <c r="G46" i="154"/>
  <c r="G73" i="154"/>
  <c r="G60" i="154"/>
  <c r="G64" i="154"/>
  <c r="F111" i="153"/>
  <c r="F126" i="152"/>
  <c r="F125" i="152"/>
  <c r="F99" i="152"/>
  <c r="F99" i="151"/>
  <c r="G20" i="151"/>
  <c r="F111" i="151"/>
  <c r="G37" i="151" s="1"/>
  <c r="G36" i="151"/>
  <c r="F126" i="150"/>
  <c r="F125" i="150"/>
  <c r="G125" i="150" s="1"/>
  <c r="F99" i="150"/>
  <c r="F111" i="150" s="1"/>
  <c r="G77" i="149"/>
  <c r="F80" i="149"/>
  <c r="G80" i="149" s="1"/>
  <c r="G78" i="149"/>
  <c r="G79" i="149"/>
  <c r="F63" i="149"/>
  <c r="G92" i="149"/>
  <c r="G82" i="149"/>
  <c r="G87" i="148"/>
  <c r="G28" i="148"/>
  <c r="G13" i="148"/>
  <c r="G42" i="148"/>
  <c r="G47" i="148"/>
  <c r="G100" i="148"/>
  <c r="H154" i="148"/>
  <c r="G146" i="148"/>
  <c r="G86" i="148"/>
  <c r="G74" i="148"/>
  <c r="G62" i="148"/>
  <c r="G50" i="148"/>
  <c r="G38" i="148"/>
  <c r="G91" i="148"/>
  <c r="G79" i="148"/>
  <c r="G67" i="148"/>
  <c r="G55" i="148"/>
  <c r="G43" i="148"/>
  <c r="G31" i="148"/>
  <c r="G19" i="148"/>
  <c r="G7" i="148"/>
  <c r="G57" i="148"/>
  <c r="G139" i="148"/>
  <c r="G12" i="148"/>
  <c r="G89" i="148"/>
  <c r="G77" i="148"/>
  <c r="G65" i="148"/>
  <c r="G53" i="148"/>
  <c r="G41" i="148"/>
  <c r="G29" i="148"/>
  <c r="G17" i="148"/>
  <c r="G151" i="148"/>
  <c r="G90" i="148"/>
  <c r="G14" i="148"/>
  <c r="G45" i="148"/>
  <c r="G26" i="148"/>
  <c r="G142" i="148"/>
  <c r="G95" i="148"/>
  <c r="G93" i="148"/>
  <c r="G81" i="148"/>
  <c r="G69" i="148"/>
  <c r="G23" i="148"/>
  <c r="G24" i="148"/>
  <c r="G92" i="148"/>
  <c r="G140" i="148"/>
  <c r="G46" i="148"/>
  <c r="G103" i="148"/>
  <c r="G96" i="148"/>
  <c r="G33" i="148"/>
  <c r="G61" i="148"/>
  <c r="G84" i="148"/>
  <c r="G68" i="148"/>
  <c r="G88" i="148"/>
  <c r="G132" i="148"/>
  <c r="G20" i="148"/>
  <c r="G30" i="148"/>
  <c r="G148" i="148"/>
  <c r="G56" i="148"/>
  <c r="G143" i="148"/>
  <c r="G105" i="148"/>
  <c r="G138" i="148"/>
  <c r="G85" i="148"/>
  <c r="G94" i="148"/>
  <c r="G99" i="148"/>
  <c r="G70" i="148"/>
  <c r="G49" i="148"/>
  <c r="G22" i="148"/>
  <c r="G76" i="148"/>
  <c r="G58" i="148"/>
  <c r="G73" i="148"/>
  <c r="G133" i="148"/>
  <c r="G9" i="148"/>
  <c r="G25" i="148"/>
  <c r="G15" i="148"/>
  <c r="G97" i="148"/>
  <c r="G8" i="148"/>
  <c r="G37" i="148"/>
  <c r="G11" i="148"/>
  <c r="G147" i="148"/>
  <c r="G60" i="148"/>
  <c r="G48" i="148"/>
  <c r="G106" i="148"/>
  <c r="G21" i="148"/>
  <c r="G75" i="148"/>
  <c r="G64" i="148"/>
  <c r="G110" i="148"/>
  <c r="G153" i="148"/>
  <c r="G71" i="148"/>
  <c r="G32" i="148"/>
  <c r="G98" i="148"/>
  <c r="G72" i="148"/>
  <c r="G152" i="148"/>
  <c r="G80" i="148"/>
  <c r="G40" i="148"/>
  <c r="G141" i="148"/>
  <c r="G18" i="148"/>
  <c r="G54" i="148"/>
  <c r="G59" i="148"/>
  <c r="G66" i="148"/>
  <c r="H115" i="147"/>
  <c r="H116" i="147" s="1"/>
  <c r="F93" i="147"/>
  <c r="G93" i="147" s="1"/>
  <c r="G105" i="147"/>
  <c r="G115" i="147" s="1"/>
  <c r="K17" i="147"/>
  <c r="F96" i="147"/>
  <c r="G96" i="147" s="1"/>
  <c r="G111" i="147"/>
  <c r="G91" i="147"/>
  <c r="F95" i="147"/>
  <c r="G95" i="147" s="1"/>
  <c r="L16" i="146"/>
  <c r="L17" i="146" s="1"/>
  <c r="H195" i="146"/>
  <c r="H196" i="146" s="1"/>
  <c r="F173" i="146"/>
  <c r="G173" i="146" s="1"/>
  <c r="F175" i="146"/>
  <c r="F157" i="146"/>
  <c r="G171" i="146" s="1"/>
  <c r="G194" i="146"/>
  <c r="G187" i="146"/>
  <c r="G83" i="145"/>
  <c r="G71" i="145"/>
  <c r="G59" i="145"/>
  <c r="G11" i="145"/>
  <c r="G21" i="145"/>
  <c r="G126" i="145"/>
  <c r="G81" i="145"/>
  <c r="G69" i="145"/>
  <c r="G45" i="145"/>
  <c r="G33" i="145"/>
  <c r="G74" i="145"/>
  <c r="G62" i="145"/>
  <c r="G50" i="145"/>
  <c r="G38" i="145"/>
  <c r="G26" i="145"/>
  <c r="G14" i="145"/>
  <c r="G78" i="145"/>
  <c r="G30" i="145"/>
  <c r="G9" i="145"/>
  <c r="G54" i="145"/>
  <c r="G18" i="145"/>
  <c r="G66" i="145"/>
  <c r="G42" i="145"/>
  <c r="G52" i="145"/>
  <c r="G20" i="145"/>
  <c r="G124" i="145"/>
  <c r="G61" i="145"/>
  <c r="G60" i="145"/>
  <c r="G43" i="145"/>
  <c r="G32" i="145"/>
  <c r="G129" i="145"/>
  <c r="G12" i="145"/>
  <c r="G19" i="145"/>
  <c r="G46" i="145"/>
  <c r="G8" i="145"/>
  <c r="G80" i="145"/>
  <c r="G29" i="145"/>
  <c r="G16" i="145"/>
  <c r="G15" i="145"/>
  <c r="G17" i="145"/>
  <c r="G86" i="145"/>
  <c r="G36" i="145"/>
  <c r="G131" i="145"/>
  <c r="G98" i="145"/>
  <c r="G67" i="145"/>
  <c r="G44" i="145"/>
  <c r="G53" i="145"/>
  <c r="G28" i="145"/>
  <c r="G70" i="145"/>
  <c r="G37" i="145"/>
  <c r="G94" i="145"/>
  <c r="G82" i="145"/>
  <c r="G22" i="145"/>
  <c r="G77" i="145"/>
  <c r="G72" i="145"/>
  <c r="G58" i="145"/>
  <c r="G41" i="145"/>
  <c r="G130" i="145"/>
  <c r="G122" i="145"/>
  <c r="G102" i="145"/>
  <c r="G75" i="145"/>
  <c r="G64" i="145"/>
  <c r="G125" i="145"/>
  <c r="G79" i="145"/>
  <c r="G128" i="145"/>
  <c r="G13" i="145"/>
  <c r="G84" i="145"/>
  <c r="G57" i="145"/>
  <c r="G51" i="145"/>
  <c r="G127" i="145"/>
  <c r="G56" i="145"/>
  <c r="G47" i="145"/>
  <c r="G68" i="145"/>
  <c r="G10" i="145"/>
  <c r="G7" i="145"/>
  <c r="G73" i="145"/>
  <c r="G120" i="145"/>
  <c r="G35" i="145"/>
  <c r="G85" i="145"/>
  <c r="G48" i="145"/>
  <c r="G23" i="145"/>
  <c r="G39" i="145"/>
  <c r="G25" i="145"/>
  <c r="G123" i="145"/>
  <c r="G65" i="145"/>
  <c r="G121" i="145"/>
  <c r="G27" i="145"/>
  <c r="G34" i="145"/>
  <c r="G40" i="145"/>
  <c r="G55" i="145"/>
  <c r="G57" i="144"/>
  <c r="G22" i="144"/>
  <c r="G49" i="144"/>
  <c r="G21" i="144"/>
  <c r="G7" i="144"/>
  <c r="G50" i="144"/>
  <c r="G19" i="144"/>
  <c r="G9" i="144"/>
  <c r="G128" i="144"/>
  <c r="G124" i="144"/>
  <c r="G130" i="144"/>
  <c r="G126" i="144"/>
  <c r="G32" i="144"/>
  <c r="G92" i="144"/>
  <c r="G105" i="144"/>
  <c r="G27" i="144"/>
  <c r="G8" i="144"/>
  <c r="G20" i="144"/>
  <c r="G82" i="144"/>
  <c r="G89" i="144"/>
  <c r="G90" i="144"/>
  <c r="G78" i="144"/>
  <c r="G66" i="144"/>
  <c r="G54" i="144"/>
  <c r="G42" i="144"/>
  <c r="G40" i="144"/>
  <c r="G28" i="144"/>
  <c r="G16" i="144"/>
  <c r="G38" i="144"/>
  <c r="G79" i="144"/>
  <c r="G29" i="144"/>
  <c r="G83" i="144"/>
  <c r="G26" i="144"/>
  <c r="G41" i="144"/>
  <c r="G88" i="144"/>
  <c r="G76" i="144"/>
  <c r="G64" i="144"/>
  <c r="G52" i="144"/>
  <c r="G14" i="144"/>
  <c r="G55" i="144"/>
  <c r="G91" i="144"/>
  <c r="G17" i="144"/>
  <c r="G133" i="144"/>
  <c r="G84" i="144"/>
  <c r="G72" i="144"/>
  <c r="G60" i="144"/>
  <c r="G48" i="144"/>
  <c r="G34" i="144"/>
  <c r="G10" i="144"/>
  <c r="G51" i="144"/>
  <c r="G25" i="144"/>
  <c r="G13" i="144"/>
  <c r="G75" i="144"/>
  <c r="G37" i="144"/>
  <c r="G63" i="144"/>
  <c r="G131" i="144"/>
  <c r="G80" i="144"/>
  <c r="G68" i="144"/>
  <c r="G56" i="144"/>
  <c r="G44" i="144"/>
  <c r="G30" i="144"/>
  <c r="G18" i="144"/>
  <c r="G67" i="144"/>
  <c r="G85" i="144"/>
  <c r="G73" i="144"/>
  <c r="G61" i="144"/>
  <c r="G23" i="144"/>
  <c r="G11" i="144"/>
  <c r="G43" i="144"/>
  <c r="G46" i="144"/>
  <c r="G101" i="144"/>
  <c r="G71" i="144"/>
  <c r="G59" i="144"/>
  <c r="G70" i="144"/>
  <c r="G81" i="144"/>
  <c r="G69" i="144"/>
  <c r="G39" i="144"/>
  <c r="G47" i="144"/>
  <c r="G65" i="144"/>
  <c r="G74" i="144"/>
  <c r="G62" i="144"/>
  <c r="G12" i="144"/>
  <c r="G97" i="144"/>
  <c r="G36" i="144"/>
  <c r="G33" i="144"/>
  <c r="G135" i="148" l="1"/>
  <c r="F135" i="148"/>
  <c r="G172" i="146"/>
  <c r="H183" i="146"/>
  <c r="G87" i="153"/>
  <c r="G27" i="153"/>
  <c r="G65" i="153"/>
  <c r="G75" i="153"/>
  <c r="G63" i="153"/>
  <c r="G51" i="153"/>
  <c r="G39" i="153"/>
  <c r="G15" i="153"/>
  <c r="G9" i="153"/>
  <c r="G89" i="153"/>
  <c r="G77" i="153"/>
  <c r="G29" i="153"/>
  <c r="G7" i="153"/>
  <c r="G90" i="153"/>
  <c r="G78" i="153"/>
  <c r="G66" i="153"/>
  <c r="G54" i="153"/>
  <c r="G42" i="153"/>
  <c r="G30" i="153"/>
  <c r="G18" i="153"/>
  <c r="G53" i="153"/>
  <c r="G17" i="153"/>
  <c r="G41" i="153"/>
  <c r="G8" i="153"/>
  <c r="G38" i="153"/>
  <c r="G60" i="153"/>
  <c r="G58" i="153"/>
  <c r="G72" i="153"/>
  <c r="G92" i="153"/>
  <c r="G33" i="153"/>
  <c r="G19" i="153"/>
  <c r="G49" i="153"/>
  <c r="G84" i="153"/>
  <c r="G79" i="153"/>
  <c r="G109" i="153"/>
  <c r="G23" i="153"/>
  <c r="G134" i="153"/>
  <c r="G46" i="153"/>
  <c r="G47" i="153"/>
  <c r="G135" i="153"/>
  <c r="G10" i="153"/>
  <c r="G133" i="153"/>
  <c r="G67" i="153"/>
  <c r="G130" i="153"/>
  <c r="G71" i="153"/>
  <c r="G13" i="153"/>
  <c r="G21" i="153"/>
  <c r="G32" i="153"/>
  <c r="G64" i="153"/>
  <c r="G28" i="153"/>
  <c r="G45" i="153"/>
  <c r="G35" i="153"/>
  <c r="G22" i="153"/>
  <c r="G62" i="153"/>
  <c r="G132" i="153"/>
  <c r="G82" i="153"/>
  <c r="G136" i="153"/>
  <c r="G44" i="153"/>
  <c r="G70" i="153"/>
  <c r="G88" i="153"/>
  <c r="G43" i="153"/>
  <c r="G73" i="153"/>
  <c r="G20" i="153"/>
  <c r="G103" i="153"/>
  <c r="G95" i="153"/>
  <c r="G68" i="153"/>
  <c r="G16" i="153"/>
  <c r="G86" i="153"/>
  <c r="G40" i="153"/>
  <c r="G26" i="153"/>
  <c r="G91" i="153"/>
  <c r="G57" i="153"/>
  <c r="G52" i="153"/>
  <c r="G37" i="153"/>
  <c r="G69" i="153"/>
  <c r="G56" i="153"/>
  <c r="G128" i="153"/>
  <c r="G94" i="153"/>
  <c r="G81" i="153"/>
  <c r="G76" i="153"/>
  <c r="G50" i="153"/>
  <c r="G93" i="153"/>
  <c r="G59" i="153"/>
  <c r="G107" i="153"/>
  <c r="G80" i="153"/>
  <c r="G129" i="153"/>
  <c r="G131" i="153"/>
  <c r="G31" i="153"/>
  <c r="G61" i="153"/>
  <c r="G14" i="153"/>
  <c r="G12" i="153"/>
  <c r="G34" i="153"/>
  <c r="G74" i="153"/>
  <c r="G24" i="153"/>
  <c r="G83" i="153"/>
  <c r="G11" i="153"/>
  <c r="G25" i="153"/>
  <c r="G36" i="153"/>
  <c r="G55" i="153"/>
  <c r="G85" i="153"/>
  <c r="G48" i="153"/>
  <c r="G127" i="153"/>
  <c r="G126" i="153"/>
  <c r="G99" i="153"/>
  <c r="G125" i="153"/>
  <c r="F111" i="152"/>
  <c r="G87" i="151"/>
  <c r="G32" i="151"/>
  <c r="G82" i="151"/>
  <c r="G68" i="151"/>
  <c r="G80" i="151"/>
  <c r="G75" i="151"/>
  <c r="G22" i="151"/>
  <c r="G46" i="151"/>
  <c r="G15" i="151"/>
  <c r="G29" i="151"/>
  <c r="G8" i="151"/>
  <c r="G58" i="151"/>
  <c r="G10" i="151"/>
  <c r="G72" i="151"/>
  <c r="G132" i="151"/>
  <c r="G84" i="151"/>
  <c r="G134" i="151"/>
  <c r="G107" i="151"/>
  <c r="G23" i="151"/>
  <c r="G47" i="151"/>
  <c r="G130" i="151"/>
  <c r="G11" i="151"/>
  <c r="G21" i="151"/>
  <c r="G136" i="151"/>
  <c r="G26" i="151"/>
  <c r="G69" i="151"/>
  <c r="G16" i="151"/>
  <c r="G28" i="151"/>
  <c r="G64" i="151"/>
  <c r="G128" i="151"/>
  <c r="G33" i="151"/>
  <c r="G40" i="151"/>
  <c r="G9" i="151"/>
  <c r="G14" i="151"/>
  <c r="G52" i="151"/>
  <c r="G83" i="151"/>
  <c r="G31" i="151"/>
  <c r="G79" i="151"/>
  <c r="G19" i="151"/>
  <c r="G62" i="151"/>
  <c r="G90" i="151"/>
  <c r="G50" i="151"/>
  <c r="G133" i="151"/>
  <c r="G38" i="151"/>
  <c r="G30" i="151"/>
  <c r="G135" i="151"/>
  <c r="G88" i="151"/>
  <c r="G35" i="151"/>
  <c r="G71" i="151"/>
  <c r="G59" i="151"/>
  <c r="G54" i="151"/>
  <c r="G81" i="151"/>
  <c r="G43" i="151"/>
  <c r="G45" i="151"/>
  <c r="G57" i="151"/>
  <c r="G74" i="151"/>
  <c r="G66" i="151"/>
  <c r="G78" i="151"/>
  <c r="G67" i="151"/>
  <c r="G127" i="151"/>
  <c r="G76" i="151"/>
  <c r="G42" i="151"/>
  <c r="G129" i="151"/>
  <c r="G55" i="151"/>
  <c r="G86" i="151"/>
  <c r="G131" i="151"/>
  <c r="G7" i="151"/>
  <c r="G18" i="151"/>
  <c r="G89" i="151"/>
  <c r="G103" i="151"/>
  <c r="G25" i="151"/>
  <c r="G99" i="151"/>
  <c r="G85" i="151"/>
  <c r="G60" i="151"/>
  <c r="G39" i="151"/>
  <c r="G65" i="151"/>
  <c r="G49" i="151"/>
  <c r="G63" i="151"/>
  <c r="G70" i="151"/>
  <c r="G56" i="151"/>
  <c r="G17" i="151"/>
  <c r="G34" i="151"/>
  <c r="G48" i="151"/>
  <c r="G27" i="151"/>
  <c r="G53" i="151"/>
  <c r="G44" i="151"/>
  <c r="G12" i="151"/>
  <c r="G61" i="151"/>
  <c r="G41" i="151"/>
  <c r="G51" i="151"/>
  <c r="G126" i="151"/>
  <c r="G73" i="151"/>
  <c r="G125" i="151"/>
  <c r="G77" i="151"/>
  <c r="G109" i="151"/>
  <c r="G13" i="151"/>
  <c r="G24" i="151"/>
  <c r="G133" i="150"/>
  <c r="G78" i="150"/>
  <c r="G132" i="150"/>
  <c r="G54" i="150"/>
  <c r="G85" i="150"/>
  <c r="G53" i="150"/>
  <c r="G97" i="150"/>
  <c r="G129" i="150"/>
  <c r="G134" i="150"/>
  <c r="G91" i="150"/>
  <c r="G29" i="150"/>
  <c r="G10" i="150"/>
  <c r="G17" i="150"/>
  <c r="G90" i="150"/>
  <c r="G135" i="150"/>
  <c r="G61" i="150"/>
  <c r="G130" i="150"/>
  <c r="G16" i="150"/>
  <c r="G77" i="150"/>
  <c r="G127" i="150"/>
  <c r="G42" i="150"/>
  <c r="G66" i="150"/>
  <c r="G18" i="150"/>
  <c r="G49" i="150"/>
  <c r="G13" i="150"/>
  <c r="G9" i="150"/>
  <c r="G65" i="150"/>
  <c r="G73" i="150"/>
  <c r="G25" i="150"/>
  <c r="G136" i="150"/>
  <c r="G128" i="150"/>
  <c r="G41" i="150"/>
  <c r="G30" i="150"/>
  <c r="G131" i="150"/>
  <c r="G37" i="150"/>
  <c r="G76" i="150"/>
  <c r="G69" i="150"/>
  <c r="G109" i="150"/>
  <c r="G87" i="150"/>
  <c r="G55" i="150"/>
  <c r="G31" i="150"/>
  <c r="G81" i="150"/>
  <c r="G60" i="150"/>
  <c r="G79" i="150"/>
  <c r="G8" i="150"/>
  <c r="G95" i="150"/>
  <c r="G84" i="150"/>
  <c r="G51" i="150"/>
  <c r="G59" i="150"/>
  <c r="G48" i="150"/>
  <c r="G36" i="150"/>
  <c r="G19" i="150"/>
  <c r="G23" i="150"/>
  <c r="G68" i="150"/>
  <c r="G71" i="150"/>
  <c r="G93" i="150"/>
  <c r="G96" i="150"/>
  <c r="G24" i="150"/>
  <c r="G58" i="150"/>
  <c r="G67" i="150"/>
  <c r="G57" i="150"/>
  <c r="G43" i="150"/>
  <c r="G33" i="150"/>
  <c r="G21" i="150"/>
  <c r="G26" i="150"/>
  <c r="G62" i="150"/>
  <c r="G75" i="150"/>
  <c r="G32" i="150"/>
  <c r="G72" i="150"/>
  <c r="G70" i="150"/>
  <c r="G107" i="150"/>
  <c r="G92" i="150"/>
  <c r="G20" i="150"/>
  <c r="G64" i="150"/>
  <c r="G15" i="150"/>
  <c r="G40" i="150"/>
  <c r="G46" i="150"/>
  <c r="G63" i="150"/>
  <c r="G86" i="150"/>
  <c r="G80" i="150"/>
  <c r="G34" i="150"/>
  <c r="G56" i="150"/>
  <c r="G27" i="150"/>
  <c r="G94" i="150"/>
  <c r="G103" i="150"/>
  <c r="G52" i="150"/>
  <c r="G89" i="150"/>
  <c r="G11" i="150"/>
  <c r="G44" i="150"/>
  <c r="G7" i="150"/>
  <c r="G82" i="150"/>
  <c r="G12" i="150"/>
  <c r="G14" i="150"/>
  <c r="G74" i="150"/>
  <c r="G83" i="150"/>
  <c r="G28" i="150"/>
  <c r="G88" i="150"/>
  <c r="G22" i="150"/>
  <c r="G39" i="150"/>
  <c r="G35" i="150"/>
  <c r="G45" i="150"/>
  <c r="G50" i="150"/>
  <c r="G38" i="150"/>
  <c r="G47" i="150"/>
  <c r="G126" i="150"/>
  <c r="G99" i="150"/>
  <c r="G85" i="149"/>
  <c r="G43" i="149"/>
  <c r="G18" i="149"/>
  <c r="G42" i="149"/>
  <c r="G23" i="149"/>
  <c r="G11" i="149"/>
  <c r="G29" i="149"/>
  <c r="G17" i="149"/>
  <c r="G84" i="149"/>
  <c r="G41" i="149"/>
  <c r="G28" i="149"/>
  <c r="G16" i="149"/>
  <c r="G40" i="149"/>
  <c r="G39" i="149"/>
  <c r="G38" i="149"/>
  <c r="G37" i="149"/>
  <c r="G22" i="149"/>
  <c r="G10" i="149"/>
  <c r="G8" i="149"/>
  <c r="G20" i="149"/>
  <c r="G50" i="149"/>
  <c r="G13" i="149"/>
  <c r="G21" i="149"/>
  <c r="G32" i="149"/>
  <c r="G24" i="149"/>
  <c r="G87" i="149"/>
  <c r="G27" i="149"/>
  <c r="G55" i="149"/>
  <c r="G12" i="149"/>
  <c r="G61" i="149"/>
  <c r="G31" i="149"/>
  <c r="G30" i="149"/>
  <c r="G14" i="149"/>
  <c r="G88" i="149"/>
  <c r="G83" i="149"/>
  <c r="G9" i="149"/>
  <c r="G81" i="149"/>
  <c r="G7" i="149"/>
  <c r="G25" i="149"/>
  <c r="G19" i="149"/>
  <c r="G15" i="149"/>
  <c r="G89" i="149"/>
  <c r="G26" i="149"/>
  <c r="G86" i="149"/>
  <c r="G59" i="149"/>
  <c r="G51" i="149"/>
  <c r="G154" i="148"/>
  <c r="F103" i="147"/>
  <c r="G103" i="147"/>
  <c r="F183" i="146"/>
  <c r="G143" i="146"/>
  <c r="G78" i="146"/>
  <c r="G75" i="146"/>
  <c r="G81" i="146"/>
  <c r="G72" i="146"/>
  <c r="G93" i="146"/>
  <c r="G90" i="146"/>
  <c r="G87" i="146"/>
  <c r="G84" i="146"/>
  <c r="G91" i="146"/>
  <c r="G85" i="146"/>
  <c r="G73" i="146"/>
  <c r="G88" i="146"/>
  <c r="G82" i="146"/>
  <c r="G76" i="146"/>
  <c r="G13" i="146"/>
  <c r="G92" i="146"/>
  <c r="G86" i="146"/>
  <c r="G80" i="146"/>
  <c r="G74" i="146"/>
  <c r="G94" i="146"/>
  <c r="G79" i="146"/>
  <c r="G95" i="146"/>
  <c r="G89" i="146"/>
  <c r="G83" i="146"/>
  <c r="G77" i="146"/>
  <c r="G16" i="146"/>
  <c r="G21" i="146"/>
  <c r="G37" i="146"/>
  <c r="G121" i="146"/>
  <c r="G109" i="146"/>
  <c r="G54" i="146"/>
  <c r="G129" i="146"/>
  <c r="G62" i="146"/>
  <c r="G140" i="146"/>
  <c r="G32" i="146"/>
  <c r="G55" i="146"/>
  <c r="G124" i="146"/>
  <c r="G128" i="146"/>
  <c r="G96" i="146"/>
  <c r="G176" i="146"/>
  <c r="G98" i="146"/>
  <c r="G63" i="146"/>
  <c r="G139" i="146"/>
  <c r="G114" i="146"/>
  <c r="G123" i="146"/>
  <c r="G18" i="146"/>
  <c r="G42" i="146"/>
  <c r="G125" i="146"/>
  <c r="G113" i="146"/>
  <c r="G43" i="146"/>
  <c r="G67" i="146"/>
  <c r="G31" i="146"/>
  <c r="G102" i="146"/>
  <c r="G52" i="146"/>
  <c r="G29" i="146"/>
  <c r="G180" i="146"/>
  <c r="G49" i="146"/>
  <c r="G97" i="146"/>
  <c r="G112" i="146"/>
  <c r="G100" i="146"/>
  <c r="G120" i="146"/>
  <c r="G138" i="146"/>
  <c r="G53" i="146"/>
  <c r="G155" i="146"/>
  <c r="G30" i="146"/>
  <c r="G101" i="146"/>
  <c r="G130" i="146"/>
  <c r="G118" i="146"/>
  <c r="G60" i="146"/>
  <c r="G144" i="146"/>
  <c r="G64" i="146"/>
  <c r="G177" i="146"/>
  <c r="G133" i="146"/>
  <c r="G57" i="146"/>
  <c r="G135" i="146"/>
  <c r="G117" i="146"/>
  <c r="G178" i="146"/>
  <c r="G22" i="146"/>
  <c r="G34" i="146"/>
  <c r="G182" i="146"/>
  <c r="G126" i="146"/>
  <c r="G105" i="146"/>
  <c r="G33" i="146"/>
  <c r="G9" i="146"/>
  <c r="G40" i="146"/>
  <c r="G107" i="146"/>
  <c r="G104" i="146"/>
  <c r="G41" i="146"/>
  <c r="G65" i="146"/>
  <c r="G153" i="146"/>
  <c r="G17" i="146"/>
  <c r="G134" i="146"/>
  <c r="G132" i="146"/>
  <c r="G27" i="146"/>
  <c r="G46" i="146"/>
  <c r="G45" i="146"/>
  <c r="G69" i="146"/>
  <c r="G12" i="146"/>
  <c r="G35" i="146"/>
  <c r="G19" i="146"/>
  <c r="G28" i="146"/>
  <c r="G50" i="146"/>
  <c r="G58" i="146"/>
  <c r="G23" i="146"/>
  <c r="G115" i="146"/>
  <c r="G99" i="146"/>
  <c r="G110" i="146"/>
  <c r="G15" i="146"/>
  <c r="G127" i="146"/>
  <c r="G68" i="146"/>
  <c r="G179" i="146"/>
  <c r="G66" i="146"/>
  <c r="G7" i="146"/>
  <c r="G181" i="146"/>
  <c r="G59" i="146"/>
  <c r="G137" i="146"/>
  <c r="G39" i="146"/>
  <c r="G141" i="146"/>
  <c r="G136" i="146"/>
  <c r="G10" i="146"/>
  <c r="G26" i="146"/>
  <c r="G20" i="146"/>
  <c r="G174" i="146"/>
  <c r="G36" i="146"/>
  <c r="G48" i="146"/>
  <c r="G11" i="146"/>
  <c r="G131" i="146"/>
  <c r="G47" i="146"/>
  <c r="G71" i="146"/>
  <c r="G106" i="146"/>
  <c r="G108" i="146"/>
  <c r="G119" i="146"/>
  <c r="G24" i="146"/>
  <c r="G142" i="146"/>
  <c r="G116" i="146"/>
  <c r="G8" i="146"/>
  <c r="G70" i="146"/>
  <c r="G25" i="146"/>
  <c r="G14" i="146"/>
  <c r="G61" i="146"/>
  <c r="G149" i="146"/>
  <c r="G122" i="146"/>
  <c r="G103" i="146"/>
  <c r="G44" i="146"/>
  <c r="G111" i="146"/>
  <c r="G56" i="146"/>
  <c r="G38" i="146"/>
  <c r="G189" i="146"/>
  <c r="G51" i="146"/>
  <c r="G186" i="146"/>
  <c r="G145" i="146"/>
  <c r="G193" i="146"/>
  <c r="G191" i="146"/>
  <c r="G175" i="146"/>
  <c r="G188" i="146"/>
  <c r="G190" i="146"/>
  <c r="G185" i="146"/>
  <c r="G192" i="146"/>
  <c r="G183" i="146" l="1"/>
  <c r="G129" i="152"/>
  <c r="G107" i="152"/>
  <c r="G128" i="152"/>
  <c r="G18" i="152"/>
  <c r="G136" i="152"/>
  <c r="G130" i="152"/>
  <c r="G35" i="152"/>
  <c r="G47" i="152"/>
  <c r="G131" i="152"/>
  <c r="G66" i="152"/>
  <c r="G30" i="152"/>
  <c r="G78" i="152"/>
  <c r="G42" i="152"/>
  <c r="G132" i="152"/>
  <c r="G90" i="152"/>
  <c r="G133" i="152"/>
  <c r="G88" i="152"/>
  <c r="G134" i="152"/>
  <c r="G127" i="152"/>
  <c r="G23" i="152"/>
  <c r="G59" i="152"/>
  <c r="G135" i="152"/>
  <c r="G71" i="152"/>
  <c r="G54" i="152"/>
  <c r="G83" i="152"/>
  <c r="G57" i="152"/>
  <c r="G11" i="152"/>
  <c r="G15" i="152"/>
  <c r="G29" i="152"/>
  <c r="G17" i="152"/>
  <c r="G67" i="152"/>
  <c r="G44" i="152"/>
  <c r="G51" i="152"/>
  <c r="G82" i="152"/>
  <c r="G72" i="152"/>
  <c r="G45" i="152"/>
  <c r="G70" i="152"/>
  <c r="G68" i="152"/>
  <c r="G27" i="152"/>
  <c r="G34" i="152"/>
  <c r="G25" i="152"/>
  <c r="G38" i="152"/>
  <c r="G75" i="152"/>
  <c r="G10" i="152"/>
  <c r="G87" i="152"/>
  <c r="G73" i="152"/>
  <c r="G56" i="152"/>
  <c r="G9" i="152"/>
  <c r="G65" i="152"/>
  <c r="G16" i="152"/>
  <c r="G48" i="152"/>
  <c r="G49" i="152"/>
  <c r="G33" i="152"/>
  <c r="G109" i="152"/>
  <c r="G64" i="152"/>
  <c r="G13" i="152"/>
  <c r="G60" i="152"/>
  <c r="G62" i="152"/>
  <c r="G21" i="152"/>
  <c r="G41" i="152"/>
  <c r="G69" i="152"/>
  <c r="G26" i="152"/>
  <c r="G46" i="152"/>
  <c r="G32" i="152"/>
  <c r="G53" i="152"/>
  <c r="G91" i="152"/>
  <c r="G76" i="152"/>
  <c r="G80" i="152"/>
  <c r="G93" i="152"/>
  <c r="G55" i="152"/>
  <c r="G28" i="152"/>
  <c r="G85" i="152"/>
  <c r="G31" i="152"/>
  <c r="G40" i="152"/>
  <c r="G92" i="152"/>
  <c r="G19" i="152"/>
  <c r="G50" i="152"/>
  <c r="G8" i="152"/>
  <c r="G84" i="152"/>
  <c r="G94" i="152"/>
  <c r="G43" i="152"/>
  <c r="G39" i="152"/>
  <c r="G103" i="152"/>
  <c r="G36" i="152"/>
  <c r="G86" i="152"/>
  <c r="G20" i="152"/>
  <c r="G61" i="152"/>
  <c r="G79" i="152"/>
  <c r="G81" i="152"/>
  <c r="G12" i="152"/>
  <c r="G22" i="152"/>
  <c r="G63" i="152"/>
  <c r="G74" i="152"/>
  <c r="G7" i="152"/>
  <c r="G14" i="152"/>
  <c r="G52" i="152"/>
  <c r="G58" i="152"/>
  <c r="G37" i="152"/>
  <c r="G24" i="152"/>
  <c r="G77" i="152"/>
  <c r="G89" i="152"/>
  <c r="G126" i="152"/>
  <c r="G99" i="152"/>
  <c r="G125" i="152"/>
  <c r="G195" i="146"/>
</calcChain>
</file>

<file path=xl/sharedStrings.xml><?xml version="1.0" encoding="utf-8"?>
<sst xmlns="http://schemas.openxmlformats.org/spreadsheetml/2006/main" count="3627" uniqueCount="818">
  <si>
    <t>NAME OF PENSION FUND</t>
  </si>
  <si>
    <t>ADITYA BIRLA SUN LIFE PENSION FUND MANAGEMENT LIMITED</t>
  </si>
  <si>
    <t>E-TIER I</t>
  </si>
  <si>
    <t>SCHEME NAME</t>
  </si>
  <si>
    <t>Scheme E TIER I</t>
  </si>
  <si>
    <t>MONTH</t>
  </si>
  <si>
    <t>ISIN No.</t>
  </si>
  <si>
    <t>Name of the Instrument</t>
  </si>
  <si>
    <t xml:space="preserve">Industry </t>
  </si>
  <si>
    <t>Quantity</t>
  </si>
  <si>
    <t>Market Value</t>
  </si>
  <si>
    <t>% of Portfolio</t>
  </si>
  <si>
    <t>Ratings</t>
  </si>
  <si>
    <t>INE002A01018</t>
  </si>
  <si>
    <t>INE009A01021</t>
  </si>
  <si>
    <t>INE018A01030</t>
  </si>
  <si>
    <t>INE028A01039</t>
  </si>
  <si>
    <t>INE029A01011</t>
  </si>
  <si>
    <t>INE030A01027</t>
  </si>
  <si>
    <t>INE038A01020</t>
  </si>
  <si>
    <t>INE040A01034</t>
  </si>
  <si>
    <t>INE044A01036</t>
  </si>
  <si>
    <t>INE059A01026</t>
  </si>
  <si>
    <t>INE062A01020</t>
  </si>
  <si>
    <t>INE066A01021</t>
  </si>
  <si>
    <t>INE079A01024</t>
  </si>
  <si>
    <t>INE081A01020</t>
  </si>
  <si>
    <t>INE089A01031</t>
  </si>
  <si>
    <t>INE090A01021</t>
  </si>
  <si>
    <t>INE101A01026</t>
  </si>
  <si>
    <t>INE102D01028</t>
  </si>
  <si>
    <t>INE121A01024</t>
  </si>
  <si>
    <t>INE121E01018</t>
  </si>
  <si>
    <t>INE123W01016</t>
  </si>
  <si>
    <t>INE129A01019</t>
  </si>
  <si>
    <t>INE154A01025</t>
  </si>
  <si>
    <t>INE171A01029</t>
  </si>
  <si>
    <t>Manufacture of engines and turbines, except aircraft, vehicle</t>
  </si>
  <si>
    <t>INE192A01025</t>
  </si>
  <si>
    <t>INE200M01039</t>
  </si>
  <si>
    <t>INE213A01029</t>
  </si>
  <si>
    <t>INE214T01019</t>
  </si>
  <si>
    <t>INE216A01030</t>
  </si>
  <si>
    <t>INE238A01034</t>
  </si>
  <si>
    <t>INE239A01024</t>
  </si>
  <si>
    <t>INE245A01021</t>
  </si>
  <si>
    <t>INE257A01026</t>
  </si>
  <si>
    <t>INE263A01024</t>
  </si>
  <si>
    <t>INE280A01028</t>
  </si>
  <si>
    <t>INE296A01032</t>
  </si>
  <si>
    <t>INE298A01020</t>
  </si>
  <si>
    <t>INE343H01029</t>
  </si>
  <si>
    <t>INE397D01024</t>
  </si>
  <si>
    <t>INE437A01024</t>
  </si>
  <si>
    <t>INE467B01029</t>
  </si>
  <si>
    <t>INE476A01022</t>
  </si>
  <si>
    <t>INE481G01011</t>
  </si>
  <si>
    <t>INE494B01023</t>
  </si>
  <si>
    <t>INE562A01011</t>
  </si>
  <si>
    <t>INE585B01010</t>
  </si>
  <si>
    <t>INE669C01036</t>
  </si>
  <si>
    <t>INE685A01028</t>
  </si>
  <si>
    <t>INE721A01047</t>
  </si>
  <si>
    <t>INE733E01010</t>
  </si>
  <si>
    <t>02A</t>
  </si>
  <si>
    <t>INE752E01010</t>
  </si>
  <si>
    <t>INE758T01015</t>
  </si>
  <si>
    <t>INE795G01014</t>
  </si>
  <si>
    <t>NCA</t>
  </si>
  <si>
    <t>INE860A01027</t>
  </si>
  <si>
    <t>INE880J01026</t>
  </si>
  <si>
    <t>Infrastructure</t>
  </si>
  <si>
    <t xml:space="preserve">Subtotal A </t>
  </si>
  <si>
    <t>GOI</t>
  </si>
  <si>
    <t>SDL</t>
  </si>
  <si>
    <t>Money Market Instruments:-</t>
  </si>
  <si>
    <t>Nil</t>
  </si>
  <si>
    <t>Mutual Funds</t>
  </si>
  <si>
    <t xml:space="preserve">  - Money Market Mutual Funds</t>
  </si>
  <si>
    <t xml:space="preserve">  - Certificate of Deposits / Commercial Papers</t>
  </si>
  <si>
    <t xml:space="preserve">  - Application Pending Allotment </t>
  </si>
  <si>
    <t xml:space="preserve">  - Bank Fixed Deposits (&lt; 1 Year)</t>
  </si>
  <si>
    <t>Net Current assets</t>
  </si>
  <si>
    <t xml:space="preserve">Sub Total B </t>
  </si>
  <si>
    <t>GRAND TOTAL (sub total A + sub total B)</t>
  </si>
  <si>
    <t>Average Maturity of Portfolio (in yrs)</t>
  </si>
  <si>
    <t>Modified Duration (in yrs)</t>
  </si>
  <si>
    <t>Yield to Maturity (%) (annualised)(at market price</t>
  </si>
  <si>
    <t>Net Asset Value</t>
  </si>
  <si>
    <t xml:space="preserve">Net asset value last month </t>
  </si>
  <si>
    <t xml:space="preserve">Total investment in Infrastructure </t>
  </si>
  <si>
    <t xml:space="preserve">Total outstanding exposure to derivatives </t>
  </si>
  <si>
    <t>Total NPA provided for</t>
  </si>
  <si>
    <t>CREDIT RATING EXPOSURE</t>
  </si>
  <si>
    <t xml:space="preserve">Securities </t>
  </si>
  <si>
    <t>Central Govt. Securities</t>
  </si>
  <si>
    <t>State Development Loans</t>
  </si>
  <si>
    <t>AAA / Equivalent</t>
  </si>
  <si>
    <t>A1+ (For Commercial Paper)</t>
  </si>
  <si>
    <t>AA+ / Equivalent</t>
  </si>
  <si>
    <t>AA / Equivalent</t>
  </si>
  <si>
    <t>AA- / Equivalent</t>
  </si>
  <si>
    <t>A+ / Equivalent</t>
  </si>
  <si>
    <t>A / Equivalent</t>
  </si>
  <si>
    <t>A- / Equivalent</t>
  </si>
  <si>
    <t>BBB+ / Equivalent</t>
  </si>
  <si>
    <t>BBB / Equivalent</t>
  </si>
  <si>
    <t>[ICRA]AAA</t>
  </si>
  <si>
    <t>CARE AAA (CE)</t>
  </si>
  <si>
    <t>CRISIL AAA</t>
  </si>
  <si>
    <t>[ICRA]AA+</t>
  </si>
  <si>
    <t>CRISIL AA</t>
  </si>
  <si>
    <t>IND AAA</t>
  </si>
  <si>
    <t>CARE AA</t>
  </si>
  <si>
    <t>CARE AAA</t>
  </si>
  <si>
    <t xml:space="preserve">Total </t>
  </si>
  <si>
    <t>E-TIER II</t>
  </si>
  <si>
    <t>Scheme E Tier II</t>
  </si>
  <si>
    <t>C-TIER I</t>
  </si>
  <si>
    <t>Scheme C TIER I</t>
  </si>
  <si>
    <t>INE020B08EQ1</t>
  </si>
  <si>
    <t>INE020B08FQ8</t>
  </si>
  <si>
    <t>CARE AA+</t>
  </si>
  <si>
    <t>INE031A08699</t>
  </si>
  <si>
    <t>INE031A08707</t>
  </si>
  <si>
    <t>INE031A08913</t>
  </si>
  <si>
    <t>INE031A08970</t>
  </si>
  <si>
    <t>INE033L07IJ1</t>
  </si>
  <si>
    <t>IND AA+</t>
  </si>
  <si>
    <t>INE040A08393</t>
  </si>
  <si>
    <t>INE040A08831</t>
  </si>
  <si>
    <t>INE040A08914</t>
  </si>
  <si>
    <t>INE040A08AF2</t>
  </si>
  <si>
    <t>INE053F07BA5</t>
  </si>
  <si>
    <t>INE053F07BV1</t>
  </si>
  <si>
    <t>INE053F07CD7</t>
  </si>
  <si>
    <t>INE053F08122</t>
  </si>
  <si>
    <t>INE053F08320</t>
  </si>
  <si>
    <t>INE053F08346</t>
  </si>
  <si>
    <t>INE053F08395</t>
  </si>
  <si>
    <t>INE053F08403</t>
  </si>
  <si>
    <t>INE053F08445</t>
  </si>
  <si>
    <t>INE053F08494</t>
  </si>
  <si>
    <t>INE062A08231</t>
  </si>
  <si>
    <t>INE094A08093</t>
  </si>
  <si>
    <t>INE094A08101</t>
  </si>
  <si>
    <t>INE0KUG08027</t>
  </si>
  <si>
    <t>INE0KUG08076</t>
  </si>
  <si>
    <t>INE103A08050</t>
  </si>
  <si>
    <t>INE115A07PP1</t>
  </si>
  <si>
    <t>INE115A07QA1</t>
  </si>
  <si>
    <t>INE115A07QI4</t>
  </si>
  <si>
    <t>INE115A07QU9</t>
  </si>
  <si>
    <t>INE121A07RY7</t>
  </si>
  <si>
    <t>INE121A08OE4</t>
  </si>
  <si>
    <t>INE129A08014</t>
  </si>
  <si>
    <t>INE134E07AS0</t>
  </si>
  <si>
    <t>INE134E08DB8</t>
  </si>
  <si>
    <t>INE134E08JR1</t>
  </si>
  <si>
    <t>INE134E08KL2</t>
  </si>
  <si>
    <t>INE134E08LV9</t>
  </si>
  <si>
    <t>INE134E08MM6</t>
  </si>
  <si>
    <t>INE134E08ND3</t>
  </si>
  <si>
    <t>INE171A08057</t>
  </si>
  <si>
    <t>INE206D08162</t>
  </si>
  <si>
    <t>INE206D08204</t>
  </si>
  <si>
    <t>INE206D08477</t>
  </si>
  <si>
    <t>INE219X07439</t>
  </si>
  <si>
    <t>INE225R08048</t>
  </si>
  <si>
    <t>INE233A08188</t>
  </si>
  <si>
    <t>INE233A08196</t>
  </si>
  <si>
    <t>INE238A08484</t>
  </si>
  <si>
    <t>INE238A08492</t>
  </si>
  <si>
    <t>INE238A08500</t>
  </si>
  <si>
    <t>INE261F08931</t>
  </si>
  <si>
    <t>INE261F08AO5</t>
  </si>
  <si>
    <t>INE261F08AZ1</t>
  </si>
  <si>
    <t>INE261F08BE4</t>
  </si>
  <si>
    <t>INE261F08BP0</t>
  </si>
  <si>
    <t>INE261F08BR6</t>
  </si>
  <si>
    <t>INE261F08BT2</t>
  </si>
  <si>
    <t>INE261F08EL3</t>
  </si>
  <si>
    <t>INE296A07RD1</t>
  </si>
  <si>
    <t>INE296A07RS9</t>
  </si>
  <si>
    <t>INE306N07NN9</t>
  </si>
  <si>
    <t>INE514E08FC4</t>
  </si>
  <si>
    <t>INE514E08FH3</t>
  </si>
  <si>
    <t>INE514E08FQ4</t>
  </si>
  <si>
    <t>INE556F08KK5</t>
  </si>
  <si>
    <t>INE556F08KV2</t>
  </si>
  <si>
    <t>INE557F08GA2</t>
  </si>
  <si>
    <t>INE636F07266</t>
  </si>
  <si>
    <t>INE636F08066</t>
  </si>
  <si>
    <t>INE660A08BY6</t>
  </si>
  <si>
    <t>INE726G08022</t>
  </si>
  <si>
    <t>INE733E07KL3</t>
  </si>
  <si>
    <t>INE733E08197</t>
  </si>
  <si>
    <t>INE752E07OB6</t>
  </si>
  <si>
    <t>INE752E08767</t>
  </si>
  <si>
    <t>INE795G08035</t>
  </si>
  <si>
    <t>INE795G08043</t>
  </si>
  <si>
    <t>INE848E07AW7</t>
  </si>
  <si>
    <t>INE848E08144</t>
  </si>
  <si>
    <t>INE848E08151</t>
  </si>
  <si>
    <t>INE848E08169</t>
  </si>
  <si>
    <t>INE848E08177</t>
  </si>
  <si>
    <t>INE848E08185</t>
  </si>
  <si>
    <t>INE848E08193</t>
  </si>
  <si>
    <t>INE848E08201</t>
  </si>
  <si>
    <t>INE848E08219</t>
  </si>
  <si>
    <t>INE906B07HJ1</t>
  </si>
  <si>
    <t>INE906B07HM5</t>
  </si>
  <si>
    <t>INE906B07ID2</t>
  </si>
  <si>
    <t>INE906B07IH3</t>
  </si>
  <si>
    <t>INE916DA7SY6</t>
  </si>
  <si>
    <t>BWR AAA</t>
  </si>
  <si>
    <t>BWR AAA(CE)</t>
  </si>
  <si>
    <t>CRISIL AA+</t>
  </si>
  <si>
    <t>C-TIER II</t>
  </si>
  <si>
    <t>Scheme C TIER II</t>
  </si>
  <si>
    <t>INE040A08674</t>
  </si>
  <si>
    <t>INE134E08KV1</t>
  </si>
  <si>
    <t>INE206D08493</t>
  </si>
  <si>
    <t>INE296A07SY5</t>
  </si>
  <si>
    <t>INE514E08EE3</t>
  </si>
  <si>
    <t>INE733E07HC8</t>
  </si>
  <si>
    <t>INE906B08039</t>
  </si>
  <si>
    <t>G-TIER I</t>
  </si>
  <si>
    <t>Scheme G TIER I</t>
  </si>
  <si>
    <t>IN000230C028</t>
  </si>
  <si>
    <t>IN000330C059</t>
  </si>
  <si>
    <t>IN000444C033</t>
  </si>
  <si>
    <t>IN000465P014</t>
  </si>
  <si>
    <t>IN000929C058</t>
  </si>
  <si>
    <t>IN000930C056</t>
  </si>
  <si>
    <t>IN001043C032</t>
  </si>
  <si>
    <t>IN001044C030</t>
  </si>
  <si>
    <t>IN001158C020</t>
  </si>
  <si>
    <t>IN001234C037</t>
  </si>
  <si>
    <t>IN001243P014</t>
  </si>
  <si>
    <t>IN0020040039</t>
  </si>
  <si>
    <t>IN0020060086</t>
  </si>
  <si>
    <t>IN0020070044</t>
  </si>
  <si>
    <t>IN0020120062</t>
  </si>
  <si>
    <t>IN0020150044</t>
  </si>
  <si>
    <t>IN0020150051</t>
  </si>
  <si>
    <t>IN0020150077</t>
  </si>
  <si>
    <t>IN0020160019</t>
  </si>
  <si>
    <t>IN0020160092</t>
  </si>
  <si>
    <t>IN0020160118</t>
  </si>
  <si>
    <t>IN0020170042</t>
  </si>
  <si>
    <t>IN0020190032</t>
  </si>
  <si>
    <t>IN0020190040</t>
  </si>
  <si>
    <t>IN0020190057</t>
  </si>
  <si>
    <t>IN0020200054</t>
  </si>
  <si>
    <t>IN0020200153</t>
  </si>
  <si>
    <t>IN0020200187</t>
  </si>
  <si>
    <t>IN0020200401</t>
  </si>
  <si>
    <t>IN0020210202</t>
  </si>
  <si>
    <t>IN0020210244</t>
  </si>
  <si>
    <t>IN0020220102</t>
  </si>
  <si>
    <t>IN0020220144</t>
  </si>
  <si>
    <t>IN0020230044</t>
  </si>
  <si>
    <t>IN0020230077</t>
  </si>
  <si>
    <t>IN0020230127</t>
  </si>
  <si>
    <t>IN0020240035</t>
  </si>
  <si>
    <t>IN0020240100</t>
  </si>
  <si>
    <t>IN0020240126</t>
  </si>
  <si>
    <t>IN0020240142</t>
  </si>
  <si>
    <t>IN0020250018</t>
  </si>
  <si>
    <t>IN0020250026</t>
  </si>
  <si>
    <t>IN0020250042</t>
  </si>
  <si>
    <t>IN0020250075</t>
  </si>
  <si>
    <t>IN1520220220</t>
  </si>
  <si>
    <t>IN1520220279</t>
  </si>
  <si>
    <t>IN1520240145</t>
  </si>
  <si>
    <t>IN1520240277</t>
  </si>
  <si>
    <t>IN2020180021</t>
  </si>
  <si>
    <t>IN2220200264</t>
  </si>
  <si>
    <t>IN2220210206</t>
  </si>
  <si>
    <t>IN2220230162</t>
  </si>
  <si>
    <t>IN2220230220</t>
  </si>
  <si>
    <t>IN2220230246</t>
  </si>
  <si>
    <t>IN2220240104</t>
  </si>
  <si>
    <t>IN2220240187</t>
  </si>
  <si>
    <t>IN2220240401</t>
  </si>
  <si>
    <t>IN3320230359</t>
  </si>
  <si>
    <t>IN3720200069</t>
  </si>
  <si>
    <t>IN4520180204</t>
  </si>
  <si>
    <t>INE103D08039</t>
  </si>
  <si>
    <t>CGS</t>
  </si>
  <si>
    <t>IND AAA(CE)</t>
  </si>
  <si>
    <t>CRISIL AAA(CE)</t>
  </si>
  <si>
    <t>G-TIER II</t>
  </si>
  <si>
    <t>Scheme G TIER II</t>
  </si>
  <si>
    <t>IN000335C025</t>
  </si>
  <si>
    <t>IN000929C041</t>
  </si>
  <si>
    <t>INE041025011</t>
  </si>
  <si>
    <t>INE062A08462</t>
  </si>
  <si>
    <t>INE0CCU25019</t>
  </si>
  <si>
    <t>INE0GGX23010</t>
  </si>
  <si>
    <t>INE219X23014</t>
  </si>
  <si>
    <t>INE476A08217</t>
  </si>
  <si>
    <t>INE476A08241</t>
  </si>
  <si>
    <t>Scheme Tax Saver Tier II</t>
  </si>
  <si>
    <t>CSG</t>
  </si>
  <si>
    <t>Scheme Secure Retriement Equity</t>
  </si>
  <si>
    <t>Scheme Secure Fund</t>
  </si>
  <si>
    <t>Production of liquid and gaseous fuels, illuminating oils, lubricating</t>
  </si>
  <si>
    <t>INFOSYS LTD EQ</t>
  </si>
  <si>
    <t>Activities of maintaining and operating pageing</t>
  </si>
  <si>
    <t>Construction of utility projects n.e.c.</t>
  </si>
  <si>
    <t>RELIANCE INDUSTRIES LIMITED</t>
  </si>
  <si>
    <t>Writing , modifying, testing of computer program</t>
  </si>
  <si>
    <t>LARSEN AND TOUBRO LIMITED</t>
  </si>
  <si>
    <t>Bank Of Baroda</t>
  </si>
  <si>
    <t>Manufacture of Aluminium from alumina and by other methods and products</t>
  </si>
  <si>
    <t>Monetary intermediation of commercial banks, saving banks. postal savings</t>
  </si>
  <si>
    <t>Manufacture of motorcycles, scooters, mopeds etc. and their</t>
  </si>
  <si>
    <t>Other credit granting</t>
  </si>
  <si>
    <t>Manufacture of soap all forms</t>
  </si>
  <si>
    <t>Manufacture of medicinal substances used in the manufacture of pharmaceuticals:</t>
  </si>
  <si>
    <t>CIPLA LIMITED</t>
  </si>
  <si>
    <t>AMBUJA CEMENTS LTD</t>
  </si>
  <si>
    <t>HINDUSTAN UNILEVER LIMITED</t>
  </si>
  <si>
    <t>EICHER MOTORS LTD</t>
  </si>
  <si>
    <t>Bharat Petroleum Corporation Limited</t>
  </si>
  <si>
    <t>HDFC BANK LTD</t>
  </si>
  <si>
    <t>STATE BANK OF INDIA</t>
  </si>
  <si>
    <t>SUN PHARMACEUTICALS INDUSTRIES LTD</t>
  </si>
  <si>
    <t>HINDALCO INDUSTRIES LTD.</t>
  </si>
  <si>
    <t>GAIL (INDIA) LIMITED .</t>
  </si>
  <si>
    <t>ITC LTD</t>
  </si>
  <si>
    <t>ICICI BANK LTD</t>
  </si>
  <si>
    <t>MAHINDRA AND MAHINDRA LTD</t>
  </si>
  <si>
    <t>Manufacture of hot-rolled and cold-rolled products of steel</t>
  </si>
  <si>
    <t>Manufacture of clinkers and cement</t>
  </si>
  <si>
    <t>Dr. Reddy's Laboratories Limited</t>
  </si>
  <si>
    <t>Manufacture of tractors used in agriculture and forestry</t>
  </si>
  <si>
    <t>GODREJ CONSUMER PRODUCTS LIMITED</t>
  </si>
  <si>
    <t>Manufacture of cigarettes, cigarette tobacco</t>
  </si>
  <si>
    <t>SBI LIFE INSURANCE COMPANY LIMITED</t>
  </si>
  <si>
    <t>Disrtibution and sale of gaseous fuels through mains</t>
  </si>
  <si>
    <t>JSW ENERGY LIMITED</t>
  </si>
  <si>
    <t>Life insurance</t>
  </si>
  <si>
    <t>Electric power generation by coal based thermal power plants</t>
  </si>
  <si>
    <t>CHOLAMANDALAM INVESTMENT AND FINANCE COMPANY</t>
  </si>
  <si>
    <t>TATA STEEL LIMITED.</t>
  </si>
  <si>
    <t>Bharat Heavy Electricals Limited</t>
  </si>
  <si>
    <t>Manufacture of other steam generators (except central heating hot water boilers), n.e.c.</t>
  </si>
  <si>
    <t>VARUN INDUSTRIES LIMITED</t>
  </si>
  <si>
    <t>AXIS BANK</t>
  </si>
  <si>
    <t>Manufacture of aerated drinks</t>
  </si>
  <si>
    <t>KOTAK MAHINDRA BANK LIMITED</t>
  </si>
  <si>
    <t>Federal Bank</t>
  </si>
  <si>
    <t>BHARAT ELECTRONICS LIMITED</t>
  </si>
  <si>
    <t>Manufacture of biscuits, cakes, pastries, rusks etc.</t>
  </si>
  <si>
    <t>On shore extraction of crude petroleum</t>
  </si>
  <si>
    <t>NESTLE INDIA LTD</t>
  </si>
  <si>
    <t>Manufacture of other dairy products n.e.c.</t>
  </si>
  <si>
    <t>TATA POWER COMPANY LIMITED</t>
  </si>
  <si>
    <t>OIL AND NATURAL GAS CORPORATION LTD</t>
  </si>
  <si>
    <t>Processing and blending of tea including manufacture of instant tea</t>
  </si>
  <si>
    <t>Britannia Industries Limited</t>
  </si>
  <si>
    <t>Tata Consumer Products Limited</t>
  </si>
  <si>
    <t>Manufacture of radar equipment, GPS devices, search, detection, navig</t>
  </si>
  <si>
    <t>TATA CONSULTANCY SERVICES LIMITED</t>
  </si>
  <si>
    <t>Bajaj Finance Limited</t>
  </si>
  <si>
    <t>Apollo Hospitals Enterprise Ltd</t>
  </si>
  <si>
    <t>Computer consultancy</t>
  </si>
  <si>
    <t>Real estate activities with own or leased property</t>
  </si>
  <si>
    <t>Manufacture of jewellery of gold, silver and other precious or base metal</t>
  </si>
  <si>
    <t>Titan Company Limited</t>
  </si>
  <si>
    <t>CUMMINS INDIA LIMITED</t>
  </si>
  <si>
    <t>Manufacture of explosives, ammunition and fire works</t>
  </si>
  <si>
    <t>BHARTI AIRTEL LTD</t>
  </si>
  <si>
    <t>Hospital activities</t>
  </si>
  <si>
    <t>SOLAR INDUSTRIES INDIA LIMITED</t>
  </si>
  <si>
    <t>CANARA BANK LTD</t>
  </si>
  <si>
    <t>MARUTI SUZUKI INDIA LTD.</t>
  </si>
  <si>
    <t>Torrent Pharmaceuticals Ltd</t>
  </si>
  <si>
    <t>SHRIRAM FINANCE LIMITED</t>
  </si>
  <si>
    <t>Indian Bank</t>
  </si>
  <si>
    <t>TVS Motor Company Ltd</t>
  </si>
  <si>
    <t>Manufacture of passenger cars</t>
  </si>
  <si>
    <t>Manufacture of organic and inorganic chemical compounds n.e.c.</t>
  </si>
  <si>
    <t>TECH MAHINDRA LIMITED</t>
  </si>
  <si>
    <t>NTPC LIMITED</t>
  </si>
  <si>
    <t>UltraTech Cement Limited</t>
  </si>
  <si>
    <t>POWER GRID CORPORATION OF INDIA LIMITED</t>
  </si>
  <si>
    <t>HDFC LIFE INSURANCE COMPANY LTD</t>
  </si>
  <si>
    <t>ZOMATO Ltd</t>
  </si>
  <si>
    <t>Activities of holding companies</t>
  </si>
  <si>
    <t>Transmission of electric energy</t>
  </si>
  <si>
    <t>HCL Technologies Limited</t>
  </si>
  <si>
    <t>Other information service activities n.e.c.</t>
  </si>
  <si>
    <t>Cargo handling incidental to water transport</t>
  </si>
  <si>
    <t>JSW INFRASTRUCTURE LIMITED</t>
  </si>
  <si>
    <t>Other monetary intermediation services n.e.c.</t>
  </si>
  <si>
    <t>8.54%NABARD 30 Jan 2034.</t>
  </si>
  <si>
    <t>8.62% NABARD 14-MAR-2034</t>
  </si>
  <si>
    <t>7.50 NABARD 17.11.2034</t>
  </si>
  <si>
    <t>7.78 NABARD 20.12.2034</t>
  </si>
  <si>
    <t>7.83% NABARD 17 Oct 2034</t>
  </si>
  <si>
    <t>8.47% NABARD GOI 31 Aug 2033</t>
  </si>
  <si>
    <t>7.40 NABARD 29.04.2030</t>
  </si>
  <si>
    <t>7.60 Bajaj Finance 11.02.2030</t>
  </si>
  <si>
    <t>7.02 Bajaj Finance 18.04.2031.</t>
  </si>
  <si>
    <t>7.99 Tata Capital 08.02.2034</t>
  </si>
  <si>
    <t>7.79% SIDBI 2027-Series IV of FY 2023-24</t>
  </si>
  <si>
    <t>08.12% EXIM 25-April-2031</t>
  </si>
  <si>
    <t>7.48 SIDBI 24.05.2029</t>
  </si>
  <si>
    <t>7.02 EXIM 25.11.2031</t>
  </si>
  <si>
    <t>7.88% EXIM 11-Jan-2033</t>
  </si>
  <si>
    <t>7.14 NHB 17.11.2034</t>
  </si>
  <si>
    <t>Electric power generation by hydroelectric power plants</t>
  </si>
  <si>
    <t>7.55% Power Grid Corporation 21-Sept-2031</t>
  </si>
  <si>
    <t>8.03 ICICI Prudential Life 19.12.2034 call 19.12.2029</t>
  </si>
  <si>
    <t>7.55 NEEPCO 10.06.2028 call 10.06.2025</t>
  </si>
  <si>
    <t>6.69 NTPC 13.09.2031</t>
  </si>
  <si>
    <t>7.08 PGC  25.10.2034</t>
  </si>
  <si>
    <t>7.14 NEEPCO 22.03.2030 call 24.03.2026</t>
  </si>
  <si>
    <t>7.32% NTPC 17 Jul 2029</t>
  </si>
  <si>
    <t>8.45 % SUNDARAM FINANCE 21.02.2028</t>
  </si>
  <si>
    <t>8.05 HDFC Life 09.10.2034</t>
  </si>
  <si>
    <t>NHPC 07.59 20-Feb-2034</t>
  </si>
  <si>
    <t>NHPC 07.59 20-Feb-2037</t>
  </si>
  <si>
    <t>8.10 HDFC Life 14.02.2035 call 14.02.2030</t>
  </si>
  <si>
    <t>NHPC 07.59 20-Feb-2035</t>
  </si>
  <si>
    <t>7.38%NHPC 03.01.2029</t>
  </si>
  <si>
    <t>NHPC 07.59 20-Feb-2036</t>
  </si>
  <si>
    <t>NHPC 07.59 19-Feb-2033</t>
  </si>
  <si>
    <t>NHPC 07.59 20-Feb-2038</t>
  </si>
  <si>
    <t>7.98 NHAI 23.12.2049</t>
  </si>
  <si>
    <t>Construction and maintenance of motorways, streets, roads, other vehicular ways</t>
  </si>
  <si>
    <t>NHPC 07.59 20 Feb-2031</t>
  </si>
  <si>
    <t>7.48 NHAI 05.03.2050</t>
  </si>
  <si>
    <t>NHPC 07.59 20 Feb-2032</t>
  </si>
  <si>
    <t>6.98% NHAI 29 June 2035</t>
  </si>
  <si>
    <t>7.03% NHAI 2040  (Secured) 15-Dec-2040</t>
  </si>
  <si>
    <t>Kotak Mahindra Prime Ltd. 7.77% 15 January 2030</t>
  </si>
  <si>
    <t>7.32%RECLimited2035</t>
  </si>
  <si>
    <t>8.37% HUDCO GOI 23 Mar 2029 (GOI Service)</t>
  </si>
  <si>
    <t>8.41% HUDCO GOI 15 Mar 2029 (GOI Service)</t>
  </si>
  <si>
    <t>7.71%REC Limited 2033 227-B</t>
  </si>
  <si>
    <t>7.15 HUDCO 25.09.2034</t>
  </si>
  <si>
    <t>07.10% HDFC LTD 12-Nov-2031</t>
  </si>
  <si>
    <t>6.90 HUDCO 06.05.2030</t>
  </si>
  <si>
    <t>8.44% HDFC Bank 28-Dec-2028</t>
  </si>
  <si>
    <t>7.86 Tata Capital Housing Finance Limited 2029</t>
  </si>
  <si>
    <t>7.97 HDFC 17.02.2033</t>
  </si>
  <si>
    <t>7.75 HDFC Bank 13.06.2033</t>
  </si>
  <si>
    <t>6.90% IRFC 05.06.2035</t>
  </si>
  <si>
    <t>8.55%IRFC 21 Feb 2029</t>
  </si>
  <si>
    <t>6.92%IRFC 29-Aug-2031</t>
  </si>
  <si>
    <t>7.48 IRFC 29.08.2034</t>
  </si>
  <si>
    <t>7.39 IRFC 15.07.2034</t>
  </si>
  <si>
    <t>7.44 IRFC 16.06.2034</t>
  </si>
  <si>
    <t>7.67 IRFC 15.12.2033</t>
  </si>
  <si>
    <t>7.09% IRFC 2034</t>
  </si>
  <si>
    <t>6.78 IRFC 30.04.2030</t>
  </si>
  <si>
    <t>7.45 IRFC 13.10.2028</t>
  </si>
  <si>
    <t>7.13% LIC Housing Finance 28-Nov-2031</t>
  </si>
  <si>
    <t>6.09% HPCL 26.02.2027 (Hindustan Petroleum Corporation Ltd)</t>
  </si>
  <si>
    <t>7.03 Nabfid 08.04.2030</t>
  </si>
  <si>
    <t>Activities of specialized institutions granting credit for house purchases</t>
  </si>
  <si>
    <t>6.80% SBI BasellI Tier II 21 Aug 2035 Call 21 Aug 2030</t>
  </si>
  <si>
    <t>7.65 Nabfid 22-12-2038</t>
  </si>
  <si>
    <t>6.63% HPCL(Hindustan Petroleum Corporation Ltd)11.04.2031</t>
  </si>
  <si>
    <t>7.48 MRPL 14.04.2032</t>
  </si>
  <si>
    <t>7.71 LIC HF 09.05.2033</t>
  </si>
  <si>
    <t>7.82 LIC HF 18.11.2032</t>
  </si>
  <si>
    <t>7.89 Godrej Ind Ltd. 2031</t>
  </si>
  <si>
    <t>7.75 LIC HF 23.08.2029</t>
  </si>
  <si>
    <t>8.80% Chola Investment &amp; Finance 28 Jun 27</t>
  </si>
  <si>
    <t>8.60 Cholamandalam Investment and Finance 15.03.2029</t>
  </si>
  <si>
    <t>8.85% PFC 15.06.2030</t>
  </si>
  <si>
    <t>8.67%PFC 19-Nov-2028</t>
  </si>
  <si>
    <t>7.65 PFC 13.11.2037</t>
  </si>
  <si>
    <t>7.41 PFC 25.02.2030</t>
  </si>
  <si>
    <t>7.62 PFC 15.07.2033</t>
  </si>
  <si>
    <t>7.34 GAIL 20.12.2027</t>
  </si>
  <si>
    <t>6.95% PFC 22.01.2036</t>
  </si>
  <si>
    <t>Electric power generation and transmission by nuclear power plants</t>
  </si>
  <si>
    <t>7.89 Godrej Ind Ltd. 2030</t>
  </si>
  <si>
    <t>9.18% Nuclear Power Corporation of India Limited 23-Jan-2028</t>
  </si>
  <si>
    <t>7.27 % PFC 2031</t>
  </si>
  <si>
    <t>7.76 Federal bank 12.11.2034</t>
  </si>
  <si>
    <t>8.15 HDFC Ergo 26.09.2033 Call 26.09.2028</t>
  </si>
  <si>
    <t>9.18% Nuclear Power Corporation of India Limited 23-Jan-2029</t>
  </si>
  <si>
    <t>6.80% Nuclear Power Corporation of India Limited 24-Mar-2031</t>
  </si>
  <si>
    <t>7.88 INDIGRID INFRASTRUCTURE TRUST 30.04.2029</t>
  </si>
  <si>
    <t>Non-life insurance</t>
  </si>
  <si>
    <t>7.64 Axis Bank 07.03.2034</t>
  </si>
  <si>
    <t>7.88 Axis Bank Tier 2 13-12-2032</t>
  </si>
  <si>
    <t>7.45 Axis Bank 05.09.2034</t>
  </si>
  <si>
    <t>7.60 NABARD 23.11.2032</t>
  </si>
  <si>
    <t>7.79 HDFC Bank 24.11.2032</t>
  </si>
  <si>
    <t>7.75% Power Finance Corporation 11-Jun-2030</t>
  </si>
  <si>
    <t>7.55 NPCIL 23.12.2032</t>
  </si>
  <si>
    <t>7.93 Bajaj Finance 02.05.2034</t>
  </si>
  <si>
    <t>8.83% EXIM 03-NOV-2029</t>
  </si>
  <si>
    <t>9.00 % NTPC 25.01.2027</t>
  </si>
  <si>
    <t>7.04% NHAI 21-09-2033</t>
  </si>
  <si>
    <t>Gsec Strip 22-02-2030</t>
  </si>
  <si>
    <t>0% Strip GOI 12-03-2030</t>
  </si>
  <si>
    <t>Gsec Strip 22-04-2044</t>
  </si>
  <si>
    <t>Gsec Strip 23-12-2043</t>
  </si>
  <si>
    <t>Gsec Strip 12-09-2029</t>
  </si>
  <si>
    <t>8.32% GS 02.08.2032</t>
  </si>
  <si>
    <t>Gsec Strip 22-10-2044</t>
  </si>
  <si>
    <t>Gsec Strip 15-04-2065</t>
  </si>
  <si>
    <t>Gsec Strip 22-10-2043</t>
  </si>
  <si>
    <t>Gsec Strip 17-12-2034</t>
  </si>
  <si>
    <t>7.50% GOI 10-Aug-2034</t>
  </si>
  <si>
    <t>8.28% GOI 15.02.2032</t>
  </si>
  <si>
    <t>Gsec Strip 25-11-2058</t>
  </si>
  <si>
    <t>Strip Gsec 12-09-2030</t>
  </si>
  <si>
    <t>7.61% GSEC 09.05.2030</t>
  </si>
  <si>
    <t>8.13% GOI 22 june 2045</t>
  </si>
  <si>
    <t>7.69% GOI 17.06.2043</t>
  </si>
  <si>
    <t>7.63 GS 17.06.2059</t>
  </si>
  <si>
    <t>7.72% GOI 26.10.2055.</t>
  </si>
  <si>
    <t>7.16 GS 20.09.2050</t>
  </si>
  <si>
    <t>8.30% GOI 31-Dec-2042</t>
  </si>
  <si>
    <t>6.62% GOI 2051 (28-NOV-2051)  2051.</t>
  </si>
  <si>
    <t>7.73% GS  MD 19/12/2034</t>
  </si>
  <si>
    <t>6.68% GOI 17-Sept-2031</t>
  </si>
  <si>
    <t>6.79% GS 26.12.2029</t>
  </si>
  <si>
    <t>7.72 GS 15.06.2049</t>
  </si>
  <si>
    <t>7.18 GS 24.07.2037</t>
  </si>
  <si>
    <t>05.77% GOI 03-Aug-2030</t>
  </si>
  <si>
    <t>6.76 GS 22.02.2061</t>
  </si>
  <si>
    <t>6.54% GOI 17-Jan-2032</t>
  </si>
  <si>
    <t>7.41 GS 19.12.2036</t>
  </si>
  <si>
    <t>6.80 GS 15.12.2060</t>
  </si>
  <si>
    <t>6.95% GOI 16-DEC-2061</t>
  </si>
  <si>
    <t>7.25 GS 12.06.2063</t>
  </si>
  <si>
    <t>7.46 GS 06.11.2073</t>
  </si>
  <si>
    <t>7.29 SGrB 27.01.2033</t>
  </si>
  <si>
    <t>6.33 GS 05.05.2035</t>
  </si>
  <si>
    <t>6.90 GS 15.04.2065</t>
  </si>
  <si>
    <t>7.34 GS 22.04.2064</t>
  </si>
  <si>
    <t>7.09 GS 25.11.2074</t>
  </si>
  <si>
    <t>6.90 SGRB 05.08.2034</t>
  </si>
  <si>
    <t>6.68 GS 07.07.2040</t>
  </si>
  <si>
    <t>6.79 GS 07.10.2034</t>
  </si>
  <si>
    <t>7.47 MH SDL 21.02.2036</t>
  </si>
  <si>
    <t>7.10 MH SDL 04.08.2036</t>
  </si>
  <si>
    <t>7.60 GJ SDL 08.02.2035</t>
  </si>
  <si>
    <t>07.24 GS 18.08.2055</t>
  </si>
  <si>
    <t>7.70 MH SDL 15.11.2034</t>
  </si>
  <si>
    <t>7.49 MH SDL 07.02.2036</t>
  </si>
  <si>
    <t>6.63% MAHARASHTRA SDL 14-OCT-2030</t>
  </si>
  <si>
    <t>8.32% Kerala SDL 25-April-2030</t>
  </si>
  <si>
    <t>7.21 GJ SDL 05.03.2035</t>
  </si>
  <si>
    <t>7.71 GJ SDL 08.03.2034</t>
  </si>
  <si>
    <t>7.22 GJ SDL 15.01.2035</t>
  </si>
  <si>
    <t>7.22 MH SDL 07.08.2034</t>
  </si>
  <si>
    <t>7.20 MH SDL 28.08.2034</t>
  </si>
  <si>
    <t>7.28 JH SDL 10.03.2036</t>
  </si>
  <si>
    <t>8.38% Telangana SDL 2049</t>
  </si>
  <si>
    <t>7.48 UP SDL 22.03.2044</t>
  </si>
  <si>
    <t>7.12 MH SDL 05.02.2036</t>
  </si>
  <si>
    <t>7.72 BSNL 22-12-2032</t>
  </si>
  <si>
    <t>Gsec Strip 15-03-2035</t>
  </si>
  <si>
    <t>0% Strip GOI  19-09-2029</t>
  </si>
  <si>
    <t>Embassy Office Parks REIT</t>
  </si>
  <si>
    <t>India Grid Trust - InvITs</t>
  </si>
  <si>
    <t>POWERGRID Infrastructure Investment Trust</t>
  </si>
  <si>
    <t>7.98 SBI Perpetual Call 24-10-2034</t>
  </si>
  <si>
    <t>Mindspace Business Parks REIT</t>
  </si>
  <si>
    <t>8.27 Canara Bank Call 29.08.2029</t>
  </si>
  <si>
    <t>8.40 Canara Bank Perpetual Call 11-12-2028</t>
  </si>
  <si>
    <t>TAX SAVER2</t>
  </si>
  <si>
    <t>ABSLPL-SRE</t>
  </si>
  <si>
    <t>ABSLPL-SFP</t>
  </si>
  <si>
    <t>INE0KUG08100</t>
  </si>
  <si>
    <t>INE115A07OF5</t>
  </si>
  <si>
    <t>INE238A08518</t>
  </si>
  <si>
    <t>INE537P07877</t>
  </si>
  <si>
    <t>IN0020240191</t>
  </si>
  <si>
    <t>IN1520220063</t>
  </si>
  <si>
    <t>IN3320250100</t>
  </si>
  <si>
    <t>INE261F08691</t>
  </si>
  <si>
    <t>7.27 Axis Bank Infrastructure Bond(26.11.2035)</t>
  </si>
  <si>
    <t>7.39% INFRADEBT 27.05.2031</t>
  </si>
  <si>
    <t>7.99% LIC Housing 12 July 2029 Put Option (12July2021)</t>
  </si>
  <si>
    <t>6.86% NABFID 2030</t>
  </si>
  <si>
    <t>7.20% NABARD GOI 21-10-2031</t>
  </si>
  <si>
    <t>7.12 UP SGS 19-11-2033</t>
  </si>
  <si>
    <t>6.79 GS 30.12.2031</t>
  </si>
  <si>
    <t>7.77 GUJ SGS 2032</t>
  </si>
  <si>
    <t>INE200A01026</t>
  </si>
  <si>
    <t>INE053F08353</t>
  </si>
  <si>
    <t>INE726G08030</t>
  </si>
  <si>
    <t>INE752E08783</t>
  </si>
  <si>
    <t>Construction/erection and maintenance of power, telecommunication and transmission lines</t>
  </si>
  <si>
    <t>GE Vernova T&amp;D India Ltd</t>
  </si>
  <si>
    <t>7.69 ICICI Prudential 2035 (call 28.11.2030)</t>
  </si>
  <si>
    <t>6.94% POWERGRID 15.04.2035</t>
  </si>
  <si>
    <t>7.57 IRFC 18.04.2029</t>
  </si>
  <si>
    <t>INE237A01036</t>
  </si>
  <si>
    <t>INE361B01024</t>
  </si>
  <si>
    <t>INE121A07RX9</t>
  </si>
  <si>
    <t>INE296A07SV1</t>
  </si>
  <si>
    <t>INE572E07266</t>
  </si>
  <si>
    <t>INE685A07173</t>
  </si>
  <si>
    <t>INE916DA7TH9</t>
  </si>
  <si>
    <t>IN0020250133</t>
  </si>
  <si>
    <t>IN1520250268</t>
  </si>
  <si>
    <t>INE261F08CQ6</t>
  </si>
  <si>
    <t>Vatsalya</t>
  </si>
  <si>
    <t>Vatsalya Scheme</t>
  </si>
  <si>
    <t>DIVI'S LABORATORIES LTD</t>
  </si>
  <si>
    <t>7.5343% PNB Housing Finance Limited 2031</t>
  </si>
  <si>
    <t>7.80% TORRENT PHARMACEUTICALS LTD NCD 2031-SERIES 4</t>
  </si>
  <si>
    <t>7.45% KMPL 2031</t>
  </si>
  <si>
    <t>7.82% BAJAJFIN 31 JAN 2034</t>
  </si>
  <si>
    <t>8.60% Chola 05-March-2029</t>
  </si>
  <si>
    <t>6.68 Gsec 2033</t>
  </si>
  <si>
    <t>7.47 GUJ SDL 2036</t>
  </si>
  <si>
    <t>6.49% NABARD GOI Fully Serviced Bond Series PMAY-G PD3</t>
  </si>
  <si>
    <t>INE117A01022</t>
  </si>
  <si>
    <t>INE151A01013</t>
  </si>
  <si>
    <t>INE465A01025</t>
  </si>
  <si>
    <t>INE765G01017</t>
  </si>
  <si>
    <t>INE121J01017</t>
  </si>
  <si>
    <t>INE127D01025</t>
  </si>
  <si>
    <t>INE020B08FG9</t>
  </si>
  <si>
    <t>INE031A08962</t>
  </si>
  <si>
    <t>INE040A08773</t>
  </si>
  <si>
    <t>INE053F08221</t>
  </si>
  <si>
    <t>INE134E08MI4</t>
  </si>
  <si>
    <t>INE246R07855</t>
  </si>
  <si>
    <t>INE557F08GD6</t>
  </si>
  <si>
    <t>IN1920250207</t>
  </si>
  <si>
    <t>IN2120220065</t>
  </si>
  <si>
    <t>IN2120250385</t>
  </si>
  <si>
    <t>IN3320250175</t>
  </si>
  <si>
    <t>IN3320250183</t>
  </si>
  <si>
    <t>IN4520250692</t>
  </si>
  <si>
    <t>ICICI LOMBARD GENERAL INSURANCE CO LTD</t>
  </si>
  <si>
    <t>ABB India Limited</t>
  </si>
  <si>
    <t>Tata Communications Limited</t>
  </si>
  <si>
    <t>Manufacture of electricity distribution and control apparatus</t>
  </si>
  <si>
    <t>Other telecommunications activities</t>
  </si>
  <si>
    <t>Bharat Forge Limited</t>
  </si>
  <si>
    <t>Forging, pressing, stamping and roll-forming of metal; powder metallurgy</t>
  </si>
  <si>
    <t>Indus Towers Ltd</t>
  </si>
  <si>
    <t>Management of mutual funds</t>
  </si>
  <si>
    <t>HDFC Asset Management Company Ltd</t>
  </si>
  <si>
    <t>6.90% HUDCO APR 2032</t>
  </si>
  <si>
    <t>7.45%REC Limited2035</t>
  </si>
  <si>
    <t>7.80 HDFC 06.09.2032</t>
  </si>
  <si>
    <t>7.65% IRFC 30.12.2032</t>
  </si>
  <si>
    <t>7.70 % PFC BS 226B 15.04.2033</t>
  </si>
  <si>
    <t>7.68 NIIF Infrastructure Finance Limited 2031</t>
  </si>
  <si>
    <t>7.35 NHB JAN 2032</t>
  </si>
  <si>
    <t>7.82 MP SDL 2042</t>
  </si>
  <si>
    <t>7.64 MP SGS 2033</t>
  </si>
  <si>
    <t>07.25 KARNATAKA SGS 2033</t>
  </si>
  <si>
    <t>07.59 Uttar Pradesh SGS 2041</t>
  </si>
  <si>
    <t>07.57 Uttar pradesh SGS 2036</t>
  </si>
  <si>
    <t>07.80 % Telangana SGS 2042</t>
  </si>
  <si>
    <t>INE196A01026</t>
  </si>
  <si>
    <t>INE205A01025</t>
  </si>
  <si>
    <t>INE262H01021</t>
  </si>
  <si>
    <t>INE274J01014</t>
  </si>
  <si>
    <t>INE388Y01029</t>
  </si>
  <si>
    <t>INE414G01012</t>
  </si>
  <si>
    <t>INE522F01014</t>
  </si>
  <si>
    <t>INE775A01035</t>
  </si>
  <si>
    <t>INE949L01017</t>
  </si>
  <si>
    <t>INE115A07QY1</t>
  </si>
  <si>
    <t>INE403D08264</t>
  </si>
  <si>
    <t>INE403D08322</t>
  </si>
  <si>
    <t>IN1920250280</t>
  </si>
  <si>
    <t>IN1920250298</t>
  </si>
  <si>
    <t>IN2020250345</t>
  </si>
  <si>
    <t>IN2220250392</t>
  </si>
  <si>
    <t>IN2220250509</t>
  </si>
  <si>
    <t>IN3320250233</t>
  </si>
  <si>
    <t>IN3320250258</t>
  </si>
  <si>
    <t>IN3320250266</t>
  </si>
  <si>
    <t>IN4520250759</t>
  </si>
  <si>
    <t>MARICO LTD</t>
  </si>
  <si>
    <t>Manufacture of vegetable oils and fats excluding corn oil</t>
  </si>
  <si>
    <t>Vedanta Limited</t>
  </si>
  <si>
    <t>Manufacture of Copper from ore, and other copper products and alloys</t>
  </si>
  <si>
    <t>Persistent Systems Ltd</t>
  </si>
  <si>
    <t>Oil India Limited</t>
  </si>
  <si>
    <t>NYKAA FSN E commerce venture</t>
  </si>
  <si>
    <t>Retail sale via e-commerce</t>
  </si>
  <si>
    <t>MUTHOOT FINANCE LIMITED</t>
  </si>
  <si>
    <t>Coal India Limited</t>
  </si>
  <si>
    <t>Belowground mining of hard coal</t>
  </si>
  <si>
    <t>Samvardhana Motherson International Ltd</t>
  </si>
  <si>
    <t>Manufacture of parts and accessories of bodies for motor vehicles such as</t>
  </si>
  <si>
    <t>AU Small Finance Bank Ltd</t>
  </si>
  <si>
    <t>7.57 % LIC Housing Finance Ltd. 18th October, 2029</t>
  </si>
  <si>
    <t>8.75 BHARTI TELECOM LTD NCD 05112029</t>
  </si>
  <si>
    <t>7.85% Bharti Telecom Limited Debentures 20.03.2029</t>
  </si>
  <si>
    <t>7.48% KARNATAKA SGS 04-09-2037</t>
  </si>
  <si>
    <t>07.54 KARNATAKA SGS 2039</t>
  </si>
  <si>
    <t>08.04 Kerala SGS 2046</t>
  </si>
  <si>
    <t>7.43% MAHARASHTRA SGS 03-12-2040</t>
  </si>
  <si>
    <t>07.66 Maharashtra SGS 2047</t>
  </si>
  <si>
    <t>7.62 UP SDL 04-03-2041</t>
  </si>
  <si>
    <t>07.72 Uttar Pradesh SGS 2044</t>
  </si>
  <si>
    <t>7.88 UP SDL 2046</t>
  </si>
  <si>
    <t>7.75% TELANGANA SGS 2045</t>
  </si>
  <si>
    <t>INE674K01013</t>
  </si>
  <si>
    <t>INE0CCU07173</t>
  </si>
  <si>
    <t>INE0KUG08019</t>
  </si>
  <si>
    <t>INE296A07TL0</t>
  </si>
  <si>
    <t>INE306N07LO1</t>
  </si>
  <si>
    <t>IN0020250141</t>
  </si>
  <si>
    <t>IN2220250467</t>
  </si>
  <si>
    <t>IN2220260037</t>
  </si>
  <si>
    <t>IN4520260055</t>
  </si>
  <si>
    <t>INE261F08CW4</t>
  </si>
  <si>
    <t>LTIMINDTREE LIMITED</t>
  </si>
  <si>
    <t>Aditya birla Capital Limited</t>
  </si>
  <si>
    <t>7.14 Mindspace Business park REIT 2030</t>
  </si>
  <si>
    <t>7.38 BAJAJ FINANCE LTD NCD 28062030</t>
  </si>
  <si>
    <t>8.50 % TATA CAPITAL LIMITED 06-11-2029</t>
  </si>
  <si>
    <t>7.43 NABFID 16.06.2033</t>
  </si>
  <si>
    <t>8.07 Maharashtra 2049</t>
  </si>
  <si>
    <t>07.82 Telangana SGS 2047</t>
  </si>
  <si>
    <t>7.00% NABARD GoI Fully Serviced Bond Series PMAY-G PD4 2031</t>
  </si>
  <si>
    <t>06.36 GOVT. STOCK 2031</t>
  </si>
  <si>
    <t>06.77 Maharashtra 2030</t>
  </si>
  <si>
    <t>INE134E08NM4</t>
  </si>
  <si>
    <t>7.38 % PFC 2032 BS 246B</t>
  </si>
  <si>
    <t>INE557F08GE4</t>
  </si>
  <si>
    <t>6.80 National Housing Bank April 2032</t>
  </si>
  <si>
    <t>INE916DA7TK3</t>
  </si>
  <si>
    <t>8.00% KMPL 16APRIL2031 SR1</t>
  </si>
  <si>
    <t>IN0020260025</t>
  </si>
  <si>
    <t>06.94 GOVT. STOCK 2036</t>
  </si>
  <si>
    <t>IN0020260033</t>
  </si>
  <si>
    <t>07.71 GOVT, STOCK 2066</t>
  </si>
  <si>
    <t>IN3120260010</t>
  </si>
  <si>
    <t>07.50 TAMIL NADU SGS 2032</t>
  </si>
  <si>
    <t>INE0HOQ01053</t>
  </si>
  <si>
    <t>INE118H01025</t>
  </si>
  <si>
    <t>INE208A01029</t>
  </si>
  <si>
    <t>Groww - Billionbrains Garage Ventures Ltd.</t>
  </si>
  <si>
    <t>Security and commodity contracts brokerage</t>
  </si>
  <si>
    <t>BSE Limited</t>
  </si>
  <si>
    <t>Administration of financial markets</t>
  </si>
  <si>
    <t>ASHOK LEYLAND LTD</t>
  </si>
  <si>
    <t>Manufacture of commercial vehicles such as vans, lorries, over-the-road</t>
  </si>
  <si>
    <t>INE115A07RJ0</t>
  </si>
  <si>
    <t>7.57% LIC HF 2029</t>
  </si>
  <si>
    <t>INE233A08204</t>
  </si>
  <si>
    <t>8.23% GIL 24.09.2031</t>
  </si>
  <si>
    <t>INE233A08212</t>
  </si>
  <si>
    <t>8.23% GIL 24.12.2031</t>
  </si>
  <si>
    <t>INE246R07905</t>
  </si>
  <si>
    <t>7.88 NIIF August 21, 2029</t>
  </si>
  <si>
    <t>INE2PB023011</t>
  </si>
  <si>
    <t>INE377Y07656</t>
  </si>
  <si>
    <t>8.25% Bajaj Housing Finance May 2031</t>
  </si>
  <si>
    <t>INE572E07290</t>
  </si>
  <si>
    <t>8.35% PNB Housing Finance Limited</t>
  </si>
  <si>
    <t>IN0020250117</t>
  </si>
  <si>
    <t>07.43% GOVT.STOCK 2076</t>
  </si>
  <si>
    <t>IN1520260051</t>
  </si>
  <si>
    <t>7.63% GUJARAT SGS 2037</t>
  </si>
  <si>
    <t>IN1520260069</t>
  </si>
  <si>
    <t>7.7% GUJARAT SGS 2040</t>
  </si>
  <si>
    <t>IN2120250450</t>
  </si>
  <si>
    <t>7.56 Madhya Pradesh SGS 2039</t>
  </si>
  <si>
    <t>NCD</t>
  </si>
  <si>
    <t>INE861G08084</t>
  </si>
  <si>
    <t>7.09 Food Corporation of India GOI Fully serviced 2031</t>
  </si>
  <si>
    <t>INE159A01016</t>
  </si>
  <si>
    <t>INE1TAE01010</t>
  </si>
  <si>
    <t>INE271C01023</t>
  </si>
  <si>
    <t>INE358A01014</t>
  </si>
  <si>
    <t>CBL</t>
  </si>
  <si>
    <t>INE742F01042</t>
  </si>
  <si>
    <t>INE756I01012</t>
  </si>
  <si>
    <t>INE761H01022</t>
  </si>
  <si>
    <t>INE982J01020</t>
  </si>
  <si>
    <t xml:space="preserve">  - TREPS</t>
  </si>
  <si>
    <t>INE0KUG08134</t>
  </si>
  <si>
    <t>INE115A07QX3</t>
  </si>
  <si>
    <t>INE556F08LG1</t>
  </si>
  <si>
    <t>INE976I07DG4</t>
  </si>
  <si>
    <t>IN0020220086</t>
  </si>
  <si>
    <t>IN0020240183</t>
  </si>
  <si>
    <t>INE861G08076</t>
  </si>
  <si>
    <t>[ICRA]AAA(CE)</t>
  </si>
  <si>
    <t>SANCHYA</t>
  </si>
  <si>
    <t>Abbott India Ltd</t>
  </si>
  <si>
    <t>Manufacture of allopathic pharmaceutical preparations</t>
  </si>
  <si>
    <t>Paytm IN (One 97 Communications Limited)</t>
  </si>
  <si>
    <t>ADANI PORT AND SPECIAL ECONOMIC ZONe</t>
  </si>
  <si>
    <t>HDBFS IN (HDB Financial Services Limited)</t>
  </si>
  <si>
    <t>Other financial service activities, except insurance and pension funding activities</t>
  </si>
  <si>
    <t>PAGE INDUSTRIES LTD</t>
  </si>
  <si>
    <t>Manufacture of all types of textile garments and clothing accessories</t>
  </si>
  <si>
    <t>TML COMMERCIAL VEHICLES LIMITED</t>
  </si>
  <si>
    <t>GlaxoSmithKline Pharmaceuticals Limited</t>
  </si>
  <si>
    <t>DLF Ltd</t>
  </si>
  <si>
    <t>7.29% Small Industries Development Bank of India Nov 2029</t>
  </si>
  <si>
    <t>7.88% Tata Capital Limited July 2031</t>
  </si>
  <si>
    <t>7.65% LIC HF 19-Aug 2031</t>
  </si>
  <si>
    <t>7.74% NABFID May 2036</t>
  </si>
  <si>
    <t>6.65 FCI  GOI Oct 2030</t>
  </si>
  <si>
    <t>6.75 GS 23.12.2029</t>
  </si>
  <si>
    <t>7.36 GS 12.09.2052</t>
  </si>
  <si>
    <t>31-07-2026</t>
  </si>
  <si>
    <t>Raajmarg Infra Investment Trust</t>
  </si>
  <si>
    <t>Sanchay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</si>
</sst>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#,##0.000000"/>
    <numFmt numFmtId="167" formatCode="0.0%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theme="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4">
    <xf numFmtId="0" fontId="0" fillId="0" borderId="0"/>
    <xf numFmtId="0" fontId="18" fillId="0" borderId="0"/>
    <xf numFmtId="164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7" fillId="0" borderId="0"/>
    <xf numFmtId="0" fontId="17" fillId="0" borderId="0"/>
    <xf numFmtId="43" fontId="16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9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8">
    <xf numFmtId="0" fontId="0" fillId="0" borderId="0" xfId="0"/>
    <xf numFmtId="9" fontId="21" fillId="2" borderId="2" xfId="33" applyFont="1" applyFill="1" applyBorder="1"/>
    <xf numFmtId="0" fontId="0" fillId="0" borderId="0" xfId="0" applyAlignment="1">
      <alignment horizontal="left" vertical="top"/>
    </xf>
    <xf numFmtId="10" fontId="0" fillId="0" borderId="4" xfId="33" applyNumberFormat="1" applyFont="1" applyFill="1" applyBorder="1"/>
    <xf numFmtId="10" fontId="0" fillId="0" borderId="4" xfId="33" applyNumberFormat="1" applyFont="1" applyBorder="1"/>
    <xf numFmtId="9" fontId="20" fillId="2" borderId="4" xfId="33" applyFont="1" applyFill="1" applyBorder="1"/>
    <xf numFmtId="9" fontId="0" fillId="0" borderId="4" xfId="33" applyFont="1" applyBorder="1"/>
    <xf numFmtId="9" fontId="21" fillId="0" borderId="4" xfId="33" applyFont="1" applyBorder="1"/>
    <xf numFmtId="9" fontId="0" fillId="0" borderId="0" xfId="33" applyFont="1"/>
    <xf numFmtId="9" fontId="0" fillId="0" borderId="1" xfId="33" applyFont="1" applyBorder="1" applyAlignment="1">
      <alignment vertical="center"/>
    </xf>
    <xf numFmtId="167" fontId="0" fillId="0" borderId="4" xfId="33" applyNumberFormat="1" applyFont="1" applyFill="1" applyBorder="1"/>
    <xf numFmtId="0" fontId="0" fillId="0" borderId="0" xfId="0" applyAlignment="1">
      <alignment vertical="top"/>
    </xf>
    <xf numFmtId="167" fontId="20" fillId="2" borderId="4" xfId="33" applyNumberFormat="1" applyFont="1" applyFill="1" applyBorder="1"/>
    <xf numFmtId="167" fontId="0" fillId="0" borderId="4" xfId="33" applyNumberFormat="1" applyFont="1" applyBorder="1"/>
    <xf numFmtId="167" fontId="21" fillId="0" borderId="4" xfId="33" applyNumberFormat="1" applyFont="1" applyBorder="1"/>
    <xf numFmtId="164" fontId="0" fillId="0" borderId="4" xfId="0" applyNumberFormat="1" applyBorder="1"/>
    <xf numFmtId="165" fontId="0" fillId="0" borderId="4" xfId="6" applyNumberFormat="1" applyFont="1" applyBorder="1"/>
    <xf numFmtId="9" fontId="0" fillId="0" borderId="4" xfId="33" applyFont="1" applyFill="1" applyBorder="1"/>
    <xf numFmtId="165" fontId="20" fillId="2" borderId="4" xfId="6" applyNumberFormat="1" applyFont="1" applyFill="1" applyBorder="1"/>
    <xf numFmtId="165" fontId="0" fillId="0" borderId="4" xfId="6" applyNumberFormat="1" applyFont="1" applyBorder="1" applyAlignment="1">
      <alignment horizontal="right" vertical="top"/>
    </xf>
    <xf numFmtId="165" fontId="23" fillId="0" borderId="4" xfId="6" applyNumberFormat="1" applyFont="1" applyFill="1" applyBorder="1" applyAlignment="1">
      <alignment vertical="center" wrapText="1"/>
    </xf>
    <xf numFmtId="164" fontId="21" fillId="0" borderId="4" xfId="6" applyFont="1" applyBorder="1"/>
    <xf numFmtId="9" fontId="0" fillId="0" borderId="4" xfId="33" applyFont="1" applyBorder="1" applyAlignment="1">
      <alignment vertical="center"/>
    </xf>
    <xf numFmtId="10" fontId="0" fillId="0" borderId="1" xfId="33" applyNumberFormat="1" applyFont="1" applyBorder="1" applyAlignment="1">
      <alignment vertical="center"/>
    </xf>
    <xf numFmtId="167" fontId="0" fillId="0" borderId="1" xfId="33" applyNumberFormat="1" applyFont="1" applyBorder="1" applyAlignment="1">
      <alignment vertical="center"/>
    </xf>
    <xf numFmtId="9" fontId="0" fillId="0" borderId="4" xfId="33" applyFont="1" applyBorder="1" applyAlignment="1">
      <alignment vertical="top"/>
    </xf>
    <xf numFmtId="0" fontId="27" fillId="4" borderId="8" xfId="0" applyFont="1" applyFill="1" applyBorder="1"/>
    <xf numFmtId="0" fontId="27" fillId="4" borderId="9" xfId="0" applyFont="1" applyFill="1" applyBorder="1"/>
    <xf numFmtId="0" fontId="0" fillId="0" borderId="4" xfId="0" applyBorder="1" applyAlignment="1">
      <alignment horizontal="left" vertical="top"/>
    </xf>
    <xf numFmtId="164" fontId="0" fillId="0" borderId="4" xfId="33" applyNumberFormat="1" applyFont="1" applyFill="1" applyBorder="1"/>
    <xf numFmtId="0" fontId="25" fillId="5" borderId="8" xfId="0" applyFont="1" applyFill="1" applyBorder="1"/>
    <xf numFmtId="0" fontId="25" fillId="5" borderId="9" xfId="0" applyFont="1" applyFill="1" applyBorder="1"/>
    <xf numFmtId="0" fontId="24" fillId="5" borderId="7" xfId="0" applyFont="1" applyFill="1" applyBorder="1"/>
    <xf numFmtId="9" fontId="22" fillId="3" borderId="0" xfId="33" applyFont="1" applyFill="1" applyBorder="1"/>
    <xf numFmtId="0" fontId="2" fillId="0" borderId="0" xfId="91"/>
    <xf numFmtId="0" fontId="21" fillId="0" borderId="0" xfId="91" applyFont="1"/>
    <xf numFmtId="0" fontId="21" fillId="0" borderId="0" xfId="91" applyFont="1" applyAlignment="1">
      <alignment horizontal="left"/>
    </xf>
    <xf numFmtId="164" fontId="0" fillId="0" borderId="0" xfId="92" applyFont="1"/>
    <xf numFmtId="9" fontId="2" fillId="0" borderId="0" xfId="33" applyFont="1"/>
    <xf numFmtId="0" fontId="21" fillId="2" borderId="1" xfId="91" applyFont="1" applyFill="1" applyBorder="1"/>
    <xf numFmtId="0" fontId="21" fillId="2" borderId="2" xfId="91" applyFont="1" applyFill="1" applyBorder="1"/>
    <xf numFmtId="164" fontId="21" fillId="2" borderId="2" xfId="92" applyFont="1" applyFill="1" applyBorder="1"/>
    <xf numFmtId="0" fontId="21" fillId="2" borderId="3" xfId="91" applyFont="1" applyFill="1" applyBorder="1"/>
    <xf numFmtId="0" fontId="2" fillId="0" borderId="0" xfId="91" applyAlignment="1">
      <alignment vertical="top"/>
    </xf>
    <xf numFmtId="0" fontId="2" fillId="0" borderId="4" xfId="91" applyBorder="1"/>
    <xf numFmtId="165" fontId="0" fillId="0" borderId="4" xfId="92" applyNumberFormat="1" applyFont="1" applyBorder="1"/>
    <xf numFmtId="164" fontId="0" fillId="0" borderId="5" xfId="92" quotePrefix="1" applyFont="1" applyFill="1" applyBorder="1"/>
    <xf numFmtId="0" fontId="0" fillId="0" borderId="5" xfId="92" quotePrefix="1" applyNumberFormat="1" applyFont="1" applyFill="1" applyBorder="1"/>
    <xf numFmtId="10" fontId="2" fillId="0" borderId="4" xfId="33" applyNumberFormat="1" applyFont="1" applyFill="1" applyBorder="1"/>
    <xf numFmtId="0" fontId="2" fillId="0" borderId="4" xfId="91" applyBorder="1" applyAlignment="1">
      <alignment vertical="top"/>
    </xf>
    <xf numFmtId="164" fontId="0" fillId="0" borderId="4" xfId="92" applyFont="1" applyBorder="1" applyAlignment="1">
      <alignment horizontal="right" vertical="top"/>
    </xf>
    <xf numFmtId="4" fontId="0" fillId="0" borderId="4" xfId="91" applyNumberFormat="1" applyFont="1" applyBorder="1" applyAlignment="1">
      <alignment horizontal="right" vertical="top"/>
    </xf>
    <xf numFmtId="0" fontId="2" fillId="0" borderId="4" xfId="91" quotePrefix="1" applyBorder="1"/>
    <xf numFmtId="0" fontId="20" fillId="2" borderId="4" xfId="91" applyFont="1" applyFill="1" applyBorder="1"/>
    <xf numFmtId="0" fontId="22" fillId="0" borderId="4" xfId="91" applyFont="1" applyBorder="1"/>
    <xf numFmtId="164" fontId="0" fillId="0" borderId="4" xfId="92" applyFont="1" applyBorder="1"/>
    <xf numFmtId="165" fontId="0" fillId="0" borderId="4" xfId="92" applyNumberFormat="1" applyFont="1" applyBorder="1" applyAlignment="1">
      <alignment horizontal="right" vertical="top"/>
    </xf>
    <xf numFmtId="165" fontId="23" fillId="0" borderId="4" xfId="92" applyNumberFormat="1" applyFont="1" applyFill="1" applyBorder="1" applyAlignment="1">
      <alignment vertical="center" wrapText="1"/>
    </xf>
    <xf numFmtId="0" fontId="20" fillId="0" borderId="4" xfId="91" applyFont="1" applyBorder="1"/>
    <xf numFmtId="0" fontId="21" fillId="0" borderId="4" xfId="91" applyFont="1" applyBorder="1" applyAlignment="1">
      <alignment vertical="top"/>
    </xf>
    <xf numFmtId="0" fontId="21" fillId="0" borderId="4" xfId="91" applyFont="1" applyBorder="1"/>
    <xf numFmtId="164" fontId="21" fillId="0" borderId="4" xfId="92" applyFont="1" applyBorder="1"/>
    <xf numFmtId="165" fontId="2" fillId="0" borderId="0" xfId="91" applyNumberFormat="1"/>
    <xf numFmtId="164" fontId="2" fillId="0" borderId="4" xfId="91" applyNumberFormat="1" applyBorder="1"/>
    <xf numFmtId="164" fontId="0" fillId="3" borderId="4" xfId="92" applyFont="1" applyFill="1" applyBorder="1" applyAlignment="1">
      <alignment horizontal="right"/>
    </xf>
    <xf numFmtId="166" fontId="2" fillId="0" borderId="4" xfId="91" applyNumberFormat="1" applyBorder="1" applyAlignment="1">
      <alignment horizontal="right" vertical="top"/>
    </xf>
    <xf numFmtId="164" fontId="0" fillId="0" borderId="4" xfId="92" applyFont="1" applyFill="1" applyBorder="1"/>
    <xf numFmtId="10" fontId="0" fillId="3" borderId="0" xfId="93" applyNumberFormat="1" applyFont="1" applyFill="1" applyBorder="1"/>
    <xf numFmtId="165" fontId="0" fillId="0" borderId="4" xfId="92" applyNumberFormat="1" applyFont="1" applyBorder="1" applyAlignment="1">
      <alignment vertical="top"/>
    </xf>
    <xf numFmtId="164" fontId="2" fillId="0" borderId="5" xfId="91" quotePrefix="1" applyNumberFormat="1" applyBorder="1"/>
    <xf numFmtId="164" fontId="2" fillId="0" borderId="10" xfId="91" quotePrefix="1" applyNumberFormat="1" applyBorder="1"/>
    <xf numFmtId="0" fontId="26" fillId="0" borderId="4" xfId="91" applyFont="1" applyBorder="1"/>
    <xf numFmtId="167" fontId="2" fillId="0" borderId="0" xfId="33" applyNumberFormat="1" applyFont="1"/>
    <xf numFmtId="164" fontId="28" fillId="0" borderId="4" xfId="92" applyFont="1" applyFill="1" applyBorder="1"/>
    <xf numFmtId="10" fontId="2" fillId="0" borderId="4" xfId="33" applyNumberFormat="1" applyFont="1" applyBorder="1"/>
    <xf numFmtId="0" fontId="0" fillId="0" borderId="6" xfId="0" applyBorder="1" applyAlignment="1">
      <alignment vertical="top"/>
    </xf>
    <xf numFmtId="165" fontId="2" fillId="0" borderId="4" xfId="6" applyNumberFormat="1" applyFont="1" applyFill="1" applyBorder="1" applyAlignment="1">
      <alignment horizontal="right" vertical="top"/>
    </xf>
    <xf numFmtId="165" fontId="0" fillId="0" borderId="4" xfId="6" applyNumberFormat="1" applyFont="1" applyFill="1" applyBorder="1" applyAlignment="1">
      <alignment horizontal="right" vertical="top"/>
    </xf>
    <xf numFmtId="9" fontId="2" fillId="0" borderId="4" xfId="33" applyFont="1" applyFill="1" applyBorder="1"/>
    <xf numFmtId="165" fontId="2" fillId="0" borderId="4" xfId="6" applyNumberFormat="1" applyFont="1" applyBorder="1" applyAlignment="1">
      <alignment horizontal="right" vertical="top"/>
    </xf>
    <xf numFmtId="164" fontId="2" fillId="0" borderId="0" xfId="91" applyNumberFormat="1"/>
    <xf numFmtId="165" fontId="2" fillId="0" borderId="0" xfId="6" applyNumberFormat="1" applyFont="1"/>
    <xf numFmtId="165" fontId="2" fillId="0" borderId="4" xfId="91" applyNumberFormat="1" applyBorder="1"/>
    <xf numFmtId="0" fontId="2" fillId="0" borderId="6" xfId="91" applyBorder="1" applyAlignment="1">
      <alignment vertical="top"/>
    </xf>
    <xf numFmtId="0" fontId="2" fillId="0" borderId="4" xfId="91" applyBorder="1" applyAlignment="1">
      <alignment horizontal="right" vertical="top"/>
    </xf>
    <xf numFmtId="165" fontId="2" fillId="0" borderId="4" xfId="33" applyNumberFormat="1" applyFont="1" applyFill="1" applyBorder="1"/>
    <xf numFmtId="3" fontId="0" fillId="0" borderId="4" xfId="91" applyNumberFormat="1" applyFont="1" applyBorder="1" applyAlignment="1">
      <alignment horizontal="right" vertical="top"/>
    </xf>
    <xf numFmtId="10" fontId="0" fillId="0" borderId="4" xfId="93" applyNumberFormat="1" applyFont="1" applyFill="1" applyBorder="1"/>
    <xf numFmtId="10" fontId="0" fillId="0" borderId="4" xfId="93" applyNumberFormat="1" applyFont="1" applyBorder="1"/>
    <xf numFmtId="9" fontId="0" fillId="0" borderId="4" xfId="93" applyFont="1" applyBorder="1"/>
    <xf numFmtId="10" fontId="21" fillId="0" borderId="4" xfId="93" applyNumberFormat="1" applyFont="1" applyBorder="1"/>
    <xf numFmtId="10" fontId="0" fillId="0" borderId="0" xfId="93" applyNumberFormat="1" applyFont="1"/>
    <xf numFmtId="10" fontId="0" fillId="0" borderId="1" xfId="93" applyNumberFormat="1" applyFont="1" applyBorder="1" applyAlignment="1">
      <alignment vertical="center"/>
    </xf>
    <xf numFmtId="0" fontId="22" fillId="3" borderId="0" xfId="91" applyFont="1" applyFill="1"/>
    <xf numFmtId="0" fontId="22" fillId="3" borderId="0" xfId="91" applyFont="1" applyFill="1" applyAlignment="1">
      <alignment vertical="top"/>
    </xf>
    <xf numFmtId="0" fontId="22" fillId="3" borderId="5" xfId="91" applyFont="1" applyFill="1" applyBorder="1"/>
    <xf numFmtId="0" fontId="22" fillId="3" borderId="4" xfId="91" applyFont="1" applyFill="1" applyBorder="1"/>
    <xf numFmtId="164" fontId="29" fillId="3" borderId="0" xfId="92" applyFont="1" applyFill="1" applyBorder="1"/>
    <xf numFmtId="0" fontId="2" fillId="0" borderId="5" xfId="91" quotePrefix="1" applyBorder="1"/>
    <xf numFmtId="0" fontId="20" fillId="2" borderId="5" xfId="91" applyFont="1" applyFill="1" applyBorder="1"/>
    <xf numFmtId="164" fontId="25" fillId="3" borderId="0" xfId="92" applyFont="1" applyFill="1" applyBorder="1"/>
    <xf numFmtId="0" fontId="22" fillId="0" borderId="0" xfId="91" applyFont="1"/>
    <xf numFmtId="4" fontId="22" fillId="0" borderId="0" xfId="91" applyNumberFormat="1" applyFont="1"/>
    <xf numFmtId="10" fontId="22" fillId="0" borderId="0" xfId="33" applyNumberFormat="1" applyFont="1" applyFill="1" applyBorder="1"/>
    <xf numFmtId="0" fontId="25" fillId="0" borderId="0" xfId="91" applyFont="1"/>
    <xf numFmtId="164" fontId="25" fillId="0" borderId="0" xfId="92" quotePrefix="1" applyFont="1" applyFill="1" applyBorder="1"/>
    <xf numFmtId="0" fontId="25" fillId="0" borderId="0" xfId="0" applyFont="1" applyAlignment="1">
      <alignment vertical="top"/>
    </xf>
    <xf numFmtId="164" fontId="25" fillId="0" borderId="0" xfId="92" applyFont="1" applyFill="1" applyBorder="1"/>
    <xf numFmtId="10" fontId="20" fillId="0" borderId="0" xfId="33" applyNumberFormat="1" applyFont="1" applyFill="1" applyBorder="1"/>
    <xf numFmtId="2" fontId="20" fillId="0" borderId="0" xfId="91" applyNumberFormat="1" applyFont="1"/>
    <xf numFmtId="9" fontId="22" fillId="0" borderId="0" xfId="33" applyFont="1" applyFill="1" applyBorder="1"/>
    <xf numFmtId="164" fontId="24" fillId="0" borderId="0" xfId="92" quotePrefix="1" applyFont="1" applyFill="1" applyBorder="1"/>
    <xf numFmtId="0" fontId="22" fillId="0" borderId="0" xfId="91" applyFont="1" applyAlignment="1">
      <alignment vertical="top"/>
    </xf>
    <xf numFmtId="0" fontId="25" fillId="0" borderId="8" xfId="0" applyFont="1" applyBorder="1"/>
    <xf numFmtId="0" fontId="20" fillId="2" borderId="6" xfId="91" applyFont="1" applyFill="1" applyBorder="1"/>
    <xf numFmtId="0" fontId="2" fillId="0" borderId="6" xfId="91" applyBorder="1"/>
    <xf numFmtId="0" fontId="24" fillId="0" borderId="0" xfId="0" applyFont="1"/>
    <xf numFmtId="0" fontId="25" fillId="0" borderId="0" xfId="0" applyFont="1"/>
    <xf numFmtId="0" fontId="20" fillId="0" borderId="0" xfId="91" applyFont="1"/>
    <xf numFmtId="0" fontId="25" fillId="0" borderId="9" xfId="0" applyFont="1" applyBorder="1"/>
    <xf numFmtId="0" fontId="22" fillId="0" borderId="11" xfId="91" applyFont="1" applyBorder="1"/>
    <xf numFmtId="0" fontId="25" fillId="0" borderId="7" xfId="0" applyFont="1" applyBorder="1"/>
    <xf numFmtId="0" fontId="1" fillId="0" borderId="4" xfId="91" applyFont="1" applyBorder="1"/>
    <xf numFmtId="0" fontId="1" fillId="0" borderId="0" xfId="91" applyFont="1"/>
    <xf numFmtId="164" fontId="30" fillId="0" borderId="0" xfId="92" applyFont="1"/>
    <xf numFmtId="9" fontId="1" fillId="0" borderId="0" xfId="33" applyFont="1"/>
    <xf numFmtId="164" fontId="29" fillId="0" borderId="0" xfId="92" applyFont="1"/>
    <xf numFmtId="9" fontId="22" fillId="0" borderId="0" xfId="33" applyFont="1"/>
  </cellXfs>
  <cellStyles count="94">
    <cellStyle name="Comma 2" xfId="2" xr:uid="{00722DDC-6AD9-4764-A372-B12F7EF64D52}"/>
    <cellStyle name="Comma 2 10" xfId="32" xr:uid="{BBB9C9AC-A0C8-439B-9296-FB6268C93238}"/>
    <cellStyle name="Comma 2 10 2" xfId="77" xr:uid="{E9E8E4E6-1054-4A2C-A041-C920298A3C3B}"/>
    <cellStyle name="Comma 2 11" xfId="36" xr:uid="{5B742A7D-7F38-4440-A6A4-6D7A9144801D}"/>
    <cellStyle name="Comma 2 11 2" xfId="80" xr:uid="{AFF3DFF6-1B2D-4E5B-A92D-57A9B9D06750}"/>
    <cellStyle name="Comma 2 12" xfId="39" xr:uid="{8CAE46E2-B9E0-4B66-BC85-C3C698149554}"/>
    <cellStyle name="Comma 2 12 2" xfId="83" xr:uid="{7D310E9F-FF68-495F-AC39-A5C92CA42B07}"/>
    <cellStyle name="Comma 2 13" xfId="42" xr:uid="{47BBF4D7-B66B-4401-BBE3-3EA402D1F656}"/>
    <cellStyle name="Comma 2 13 2" xfId="86" xr:uid="{C1FB9280-B37B-4004-A824-BAFFEB0C54CF}"/>
    <cellStyle name="Comma 2 14" xfId="45" xr:uid="{62C749B1-6DF7-4ABA-BD77-708D17BF723A}"/>
    <cellStyle name="Comma 2 15" xfId="48" xr:uid="{96B52B13-885F-467E-9B7F-32CF79340111}"/>
    <cellStyle name="Comma 2 16" xfId="89" xr:uid="{ED572FCC-5F78-43FF-84CF-BC1052FDF868}"/>
    <cellStyle name="Comma 2 17" xfId="92" xr:uid="{576AFDCE-3AFC-40B4-8B76-6118DA590A73}"/>
    <cellStyle name="Comma 2 2" xfId="5" xr:uid="{7622091A-FEF5-4F2C-B791-952B454C791F}"/>
    <cellStyle name="Comma 2 2 2" xfId="50" xr:uid="{0011D2BD-FB4C-4856-913A-63A92C9E8895}"/>
    <cellStyle name="Comma 2 3" xfId="11" xr:uid="{17AF8FD9-2E8D-444E-B98A-617AB998018C}"/>
    <cellStyle name="Comma 2 3 2" xfId="56" xr:uid="{AD049DEE-0230-4DFC-87CB-CD9D8F894302}"/>
    <cellStyle name="Comma 2 4" xfId="14" xr:uid="{A3791AD1-22D1-4C6B-8962-EB22FAC8C2CB}"/>
    <cellStyle name="Comma 2 4 2" xfId="59" xr:uid="{DF1D9FBD-293D-4130-B151-CCC0655D8A36}"/>
    <cellStyle name="Comma 2 5" xfId="17" xr:uid="{A11FCB38-456D-4A9D-BCF6-678ED37454C2}"/>
    <cellStyle name="Comma 2 5 2" xfId="62" xr:uid="{4004944B-5091-437C-8548-BC45C21A7ABC}"/>
    <cellStyle name="Comma 2 6" xfId="20" xr:uid="{BAE9FA87-2E66-4C98-94F6-7E944BA6DD8B}"/>
    <cellStyle name="Comma 2 6 2" xfId="65" xr:uid="{FB3178BE-2D4B-4B13-9555-0B8E130E68D6}"/>
    <cellStyle name="Comma 2 7" xfId="23" xr:uid="{17344FB1-AC82-4988-82D8-C7AAA88615C2}"/>
    <cellStyle name="Comma 2 7 2" xfId="68" xr:uid="{C2BD52EE-A838-436F-B237-76CDB0DC8136}"/>
    <cellStyle name="Comma 2 8" xfId="26" xr:uid="{42DD7A68-3F9D-4149-9209-BF6D929BC0A2}"/>
    <cellStyle name="Comma 2 8 2" xfId="71" xr:uid="{5FC13F19-E6E5-4FF8-9A00-DA1C518BAFC8}"/>
    <cellStyle name="Comma 2 9" xfId="29" xr:uid="{673A7E84-769C-4A42-A039-CB819CE17937}"/>
    <cellStyle name="Comma 2 9 2" xfId="74" xr:uid="{8E58F79B-A525-4C77-BFD2-CEAB57E7F508}"/>
    <cellStyle name="Comma 3" xfId="6" xr:uid="{919EBCFC-2A15-45C8-83F7-935A71F16B4D}"/>
    <cellStyle name="Comma 3 2" xfId="51" xr:uid="{BE59DB46-1F95-4C03-A1D0-285A22244B7C}"/>
    <cellStyle name="Comma 4" xfId="9" xr:uid="{F8F01E9F-8955-470C-9A8D-2300B5E5B6C2}"/>
    <cellStyle name="Comma 4 2" xfId="54" xr:uid="{22EC9D6E-96D2-4617-94D0-2AE5D9D9E018}"/>
    <cellStyle name="Normal" xfId="0" builtinId="0"/>
    <cellStyle name="Normal 10" xfId="7" xr:uid="{A3076434-9F11-41D6-B798-CCA94B46546F}"/>
    <cellStyle name="Normal 10 2" xfId="52" xr:uid="{9E29BDC0-21D3-446A-B1CA-65E5EEC30C78}"/>
    <cellStyle name="Normal 2" xfId="1" xr:uid="{08EA74DA-2AD3-47F5-B85F-01D01845F200}"/>
    <cellStyle name="Normal 2 10" xfId="31" xr:uid="{41DC8C62-6732-4799-B1D5-27D7D9D32A29}"/>
    <cellStyle name="Normal 2 10 2" xfId="76" xr:uid="{37EABD74-A34A-4498-B5B7-8AB55D1EAC1A}"/>
    <cellStyle name="Normal 2 11" xfId="35" xr:uid="{7C3441B9-1FFF-4630-89AE-E6862DD559D4}"/>
    <cellStyle name="Normal 2 11 2" xfId="79" xr:uid="{02021875-7B89-461C-9995-E00C830FB929}"/>
    <cellStyle name="Normal 2 12" xfId="38" xr:uid="{3EC63D95-E243-4E7E-9AB6-2D858441C108}"/>
    <cellStyle name="Normal 2 12 2" xfId="82" xr:uid="{D493CBF3-798B-43C4-9713-F65220D07F5B}"/>
    <cellStyle name="Normal 2 13" xfId="41" xr:uid="{845A68E6-0A01-4D9D-ABB4-8309765749FC}"/>
    <cellStyle name="Normal 2 13 2" xfId="85" xr:uid="{D0544108-D18E-4530-B59D-0E4FDE7011CE}"/>
    <cellStyle name="Normal 2 14" xfId="44" xr:uid="{7EA06FCF-CE13-4331-8AD5-A98CA287FE71}"/>
    <cellStyle name="Normal 2 15" xfId="88" xr:uid="{6AF547F8-D069-44C1-B09A-D76D3102C36F}"/>
    <cellStyle name="Normal 2 16" xfId="91" xr:uid="{8D38817A-BF32-4DCE-BEE3-AD419E1CD77A}"/>
    <cellStyle name="Normal 2 2" xfId="4" xr:uid="{3CEE831F-1C43-4A77-8234-AB272B5AB691}"/>
    <cellStyle name="Normal 2 2 2" xfId="49" xr:uid="{2BF34352-C07D-4042-8596-0687DE5E6890}"/>
    <cellStyle name="Normal 2 3" xfId="10" xr:uid="{EE4A1005-9D5D-4469-9781-113EA667FD79}"/>
    <cellStyle name="Normal 2 3 2" xfId="55" xr:uid="{FF8BF7EE-7F98-4962-A9B5-2BD48FF3AEE2}"/>
    <cellStyle name="Normal 2 4" xfId="13" xr:uid="{1E4FFF4D-1D21-430E-B612-7B7C48EB89B7}"/>
    <cellStyle name="Normal 2 4 2" xfId="58" xr:uid="{1E82C69A-B759-4E20-B2EA-AAF9F0A1C278}"/>
    <cellStyle name="Normal 2 5" xfId="16" xr:uid="{B807BAF6-1326-419E-BF8D-7F0B42D5BF04}"/>
    <cellStyle name="Normal 2 5 2" xfId="61" xr:uid="{D0D4DF9B-158D-46C6-99DD-A8E882C84C83}"/>
    <cellStyle name="Normal 2 6" xfId="19" xr:uid="{9A21E852-AE08-47F8-8DD1-A44386733F77}"/>
    <cellStyle name="Normal 2 6 2" xfId="64" xr:uid="{3557CAE2-F7E1-4FAB-9E3A-A958A36A0774}"/>
    <cellStyle name="Normal 2 7" xfId="22" xr:uid="{D46E02DE-BC03-4687-BD4C-5F45869300BD}"/>
    <cellStyle name="Normal 2 7 2" xfId="67" xr:uid="{2118455C-FB4F-42EE-A262-D82BE3B941F1}"/>
    <cellStyle name="Normal 2 8" xfId="25" xr:uid="{3322815D-EF1E-4383-B180-2AE5B598CADC}"/>
    <cellStyle name="Normal 2 8 2" xfId="70" xr:uid="{6EA3F29F-A949-4680-8C77-9B576441CAC7}"/>
    <cellStyle name="Normal 2 9" xfId="28" xr:uid="{2035E946-2F40-44BD-9A6C-6848118F7A8F}"/>
    <cellStyle name="Normal 2 9 2" xfId="73" xr:uid="{DDF0BFC9-5DD1-4305-99F9-178FC281D166}"/>
    <cellStyle name="Normal 3" xfId="47" xr:uid="{2BA56C27-AD83-445D-B2D3-2F00F81012CD}"/>
    <cellStyle name="Normal 30" xfId="8" xr:uid="{84C1C5AC-191C-47FE-AD31-65808BE11926}"/>
    <cellStyle name="Normal 30 2" xfId="53" xr:uid="{715BDFEA-02A3-4DCA-AF72-A31B17B6BC19}"/>
    <cellStyle name="Percent 2" xfId="3" xr:uid="{840773A7-DF06-42DE-B1C8-317F045D8626}"/>
    <cellStyle name="Percent 2 10" xfId="37" xr:uid="{103C57C5-EB18-47F2-950C-0B297A97D50A}"/>
    <cellStyle name="Percent 2 10 2" xfId="81" xr:uid="{AEB38A04-F1F9-4973-B2E4-D8763837B835}"/>
    <cellStyle name="Percent 2 11" xfId="40" xr:uid="{37D786A4-8C23-406B-A124-F09A0B3E7FCC}"/>
    <cellStyle name="Percent 2 11 2" xfId="84" xr:uid="{724DF6C6-A954-4E21-B7A5-7B5CF00FB217}"/>
    <cellStyle name="Percent 2 12" xfId="43" xr:uid="{7FBB5908-F099-431C-A137-517F349AB94C}"/>
    <cellStyle name="Percent 2 12 2" xfId="87" xr:uid="{6E95C3C1-D2DB-4620-B03F-FD083BEDC47E}"/>
    <cellStyle name="Percent 2 13" xfId="46" xr:uid="{44EC2728-86E2-44E8-8092-CCF03065DB46}"/>
    <cellStyle name="Percent 2 14" xfId="90" xr:uid="{2B191642-94E2-4367-B584-F7CBAA31BFB0}"/>
    <cellStyle name="Percent 2 15" xfId="93" xr:uid="{BDE5401F-A0E8-4D42-B8B8-DCFF705C3206}"/>
    <cellStyle name="Percent 2 2" xfId="12" xr:uid="{AEC25589-0078-44F5-B26F-47783C03FAD5}"/>
    <cellStyle name="Percent 2 2 2" xfId="57" xr:uid="{3CEC6B6B-9A7D-4565-9449-17158F27E05C}"/>
    <cellStyle name="Percent 2 3" xfId="15" xr:uid="{D77CD619-F89B-47DB-842D-80F21AC999EF}"/>
    <cellStyle name="Percent 2 3 2" xfId="60" xr:uid="{BF93C5A3-C9C9-42B5-B2D7-726965BE76B5}"/>
    <cellStyle name="Percent 2 4" xfId="18" xr:uid="{F6DB3984-B162-4CF5-ACD5-91B7A13CD917}"/>
    <cellStyle name="Percent 2 4 2" xfId="63" xr:uid="{FE9F4B40-497A-4C9E-889E-1EAD2AD6239B}"/>
    <cellStyle name="Percent 2 5" xfId="21" xr:uid="{5B09B964-3A98-4F59-934D-B6D88E1FB68D}"/>
    <cellStyle name="Percent 2 5 2" xfId="66" xr:uid="{A7F5A5AB-F201-40A9-971E-1E7D72166DB5}"/>
    <cellStyle name="Percent 2 6" xfId="24" xr:uid="{90322E5A-F64A-412C-AA4A-8B9255789DFB}"/>
    <cellStyle name="Percent 2 6 2" xfId="69" xr:uid="{6842A80C-0084-4551-898B-4920DED6883B}"/>
    <cellStyle name="Percent 2 7" xfId="27" xr:uid="{8EE80D4D-3AF3-4144-87F0-847402B6CC7F}"/>
    <cellStyle name="Percent 2 7 2" xfId="72" xr:uid="{98D2D6AF-8BE1-4B55-882A-DF9151A23F2C}"/>
    <cellStyle name="Percent 2 8" xfId="30" xr:uid="{860210B0-1FA1-4616-9AEB-6C18EB950A07}"/>
    <cellStyle name="Percent 2 8 2" xfId="75" xr:uid="{4202D8E7-4FE3-4617-A6B0-124DF0A3E9D4}"/>
    <cellStyle name="Percent 2 9" xfId="34" xr:uid="{B32965E5-5674-4B14-8DD1-09706181B45B}"/>
    <cellStyle name="Percent 2 9 2" xfId="78" xr:uid="{CB625A0C-F828-4292-A6E2-0F47B7133DC4}"/>
    <cellStyle name="Percent 3" xfId="33" xr:uid="{29A4C58E-60BC-4A4D-AB7F-944F821AD534}"/>
  </cellStyles>
  <dxfs count="132">
    <dxf>
      <numFmt numFmtId="164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auto="1"/>
        <name val="Arial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auto="1"/>
        <name val="Arial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0.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84FD81-2466-479B-B2B7-3D6B9CDB603C}" name="Table134567685" displayName="Table134567685" ref="B6:H96" totalsRowShown="0" headerRowDxfId="119" dataDxfId="117" headerRowBorderDxfId="118" tableBorderDxfId="116" totalsRowBorderDxfId="115">
  <sortState xmlns:xlrd2="http://schemas.microsoft.com/office/spreadsheetml/2017/richdata2" ref="B7:H77">
    <sortCondition descending="1" ref="F6:F77"/>
  </sortState>
  <tableColumns count="7">
    <tableColumn id="1" xr3:uid="{820A892B-5CD0-4F3A-887D-61819E32A246}" name="ISIN No." dataDxfId="114"/>
    <tableColumn id="2" xr3:uid="{6EEBE3A3-6824-4DCD-AF63-91B9346271D4}" name="Name of the Instrument" dataDxfId="113"/>
    <tableColumn id="3" xr3:uid="{55E5D044-162B-4A78-A55B-8F98453C458C}" name="Industry " dataDxfId="112"/>
    <tableColumn id="4" xr3:uid="{60A761EF-72DA-4D0A-B16D-6A9187A63B3A}" name="Quantity" dataDxfId="111"/>
    <tableColumn id="5" xr3:uid="{D5365725-9317-449C-A76A-60F55FDBDAED}" name="Market Value" dataDxfId="110"/>
    <tableColumn id="6" xr3:uid="{C77F132F-A3B0-448D-8E70-BC19A23F3A78}" name="% of Portfolio" dataDxfId="109">
      <calculatedColumnFormula>+F7/$F$109</calculatedColumnFormula>
    </tableColumn>
    <tableColumn id="7" xr3:uid="{CE14488D-5176-43A6-978B-8427A967930C}" name="Ratings" dataDxfId="108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8560ADF-9F6D-4EBE-A2AD-3A428FB74C23}" name="Table13456768161718" displayName="Table13456768161718" ref="B6:H98" totalsRowShown="0" headerRowDxfId="11" dataDxfId="9" headerRowBorderDxfId="10" tableBorderDxfId="8" totalsRowBorderDxfId="7">
  <sortState xmlns:xlrd2="http://schemas.microsoft.com/office/spreadsheetml/2017/richdata2" ref="B7:H58">
    <sortCondition descending="1" ref="F6:F72"/>
  </sortState>
  <tableColumns count="7">
    <tableColumn id="1" xr3:uid="{205BDC8A-4A51-4E7E-850F-73256B538CFE}" name="ISIN No." dataDxfId="6"/>
    <tableColumn id="2" xr3:uid="{BBF0AF6B-7E96-464A-96C6-07F6BA859685}" name="Name of the Instrument" dataDxfId="5"/>
    <tableColumn id="3" xr3:uid="{F3CB4DFF-5AD3-4CAD-AA6E-100F4E9D978D}" name="Industry " dataDxfId="4"/>
    <tableColumn id="4" xr3:uid="{C32C030D-7353-4152-AF4F-6BA7D8BE2D30}" name="Quantity" dataDxfId="3"/>
    <tableColumn id="5" xr3:uid="{724C0C4A-42F9-4033-B69A-0BE19AC24297}" name="Market Value" dataDxfId="2"/>
    <tableColumn id="6" xr3:uid="{2EFD812D-89B9-49F9-ADFA-05780BE28C84}" name="% of Portfolio" dataDxfId="1">
      <calculatedColumnFormula>+F7/$F$111</calculatedColumnFormula>
    </tableColumn>
    <tableColumn id="7" xr3:uid="{6CAB748A-85D0-415C-99EF-28C83691A7C0}" name="Ratings" dataDxfId="0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3F53E65-CE58-4102-B83F-4F970B9CF0C1}" name="Table1345676816171819" displayName="Table1345676816171819" ref="B6:H98" totalsRowShown="0" headerRowDxfId="131" dataDxfId="129" headerRowBorderDxfId="130" tableBorderDxfId="128" totalsRowBorderDxfId="127">
  <sortState xmlns:xlrd2="http://schemas.microsoft.com/office/spreadsheetml/2017/richdata2" ref="B7:H58">
    <sortCondition descending="1" ref="F6:F72"/>
  </sortState>
  <tableColumns count="7">
    <tableColumn id="1" xr3:uid="{D162622A-38F9-421A-902A-7A1C69CB5BE8}" name="ISIN No." dataDxfId="126"/>
    <tableColumn id="2" xr3:uid="{2C56E52E-A4ED-4D8C-A7E8-5EDA59084191}" name="Name of the Instrument" dataDxfId="125"/>
    <tableColumn id="3" xr3:uid="{EBB16B89-574A-4F13-A1EC-F77B114A4AED}" name="Industry " dataDxfId="124"/>
    <tableColumn id="4" xr3:uid="{1E6ACD0A-B989-4412-BF13-98BBE2595C6C}" name="Quantity" dataDxfId="123"/>
    <tableColumn id="5" xr3:uid="{DF6AC769-3E49-4D58-9782-063BAB45099E}" name="Market Value" dataDxfId="122"/>
    <tableColumn id="6" xr3:uid="{BFA2A21C-9D22-473A-8C0B-DF1313429FF7}" name="% of Portfolio" dataDxfId="121">
      <calculatedColumnFormula>+F7/$F$111</calculatedColumnFormula>
    </tableColumn>
    <tableColumn id="7" xr3:uid="{CB0E85A4-E528-4C41-9E7E-03016D2FCBF8}" name="Ratings" dataDxfId="12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316BC3-78AF-44DE-9BC9-49A3E493F458}" name="Table1345676856" displayName="Table1345676856" ref="B6:H91" totalsRowShown="0" headerRowDxfId="107" dataDxfId="105" headerRowBorderDxfId="106" tableBorderDxfId="104" totalsRowBorderDxfId="103">
  <sortState xmlns:xlrd2="http://schemas.microsoft.com/office/spreadsheetml/2017/richdata2" ref="B7:H85">
    <sortCondition descending="1" ref="F6:F85"/>
  </sortState>
  <tableColumns count="7">
    <tableColumn id="1" xr3:uid="{B7452FFB-BF32-475C-8FF4-8FA69713B17B}" name="ISIN No." dataDxfId="102"/>
    <tableColumn id="2" xr3:uid="{7E081045-F9E3-4690-A2B8-C04B13669E13}" name="Name of the Instrument" dataDxfId="101"/>
    <tableColumn id="3" xr3:uid="{1B771B1E-222E-4C13-A360-3359EE860F53}" name="Industry " dataDxfId="100"/>
    <tableColumn id="4" xr3:uid="{3C2E49A6-E948-4772-AE4A-9F96E28637D4}" name="Quantity" dataDxfId="99"/>
    <tableColumn id="5" xr3:uid="{E9B6712C-D373-4B67-88E7-2F42196812FD}" name="Market Value" dataDxfId="98"/>
    <tableColumn id="6" xr3:uid="{B7A3F8F3-D958-4215-B3EB-7C2F51069C0F}" name="% of Portfolio" dataDxfId="97">
      <calculatedColumnFormula>+F7/$F$106</calculatedColumnFormula>
    </tableColumn>
    <tableColumn id="7" xr3:uid="{3BFF2079-40E5-4BFC-AC69-CC5B8EBF831E}" name="Ratings" dataDxfId="9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856EAD-D6D8-41E6-BA56-482CD56BE2D4}" name="Table1345676857" displayName="Table1345676857" ref="B6:H144" totalsRowShown="0" headerRowDxfId="95" dataDxfId="93" headerRowBorderDxfId="94" tableBorderDxfId="92" totalsRowBorderDxfId="91">
  <sortState xmlns:xlrd2="http://schemas.microsoft.com/office/spreadsheetml/2017/richdata2" ref="B7:H84">
    <sortCondition descending="1" ref="F6:F84"/>
  </sortState>
  <tableColumns count="7">
    <tableColumn id="1" xr3:uid="{6B05062C-4CDE-44F2-ADFE-92D1047EFF2B}" name="ISIN No." dataDxfId="90"/>
    <tableColumn id="2" xr3:uid="{FC977FE4-0CC6-4A51-9978-E60D64072751}" name="Name of the Instrument" dataDxfId="89"/>
    <tableColumn id="3" xr3:uid="{25802708-AD78-4E06-9998-975BCF2691A0}" name="Industry " dataDxfId="88"/>
    <tableColumn id="4" xr3:uid="{79EE8BD9-0690-4A7F-97F7-604FE0637EA8}" name="Quantity" dataDxfId="87"/>
    <tableColumn id="5" xr3:uid="{36AFB855-015D-4372-8402-83D367358A5A}" name="Market Value" dataDxfId="86"/>
    <tableColumn id="6" xr3:uid="{7B7DE7A8-476F-45D8-8D82-1C74902B88F1}" name="% of Portfolio" dataDxfId="85">
      <calculatedColumnFormula>+F7/$F$157</calculatedColumnFormula>
    </tableColumn>
    <tableColumn id="7" xr3:uid="{871CB170-C2D8-445E-B0BD-B7A080E03E62}" name="Ratings" dataDxfId="84" dataCellStyle="Comma 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ACE85E2-63B1-49B3-BF2D-5130859D0679}" name="Table13456768578" displayName="Table13456768578" ref="B6:H64" totalsRowShown="0" headerRowDxfId="83" dataDxfId="81" headerRowBorderDxfId="82" tableBorderDxfId="80" totalsRowBorderDxfId="79">
  <sortState xmlns:xlrd2="http://schemas.microsoft.com/office/spreadsheetml/2017/richdata2" ref="B7:H63">
    <sortCondition descending="1" ref="F6:F64"/>
  </sortState>
  <tableColumns count="7">
    <tableColumn id="1" xr3:uid="{3C87D113-BC80-421E-BAFA-601ED9C58488}" name="ISIN No." dataDxfId="78"/>
    <tableColumn id="2" xr3:uid="{38CC30B7-7211-42A2-9D97-3A450EDD13EE}" name="Name of the Instrument" dataDxfId="77"/>
    <tableColumn id="3" xr3:uid="{3FB25CD4-CBF4-4455-ABE3-B560D15F1430}" name="Industry " dataDxfId="76"/>
    <tableColumn id="4" xr3:uid="{C0BE2C0C-05AF-4AF8-9597-F9DCCF279EFB}" name="Quantity" dataDxfId="75"/>
    <tableColumn id="5" xr3:uid="{6842F27E-EA2E-455D-978C-F8B1E8BE044F}" name="Market Value" dataDxfId="74"/>
    <tableColumn id="6" xr3:uid="{8EEB635C-440B-4602-9ECC-439850AAFE46}" name="% of Portfolio" dataDxfId="73"/>
    <tableColumn id="7" xr3:uid="{9932F400-F7D5-4ACF-9358-2A93E2A1432B}" name="Ratings" dataDxfId="7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82AC176-57BE-43F5-8E9E-44A68A9FECDF}" name="Table134567685789" displayName="Table134567685789" ref="B6:H105" totalsRowShown="0" headerRowDxfId="71" dataDxfId="69" headerRowBorderDxfId="70" tableBorderDxfId="68" totalsRowBorderDxfId="67">
  <sortState xmlns:xlrd2="http://schemas.microsoft.com/office/spreadsheetml/2017/richdata2" ref="B7:H54">
    <sortCondition descending="1" ref="F6:F54"/>
  </sortState>
  <tableColumns count="7">
    <tableColumn id="1" xr3:uid="{79312C0A-89A8-4066-932D-60BB76F74345}" name="ISIN No." dataDxfId="66"/>
    <tableColumn id="2" xr3:uid="{348249FD-38C3-4C6F-9E43-A3AE7318F80C}" name="Name of the Instrument" dataDxfId="65"/>
    <tableColumn id="3" xr3:uid="{7C87184F-506F-4D26-B017-504DF5FFC121}" name="Industry " dataDxfId="64"/>
    <tableColumn id="4" xr3:uid="{2F9351AE-EB27-41B4-8592-05D9BD7E0122}" name="Quantity" dataDxfId="63"/>
    <tableColumn id="5" xr3:uid="{469F957A-FB55-458B-8213-93B1F5E72F7C}" name="Market Value" dataDxfId="62"/>
    <tableColumn id="6" xr3:uid="{1242D105-079E-4014-ADBA-74F8D2755B04}" name="% of Portfolio" dataDxfId="61">
      <calculatedColumnFormula>+F7/$F$118</calculatedColumnFormula>
    </tableColumn>
    <tableColumn id="7" xr3:uid="{70AC763F-6E11-4AD4-A7A8-4ED1F759FB84}" name="Ratings" dataDxfId="60" dataCellStyle="Comma 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567A8F8-BA06-4C52-9579-A9E42B2621DB}" name="Table13456768578910" displayName="Table13456768578910" ref="B6:H50" totalsRowShown="0" headerRowDxfId="59" dataDxfId="57" headerRowBorderDxfId="58" tableBorderDxfId="56" totalsRowBorderDxfId="55">
  <sortState xmlns:xlrd2="http://schemas.microsoft.com/office/spreadsheetml/2017/richdata2" ref="B7:H47">
    <sortCondition descending="1" ref="F6:F47"/>
  </sortState>
  <tableColumns count="7">
    <tableColumn id="1" xr3:uid="{A96BC6BC-1140-49C5-87FA-E488B77EB864}" name="ISIN No." dataDxfId="54"/>
    <tableColumn id="2" xr3:uid="{E31B3BD2-6BF5-4943-842B-F44C71F4E1FD}" name="Name of the Instrument" dataDxfId="53"/>
    <tableColumn id="3" xr3:uid="{33C1D7BE-6271-4479-9A0E-ADA56E3E655B}" name="Industry " dataDxfId="52"/>
    <tableColumn id="4" xr3:uid="{2C65A2C0-2057-492B-9C79-156F0730005D}" name="Quantity" dataDxfId="51"/>
    <tableColumn id="5" xr3:uid="{B43C1DB1-08A0-44D3-9A14-4B22BC28A848}" name="Market Value" dataDxfId="50"/>
    <tableColumn id="6" xr3:uid="{DA55E4ED-5B13-4A46-85FD-53D86421F746}" name="% of Portfolio" dataDxfId="49">
      <calculatedColumnFormula>+F7/$F$63</calculatedColumnFormula>
    </tableColumn>
    <tableColumn id="7" xr3:uid="{1CADCEF7-84C5-4B6E-9A1B-5D8EE03F4345}" name="Ratings" dataDxfId="48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7D6215C-D552-49BA-B817-19B5F707A9B0}" name="Table13456768" displayName="Table13456768" ref="B6:H98" totalsRowShown="0" headerRowDxfId="47" dataDxfId="45" headerRowBorderDxfId="46" tableBorderDxfId="44" totalsRowBorderDxfId="43">
  <sortState xmlns:xlrd2="http://schemas.microsoft.com/office/spreadsheetml/2017/richdata2" ref="B7:H58">
    <sortCondition descending="1" ref="F6:F72"/>
  </sortState>
  <tableColumns count="7">
    <tableColumn id="1" xr3:uid="{07E67CC2-50BB-4A67-9B3E-F27B3D23B94F}" name="ISIN No." dataDxfId="42"/>
    <tableColumn id="2" xr3:uid="{585ACC5E-038D-4E0C-A37E-B3425DD3C940}" name="Name of the Instrument" dataDxfId="41"/>
    <tableColumn id="3" xr3:uid="{A721D4AD-27B9-4001-B0BE-F118E6939027}" name="Industry " dataDxfId="40"/>
    <tableColumn id="4" xr3:uid="{123131EF-D9CA-487A-9E08-B3BA2DD2362C}" name="Quantity" dataDxfId="39"/>
    <tableColumn id="5" xr3:uid="{538ABE5A-BC02-4F16-8E24-A2FC13A0EF20}" name="Market Value" dataDxfId="38"/>
    <tableColumn id="6" xr3:uid="{5358A77D-FB06-4D6D-B803-DBE195EDBD1C}" name="% of Portfolio" dataDxfId="37">
      <calculatedColumnFormula>+F7/$F$111</calculatedColumnFormula>
    </tableColumn>
    <tableColumn id="7" xr3:uid="{2E32BB1E-8BEB-4281-9D8D-695030802DFF}" name="Ratings" dataDxfId="36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A45B2AC-72EA-40DC-8E45-58C4CD9DD4F5}" name="Table1345676816" displayName="Table1345676816" ref="B6:H98" totalsRowShown="0" headerRowDxfId="35" dataDxfId="33" headerRowBorderDxfId="34" tableBorderDxfId="32" totalsRowBorderDxfId="31">
  <sortState xmlns:xlrd2="http://schemas.microsoft.com/office/spreadsheetml/2017/richdata2" ref="B7:H58">
    <sortCondition descending="1" ref="F6:F72"/>
  </sortState>
  <tableColumns count="7">
    <tableColumn id="1" xr3:uid="{B515191F-F4A0-4337-AF87-BCDCBD54A4BC}" name="ISIN No." dataDxfId="30"/>
    <tableColumn id="2" xr3:uid="{3EAF400D-5680-4A04-807A-C7C60315BCBD}" name="Name of the Instrument" dataDxfId="29"/>
    <tableColumn id="3" xr3:uid="{F91E115B-C25D-42F0-B366-CA33FBF0ED26}" name="Industry " dataDxfId="28"/>
    <tableColumn id="4" xr3:uid="{5C371134-CC36-42BD-8E67-A799B6974FD0}" name="Quantity" dataDxfId="27"/>
    <tableColumn id="5" xr3:uid="{4BE02A0E-16AF-4147-A6D7-55B1A68ED043}" name="Market Value" dataDxfId="26"/>
    <tableColumn id="6" xr3:uid="{294CEF6A-73A9-4343-8F9E-B0026DEAEBDB}" name="% of Portfolio" dataDxfId="25">
      <calculatedColumnFormula>+F7/$F$111</calculatedColumnFormula>
    </tableColumn>
    <tableColumn id="7" xr3:uid="{5DEEC153-9E7F-4973-8543-3B284140832D}" name="Ratings" dataDxfId="24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F0EFC5A-6E64-45A6-A407-8B30476CED27}" name="Table134567681617" displayName="Table134567681617" ref="B6:H98" totalsRowShown="0" headerRowDxfId="23" dataDxfId="21" headerRowBorderDxfId="22" tableBorderDxfId="20" totalsRowBorderDxfId="19">
  <sortState xmlns:xlrd2="http://schemas.microsoft.com/office/spreadsheetml/2017/richdata2" ref="B7:H58">
    <sortCondition descending="1" ref="F6:F72"/>
  </sortState>
  <tableColumns count="7">
    <tableColumn id="1" xr3:uid="{B7F0EA8E-EDB1-48CA-82F7-9A27428F0E37}" name="ISIN No." dataDxfId="18"/>
    <tableColumn id="2" xr3:uid="{8AF4DA53-57D4-4923-8B9E-029A57545446}" name="Name of the Instrument" dataDxfId="17"/>
    <tableColumn id="3" xr3:uid="{4C4D30EF-9762-4E0D-BC3D-D1D72862A88D}" name="Industry " dataDxfId="16"/>
    <tableColumn id="4" xr3:uid="{E12F0291-AC40-4A5A-B70E-2C059DE26A9E}" name="Quantity" dataDxfId="15"/>
    <tableColumn id="5" xr3:uid="{D17417E3-8BCD-4334-A9E1-DF6D1FB3D088}" name="Market Value" dataDxfId="14"/>
    <tableColumn id="6" xr3:uid="{6AD1FB56-B286-4846-A88B-EFC7ADC5D27C}" name="% of Portfolio" dataDxfId="13">
      <calculatedColumnFormula>+F7/$F$111</calculatedColumnFormula>
    </tableColumn>
    <tableColumn id="7" xr3:uid="{A06FBB79-9D04-4BB7-B8C7-92734A355CF4}" name="Ratings" dataDxfId="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B45C-98BB-410B-8E99-0FDEE1F9A585}">
  <sheetPr>
    <tabColor rgb="FF7030A0"/>
  </sheetPr>
  <dimension ref="A2:H149"/>
  <sheetViews>
    <sheetView showGridLines="0" tabSelected="1" zoomScale="85" zoomScaleNormal="85" zoomScaleSheetLayoutView="89" workbookViewId="0">
      <selection activeCell="D13" sqref="D13"/>
    </sheetView>
  </sheetViews>
  <sheetFormatPr defaultColWidth="9.140625" defaultRowHeight="15" outlineLevelRow="1" x14ac:dyDescent="0.25"/>
  <cols>
    <col min="1" max="1" width="11.28515625" style="93" customWidth="1"/>
    <col min="2" max="2" width="16.5703125" style="34" customWidth="1"/>
    <col min="3" max="3" width="52.7109375" style="34" customWidth="1"/>
    <col min="4" max="4" width="83" style="34" bestFit="1" customWidth="1"/>
    <col min="5" max="5" width="19.42578125" style="37" customWidth="1"/>
    <col min="6" max="6" width="29.5703125" style="34" customWidth="1"/>
    <col min="7" max="7" width="20.5703125" style="38" customWidth="1"/>
    <col min="8" max="8" width="20.7109375" style="34" bestFit="1" customWidth="1"/>
    <col min="9" max="9" width="12" style="93" bestFit="1" customWidth="1"/>
    <col min="10" max="11" width="9.140625" style="93"/>
    <col min="12" max="12" width="16.140625" style="93" bestFit="1" customWidth="1"/>
    <col min="13" max="13" width="14" style="93" bestFit="1" customWidth="1"/>
    <col min="14" max="14" width="9.140625" style="93"/>
    <col min="15" max="15" width="10" style="93" bestFit="1" customWidth="1"/>
    <col min="16" max="16384" width="9.140625" style="93"/>
  </cols>
  <sheetData>
    <row r="2" spans="1:8" x14ac:dyDescent="0.25">
      <c r="B2" s="35" t="s">
        <v>0</v>
      </c>
      <c r="D2" s="36" t="s">
        <v>1</v>
      </c>
    </row>
    <row r="3" spans="1:8" x14ac:dyDescent="0.25">
      <c r="A3" s="32" t="s">
        <v>2</v>
      </c>
      <c r="B3" s="35" t="s">
        <v>3</v>
      </c>
      <c r="D3" s="35" t="s">
        <v>4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1" t="s">
        <v>11</v>
      </c>
      <c r="H6" s="42" t="s">
        <v>12</v>
      </c>
    </row>
    <row r="7" spans="1:8" x14ac:dyDescent="0.25">
      <c r="A7" s="94"/>
      <c r="B7" s="2" t="s">
        <v>13</v>
      </c>
      <c r="C7" s="44" t="s">
        <v>312</v>
      </c>
      <c r="D7" s="44" t="s">
        <v>308</v>
      </c>
      <c r="E7" s="45">
        <v>941688</v>
      </c>
      <c r="F7" s="45">
        <v>1231539566.4000001</v>
      </c>
      <c r="G7" s="3">
        <f t="shared" ref="G7:G70" si="0">+F7/$F$109</f>
        <v>4.1846952251486103E-2</v>
      </c>
      <c r="H7" s="46"/>
    </row>
    <row r="8" spans="1:8" x14ac:dyDescent="0.25">
      <c r="A8" s="94"/>
      <c r="B8" s="2" t="s">
        <v>14</v>
      </c>
      <c r="C8" s="44" t="s">
        <v>309</v>
      </c>
      <c r="D8" s="44" t="s">
        <v>313</v>
      </c>
      <c r="E8" s="45">
        <v>635799</v>
      </c>
      <c r="F8" s="45">
        <v>718516449.89999998</v>
      </c>
      <c r="G8" s="3">
        <f t="shared" si="0"/>
        <v>2.4414744269049903E-2</v>
      </c>
      <c r="H8" s="46"/>
    </row>
    <row r="9" spans="1:8" x14ac:dyDescent="0.25">
      <c r="A9" s="94"/>
      <c r="B9" s="2" t="s">
        <v>15</v>
      </c>
      <c r="C9" s="44" t="s">
        <v>314</v>
      </c>
      <c r="D9" s="44" t="s">
        <v>311</v>
      </c>
      <c r="E9" s="45">
        <v>220971</v>
      </c>
      <c r="F9" s="45">
        <v>870382671.89999998</v>
      </c>
      <c r="G9" s="3">
        <f t="shared" si="0"/>
        <v>2.9575064500761774E-2</v>
      </c>
      <c r="H9" s="46"/>
    </row>
    <row r="10" spans="1:8" x14ac:dyDescent="0.25">
      <c r="A10" s="94"/>
      <c r="B10" s="2" t="s">
        <v>16</v>
      </c>
      <c r="C10" s="44" t="s">
        <v>315</v>
      </c>
      <c r="D10" s="44" t="s">
        <v>317</v>
      </c>
      <c r="E10" s="45">
        <v>717000</v>
      </c>
      <c r="F10" s="45">
        <v>173944200</v>
      </c>
      <c r="G10" s="3">
        <f t="shared" si="0"/>
        <v>5.9105162598233089E-3</v>
      </c>
      <c r="H10" s="46"/>
    </row>
    <row r="11" spans="1:8" x14ac:dyDescent="0.25">
      <c r="A11" s="94"/>
      <c r="B11" s="2" t="s">
        <v>17</v>
      </c>
      <c r="C11" s="44" t="s">
        <v>326</v>
      </c>
      <c r="D11" s="44" t="s">
        <v>308</v>
      </c>
      <c r="E11" s="45">
        <v>651650</v>
      </c>
      <c r="F11" s="45">
        <v>208365087.5</v>
      </c>
      <c r="G11" s="3">
        <f t="shared" si="0"/>
        <v>7.0801167135682392E-3</v>
      </c>
      <c r="H11" s="46"/>
    </row>
    <row r="12" spans="1:8" x14ac:dyDescent="0.25">
      <c r="A12" s="94"/>
      <c r="B12" s="2" t="s">
        <v>18</v>
      </c>
      <c r="C12" s="44" t="s">
        <v>324</v>
      </c>
      <c r="D12" s="44" t="s">
        <v>320</v>
      </c>
      <c r="E12" s="45">
        <v>115617</v>
      </c>
      <c r="F12" s="45">
        <v>242946002.09999999</v>
      </c>
      <c r="G12" s="3">
        <f t="shared" si="0"/>
        <v>8.2551547891284542E-3</v>
      </c>
      <c r="H12" s="46"/>
    </row>
    <row r="13" spans="1:8" x14ac:dyDescent="0.25">
      <c r="A13" s="94"/>
      <c r="B13" s="2" t="s">
        <v>19</v>
      </c>
      <c r="C13" s="44" t="s">
        <v>330</v>
      </c>
      <c r="D13" s="44" t="s">
        <v>316</v>
      </c>
      <c r="E13" s="45">
        <v>173940</v>
      </c>
      <c r="F13" s="45">
        <v>169495833</v>
      </c>
      <c r="G13" s="3">
        <f t="shared" si="0"/>
        <v>5.7593635023116393E-3</v>
      </c>
      <c r="H13" s="46"/>
    </row>
    <row r="14" spans="1:8" x14ac:dyDescent="0.25">
      <c r="A14" s="94"/>
      <c r="B14" s="2" t="s">
        <v>20</v>
      </c>
      <c r="C14" s="44" t="s">
        <v>327</v>
      </c>
      <c r="D14" s="44" t="s">
        <v>317</v>
      </c>
      <c r="E14" s="45">
        <v>1755626</v>
      </c>
      <c r="F14" s="45">
        <v>1313471591.9000001</v>
      </c>
      <c r="G14" s="3">
        <f t="shared" si="0"/>
        <v>4.463095176925104E-2</v>
      </c>
      <c r="H14" s="46"/>
    </row>
    <row r="15" spans="1:8" x14ac:dyDescent="0.25">
      <c r="A15" s="94"/>
      <c r="B15" s="2" t="s">
        <v>297</v>
      </c>
      <c r="C15" s="44" t="s">
        <v>567</v>
      </c>
      <c r="D15" s="44" t="s">
        <v>370</v>
      </c>
      <c r="E15" s="45">
        <v>43480</v>
      </c>
      <c r="F15" s="45">
        <v>19043805.199999999</v>
      </c>
      <c r="G15" s="3">
        <f t="shared" si="0"/>
        <v>6.4709671425381061E-4</v>
      </c>
      <c r="H15" s="46"/>
    </row>
    <row r="16" spans="1:8" x14ac:dyDescent="0.25">
      <c r="A16" s="94"/>
      <c r="B16" s="2" t="s">
        <v>21</v>
      </c>
      <c r="C16" s="44" t="s">
        <v>329</v>
      </c>
      <c r="D16" s="44" t="s">
        <v>321</v>
      </c>
      <c r="E16" s="45">
        <v>145305</v>
      </c>
      <c r="F16" s="45">
        <v>289229602.5</v>
      </c>
      <c r="G16" s="3">
        <f t="shared" si="0"/>
        <v>9.8278428852383842E-3</v>
      </c>
      <c r="H16" s="46"/>
    </row>
    <row r="17" spans="1:8" x14ac:dyDescent="0.25">
      <c r="A17" s="94"/>
      <c r="B17" s="2" t="s">
        <v>22</v>
      </c>
      <c r="C17" s="44" t="s">
        <v>322</v>
      </c>
      <c r="D17" s="44" t="s">
        <v>321</v>
      </c>
      <c r="E17" s="45">
        <v>193190</v>
      </c>
      <c r="F17" s="45">
        <v>284607508</v>
      </c>
      <c r="G17" s="3">
        <f t="shared" si="0"/>
        <v>9.6707869747987719E-3</v>
      </c>
      <c r="H17" s="46"/>
    </row>
    <row r="18" spans="1:8" x14ac:dyDescent="0.25">
      <c r="A18" s="94"/>
      <c r="B18" s="2" t="s">
        <v>23</v>
      </c>
      <c r="C18" s="44" t="s">
        <v>328</v>
      </c>
      <c r="D18" s="44" t="s">
        <v>317</v>
      </c>
      <c r="E18" s="45">
        <v>1040950</v>
      </c>
      <c r="F18" s="45">
        <v>1069472030</v>
      </c>
      <c r="G18" s="3">
        <f t="shared" si="0"/>
        <v>3.6339997670179529E-2</v>
      </c>
      <c r="H18" s="46"/>
    </row>
    <row r="19" spans="1:8" x14ac:dyDescent="0.25">
      <c r="A19" s="94"/>
      <c r="B19" s="2" t="s">
        <v>24</v>
      </c>
      <c r="C19" s="44" t="s">
        <v>325</v>
      </c>
      <c r="D19" s="44" t="s">
        <v>318</v>
      </c>
      <c r="E19" s="45">
        <v>55440</v>
      </c>
      <c r="F19" s="45">
        <v>434289240</v>
      </c>
      <c r="G19" s="3">
        <f t="shared" si="0"/>
        <v>1.4756879588318022E-2</v>
      </c>
      <c r="H19" s="46"/>
    </row>
    <row r="20" spans="1:8" x14ac:dyDescent="0.25">
      <c r="A20" s="94"/>
      <c r="B20" s="2" t="s">
        <v>25</v>
      </c>
      <c r="C20" s="44" t="s">
        <v>323</v>
      </c>
      <c r="D20" s="44" t="s">
        <v>336</v>
      </c>
      <c r="E20" s="45">
        <v>268000</v>
      </c>
      <c r="F20" s="45">
        <v>115829600</v>
      </c>
      <c r="G20" s="3">
        <f t="shared" si="0"/>
        <v>3.9358181196546367E-3</v>
      </c>
      <c r="H20" s="46"/>
    </row>
    <row r="21" spans="1:8" x14ac:dyDescent="0.25">
      <c r="A21" s="94"/>
      <c r="B21" s="2" t="s">
        <v>26</v>
      </c>
      <c r="C21" s="44" t="s">
        <v>347</v>
      </c>
      <c r="D21" s="44" t="s">
        <v>335</v>
      </c>
      <c r="E21" s="45">
        <v>1437350</v>
      </c>
      <c r="F21" s="45">
        <v>272650921.5</v>
      </c>
      <c r="G21" s="3">
        <f t="shared" si="0"/>
        <v>9.2645095656052837E-3</v>
      </c>
      <c r="H21" s="46"/>
    </row>
    <row r="22" spans="1:8" x14ac:dyDescent="0.25">
      <c r="A22" s="94"/>
      <c r="B22" s="2" t="s">
        <v>27</v>
      </c>
      <c r="C22" s="44" t="s">
        <v>337</v>
      </c>
      <c r="D22" s="44" t="s">
        <v>321</v>
      </c>
      <c r="E22" s="45">
        <v>31825</v>
      </c>
      <c r="F22" s="45">
        <v>36538282.5</v>
      </c>
      <c r="G22" s="3">
        <f t="shared" si="0"/>
        <v>1.2415482253634641E-3</v>
      </c>
      <c r="H22" s="46"/>
    </row>
    <row r="23" spans="1:8" x14ac:dyDescent="0.25">
      <c r="A23" s="94"/>
      <c r="B23" s="2" t="s">
        <v>28</v>
      </c>
      <c r="C23" s="44" t="s">
        <v>333</v>
      </c>
      <c r="D23" s="44" t="s">
        <v>317</v>
      </c>
      <c r="E23" s="45">
        <v>1276816</v>
      </c>
      <c r="F23" s="45">
        <v>1832741686.4000001</v>
      </c>
      <c r="G23" s="3">
        <f t="shared" si="0"/>
        <v>6.2275428197796724E-2</v>
      </c>
      <c r="H23" s="46"/>
    </row>
    <row r="24" spans="1:8" x14ac:dyDescent="0.25">
      <c r="A24" s="94"/>
      <c r="B24" s="2" t="s">
        <v>299</v>
      </c>
      <c r="C24" s="44" t="s">
        <v>571</v>
      </c>
      <c r="D24" s="44" t="s">
        <v>370</v>
      </c>
      <c r="E24" s="45">
        <v>188265</v>
      </c>
      <c r="F24" s="45">
        <v>92650854.450000003</v>
      </c>
      <c r="G24" s="3">
        <f t="shared" si="0"/>
        <v>3.1482186914725979E-3</v>
      </c>
      <c r="H24" s="46"/>
    </row>
    <row r="25" spans="1:8" x14ac:dyDescent="0.25">
      <c r="A25" s="94"/>
      <c r="B25" s="2" t="s">
        <v>745</v>
      </c>
      <c r="C25" s="44" t="s">
        <v>748</v>
      </c>
      <c r="D25" s="44" t="s">
        <v>749</v>
      </c>
      <c r="E25" s="45">
        <v>1035000</v>
      </c>
      <c r="F25" s="45">
        <v>201172950</v>
      </c>
      <c r="G25" s="3">
        <f t="shared" si="0"/>
        <v>6.8357323326194352E-3</v>
      </c>
      <c r="H25" s="46"/>
    </row>
    <row r="26" spans="1:8" x14ac:dyDescent="0.25">
      <c r="A26" s="94"/>
      <c r="B26" s="2" t="s">
        <v>29</v>
      </c>
      <c r="C26" s="44" t="s">
        <v>334</v>
      </c>
      <c r="D26" s="44" t="s">
        <v>338</v>
      </c>
      <c r="E26" s="45">
        <v>167098</v>
      </c>
      <c r="F26" s="45">
        <v>567882553</v>
      </c>
      <c r="G26" s="3">
        <f t="shared" si="0"/>
        <v>1.9296297681535068E-2</v>
      </c>
      <c r="H26" s="46"/>
    </row>
    <row r="27" spans="1:8" x14ac:dyDescent="0.25">
      <c r="A27" s="94"/>
      <c r="B27" s="2" t="s">
        <v>30</v>
      </c>
      <c r="C27" s="44" t="s">
        <v>339</v>
      </c>
      <c r="D27" s="44" t="s">
        <v>320</v>
      </c>
      <c r="E27" s="45">
        <v>145000</v>
      </c>
      <c r="F27" s="45">
        <v>155208000</v>
      </c>
      <c r="G27" s="3">
        <f t="shared" si="0"/>
        <v>5.2738717798849069E-3</v>
      </c>
      <c r="H27" s="46"/>
    </row>
    <row r="28" spans="1:8" x14ac:dyDescent="0.25">
      <c r="A28" s="94"/>
      <c r="B28" s="2" t="s">
        <v>623</v>
      </c>
      <c r="C28" s="44" t="s">
        <v>643</v>
      </c>
      <c r="D28" s="44" t="s">
        <v>645</v>
      </c>
      <c r="E28" s="45">
        <v>9500</v>
      </c>
      <c r="F28" s="45">
        <v>69202750</v>
      </c>
      <c r="G28" s="3">
        <f t="shared" si="0"/>
        <v>2.3514666145780516E-3</v>
      </c>
      <c r="H28" s="46"/>
    </row>
    <row r="29" spans="1:8" x14ac:dyDescent="0.25">
      <c r="A29" s="94"/>
      <c r="B29" s="2" t="s">
        <v>746</v>
      </c>
      <c r="C29" s="44" t="s">
        <v>750</v>
      </c>
      <c r="D29" s="44" t="s">
        <v>751</v>
      </c>
      <c r="E29" s="45">
        <v>55000</v>
      </c>
      <c r="F29" s="45">
        <v>200541000</v>
      </c>
      <c r="G29" s="3">
        <f t="shared" si="0"/>
        <v>6.8142590627409613E-3</v>
      </c>
      <c r="H29" s="46"/>
    </row>
    <row r="30" spans="1:8" x14ac:dyDescent="0.25">
      <c r="A30" s="94"/>
      <c r="B30" s="2" t="s">
        <v>31</v>
      </c>
      <c r="C30" s="44" t="s">
        <v>346</v>
      </c>
      <c r="D30" s="44" t="s">
        <v>319</v>
      </c>
      <c r="E30" s="45">
        <v>85850</v>
      </c>
      <c r="F30" s="45">
        <v>158813915</v>
      </c>
      <c r="G30" s="3">
        <f t="shared" si="0"/>
        <v>5.3963985398403453E-3</v>
      </c>
      <c r="H30" s="46"/>
    </row>
    <row r="31" spans="1:8" x14ac:dyDescent="0.25">
      <c r="A31" s="94"/>
      <c r="B31" s="2" t="s">
        <v>32</v>
      </c>
      <c r="C31" s="44" t="s">
        <v>343</v>
      </c>
      <c r="D31" s="44" t="s">
        <v>345</v>
      </c>
      <c r="E31" s="45">
        <v>295000</v>
      </c>
      <c r="F31" s="45">
        <v>163621750</v>
      </c>
      <c r="G31" s="3">
        <f t="shared" si="0"/>
        <v>5.5597657975129068E-3</v>
      </c>
      <c r="H31" s="46"/>
    </row>
    <row r="32" spans="1:8" x14ac:dyDescent="0.25">
      <c r="A32" s="94"/>
      <c r="B32" s="2" t="s">
        <v>627</v>
      </c>
      <c r="C32" s="44" t="s">
        <v>649</v>
      </c>
      <c r="D32" s="44" t="s">
        <v>310</v>
      </c>
      <c r="E32" s="45">
        <v>350000</v>
      </c>
      <c r="F32" s="45">
        <v>136885000</v>
      </c>
      <c r="G32" s="3">
        <f t="shared" si="0"/>
        <v>4.6512675802120084E-3</v>
      </c>
      <c r="H32" s="46"/>
    </row>
    <row r="33" spans="1:8" x14ac:dyDescent="0.25">
      <c r="A33" s="94"/>
      <c r="B33" s="2" t="s">
        <v>33</v>
      </c>
      <c r="C33" s="44" t="s">
        <v>341</v>
      </c>
      <c r="D33" s="44" t="s">
        <v>344</v>
      </c>
      <c r="E33" s="45">
        <v>59810</v>
      </c>
      <c r="F33" s="45">
        <v>112562420</v>
      </c>
      <c r="G33" s="3">
        <f t="shared" si="0"/>
        <v>3.8248013653519948E-3</v>
      </c>
      <c r="H33" s="46"/>
    </row>
    <row r="34" spans="1:8" x14ac:dyDescent="0.25">
      <c r="A34" s="94"/>
      <c r="B34" s="2" t="s">
        <v>628</v>
      </c>
      <c r="C34" s="44" t="s">
        <v>651</v>
      </c>
      <c r="D34" s="44" t="s">
        <v>650</v>
      </c>
      <c r="E34" s="45">
        <v>60000</v>
      </c>
      <c r="F34" s="45">
        <v>156948000</v>
      </c>
      <c r="G34" s="3">
        <f t="shared" si="0"/>
        <v>5.3329959029777864E-3</v>
      </c>
      <c r="H34" s="46"/>
    </row>
    <row r="35" spans="1:8" x14ac:dyDescent="0.25">
      <c r="A35" s="94"/>
      <c r="B35" s="2" t="s">
        <v>34</v>
      </c>
      <c r="C35" s="44" t="s">
        <v>331</v>
      </c>
      <c r="D35" s="44" t="s">
        <v>342</v>
      </c>
      <c r="E35" s="45">
        <v>324500</v>
      </c>
      <c r="F35" s="45">
        <v>58877280</v>
      </c>
      <c r="G35" s="3">
        <f t="shared" si="0"/>
        <v>2.0006135345367639E-3</v>
      </c>
      <c r="H35" s="46"/>
    </row>
    <row r="36" spans="1:8" x14ac:dyDescent="0.25">
      <c r="A36" s="94"/>
      <c r="B36" s="2" t="s">
        <v>624</v>
      </c>
      <c r="C36" s="44" t="s">
        <v>644</v>
      </c>
      <c r="D36" s="44" t="s">
        <v>646</v>
      </c>
      <c r="E36" s="45">
        <v>168264</v>
      </c>
      <c r="F36" s="45">
        <v>295538889.60000002</v>
      </c>
      <c r="G36" s="3">
        <f t="shared" si="0"/>
        <v>1.0042228556002017E-2</v>
      </c>
      <c r="H36" s="46"/>
    </row>
    <row r="37" spans="1:8" x14ac:dyDescent="0.25">
      <c r="A37" s="94"/>
      <c r="B37" s="2" t="s">
        <v>35</v>
      </c>
      <c r="C37" s="44" t="s">
        <v>332</v>
      </c>
      <c r="D37" s="44" t="s">
        <v>340</v>
      </c>
      <c r="E37" s="45">
        <v>798220</v>
      </c>
      <c r="F37" s="45">
        <v>224299820</v>
      </c>
      <c r="G37" s="3">
        <f t="shared" si="0"/>
        <v>7.6215690617188817E-3</v>
      </c>
      <c r="H37" s="46"/>
    </row>
    <row r="38" spans="1:8" x14ac:dyDescent="0.25">
      <c r="A38" s="94"/>
      <c r="B38" s="2" t="s">
        <v>778</v>
      </c>
      <c r="C38" s="44" t="s">
        <v>806</v>
      </c>
      <c r="D38" s="44" t="s">
        <v>321</v>
      </c>
      <c r="E38" s="45">
        <v>43939</v>
      </c>
      <c r="F38" s="45">
        <v>116675620.59999999</v>
      </c>
      <c r="G38" s="3">
        <f t="shared" si="0"/>
        <v>3.964565376030218E-3</v>
      </c>
      <c r="H38" s="46"/>
    </row>
    <row r="39" spans="1:8" x14ac:dyDescent="0.25">
      <c r="A39" s="94"/>
      <c r="B39" s="2" t="s">
        <v>36</v>
      </c>
      <c r="C39" s="44" t="s">
        <v>354</v>
      </c>
      <c r="D39" s="44" t="s">
        <v>317</v>
      </c>
      <c r="E39" s="45">
        <v>1660000</v>
      </c>
      <c r="F39" s="45">
        <v>595691000</v>
      </c>
      <c r="G39" s="3">
        <f t="shared" si="0"/>
        <v>2.0241211499609685E-2</v>
      </c>
      <c r="H39" s="46"/>
    </row>
    <row r="40" spans="1:8" x14ac:dyDescent="0.25">
      <c r="A40" s="94"/>
      <c r="B40" s="2" t="s">
        <v>38</v>
      </c>
      <c r="C40" s="44" t="s">
        <v>364</v>
      </c>
      <c r="D40" s="44" t="s">
        <v>362</v>
      </c>
      <c r="E40" s="45">
        <v>109620</v>
      </c>
      <c r="F40" s="45">
        <v>118729422</v>
      </c>
      <c r="G40" s="3">
        <f t="shared" si="0"/>
        <v>4.0343522764796028E-3</v>
      </c>
      <c r="H40" s="46"/>
    </row>
    <row r="41" spans="1:8" outlineLevel="1" x14ac:dyDescent="0.25">
      <c r="A41" s="94"/>
      <c r="B41" s="2" t="s">
        <v>665</v>
      </c>
      <c r="C41" s="44" t="s">
        <v>686</v>
      </c>
      <c r="D41" s="44" t="s">
        <v>687</v>
      </c>
      <c r="E41" s="45">
        <v>155000</v>
      </c>
      <c r="F41" s="45">
        <v>134950750</v>
      </c>
      <c r="G41" s="3">
        <f t="shared" si="0"/>
        <v>4.5855429623428111E-3</v>
      </c>
      <c r="H41" s="47"/>
    </row>
    <row r="42" spans="1:8" outlineLevel="1" x14ac:dyDescent="0.25">
      <c r="A42" s="94"/>
      <c r="B42" s="2" t="s">
        <v>779</v>
      </c>
      <c r="C42" s="44" t="s">
        <v>805</v>
      </c>
      <c r="D42" s="44" t="s">
        <v>37</v>
      </c>
      <c r="E42" s="45">
        <v>325000</v>
      </c>
      <c r="F42" s="45">
        <v>141960000</v>
      </c>
      <c r="G42" s="3">
        <f t="shared" si="0"/>
        <v>4.8237129392329093E-3</v>
      </c>
      <c r="H42" s="47"/>
    </row>
    <row r="43" spans="1:8" outlineLevel="1" x14ac:dyDescent="0.25">
      <c r="A43" s="94"/>
      <c r="B43" s="2" t="s">
        <v>593</v>
      </c>
      <c r="C43" s="44" t="s">
        <v>598</v>
      </c>
      <c r="D43" s="44" t="s">
        <v>597</v>
      </c>
      <c r="E43" s="45">
        <v>53000</v>
      </c>
      <c r="F43" s="45">
        <v>229134900</v>
      </c>
      <c r="G43" s="3">
        <f t="shared" si="0"/>
        <v>7.7858620876291819E-3</v>
      </c>
      <c r="H43" s="47"/>
    </row>
    <row r="44" spans="1:8" outlineLevel="1" x14ac:dyDescent="0.25">
      <c r="A44" s="94"/>
      <c r="B44" s="2" t="s">
        <v>39</v>
      </c>
      <c r="C44" s="44" t="s">
        <v>350</v>
      </c>
      <c r="D44" s="44" t="s">
        <v>352</v>
      </c>
      <c r="E44" s="45">
        <v>406250</v>
      </c>
      <c r="F44" s="45">
        <v>179684375</v>
      </c>
      <c r="G44" s="3">
        <f t="shared" si="0"/>
        <v>6.1055638536593286E-3</v>
      </c>
      <c r="H44" s="47"/>
    </row>
    <row r="45" spans="1:8" outlineLevel="1" x14ac:dyDescent="0.25">
      <c r="A45" s="94"/>
      <c r="B45" s="2" t="s">
        <v>666</v>
      </c>
      <c r="C45" s="44" t="s">
        <v>688</v>
      </c>
      <c r="D45" s="44" t="s">
        <v>689</v>
      </c>
      <c r="E45" s="45">
        <v>405000</v>
      </c>
      <c r="F45" s="45">
        <v>107021250</v>
      </c>
      <c r="G45" s="3">
        <f t="shared" si="0"/>
        <v>3.6365158382493656E-3</v>
      </c>
      <c r="H45" s="47"/>
    </row>
    <row r="46" spans="1:8" outlineLevel="1" x14ac:dyDescent="0.25">
      <c r="A46" s="94"/>
      <c r="B46" s="2" t="s">
        <v>747</v>
      </c>
      <c r="C46" s="44" t="s">
        <v>752</v>
      </c>
      <c r="D46" s="44" t="s">
        <v>753</v>
      </c>
      <c r="E46" s="45">
        <v>1375000</v>
      </c>
      <c r="F46" s="45">
        <v>228497500</v>
      </c>
      <c r="G46" s="3">
        <f t="shared" si="0"/>
        <v>7.7642036301237786E-3</v>
      </c>
      <c r="H46" s="47"/>
    </row>
    <row r="47" spans="1:8" outlineLevel="1" x14ac:dyDescent="0.25">
      <c r="A47" s="94"/>
      <c r="B47" s="2" t="s">
        <v>40</v>
      </c>
      <c r="C47" s="44" t="s">
        <v>361</v>
      </c>
      <c r="D47" s="44" t="s">
        <v>357</v>
      </c>
      <c r="E47" s="45">
        <v>1088000</v>
      </c>
      <c r="F47" s="45">
        <v>263872640</v>
      </c>
      <c r="G47" s="3">
        <f t="shared" si="0"/>
        <v>8.966228993220254E-3</v>
      </c>
      <c r="H47" s="47"/>
    </row>
    <row r="48" spans="1:8" outlineLevel="1" x14ac:dyDescent="0.25">
      <c r="A48" s="94"/>
      <c r="B48" s="2" t="s">
        <v>41</v>
      </c>
      <c r="C48" s="44" t="s">
        <v>722</v>
      </c>
      <c r="D48" s="44" t="s">
        <v>313</v>
      </c>
      <c r="E48" s="45">
        <v>36600</v>
      </c>
      <c r="F48" s="45">
        <v>159652860</v>
      </c>
      <c r="G48" s="3">
        <f t="shared" si="0"/>
        <v>5.4249053717071016E-3</v>
      </c>
      <c r="H48" s="47"/>
    </row>
    <row r="49" spans="1:8" outlineLevel="1" x14ac:dyDescent="0.25">
      <c r="A49" s="94"/>
      <c r="B49" s="2" t="s">
        <v>42</v>
      </c>
      <c r="C49" s="44" t="s">
        <v>363</v>
      </c>
      <c r="D49" s="44" t="s">
        <v>356</v>
      </c>
      <c r="E49" s="45">
        <v>29985</v>
      </c>
      <c r="F49" s="45">
        <v>162413752.5</v>
      </c>
      <c r="G49" s="3">
        <f t="shared" si="0"/>
        <v>5.5187187901072216E-3</v>
      </c>
      <c r="H49" s="47"/>
    </row>
    <row r="50" spans="1:8" outlineLevel="1" x14ac:dyDescent="0.25">
      <c r="A50" s="94"/>
      <c r="B50" s="2" t="s">
        <v>602</v>
      </c>
      <c r="C50" s="44" t="s">
        <v>353</v>
      </c>
      <c r="D50" s="44" t="s">
        <v>317</v>
      </c>
      <c r="E50" s="45">
        <v>973685</v>
      </c>
      <c r="F50" s="45">
        <v>380029255.5</v>
      </c>
      <c r="G50" s="3">
        <f t="shared" si="0"/>
        <v>1.2913158897171028E-2</v>
      </c>
      <c r="H50" s="47"/>
    </row>
    <row r="51" spans="1:8" outlineLevel="1" x14ac:dyDescent="0.25">
      <c r="A51" s="94"/>
      <c r="B51" s="2" t="s">
        <v>43</v>
      </c>
      <c r="C51" s="44" t="s">
        <v>351</v>
      </c>
      <c r="D51" s="44" t="s">
        <v>317</v>
      </c>
      <c r="E51" s="45">
        <v>621610</v>
      </c>
      <c r="F51" s="45">
        <v>764269495</v>
      </c>
      <c r="G51" s="3">
        <f t="shared" si="0"/>
        <v>2.5969404424432945E-2</v>
      </c>
      <c r="H51" s="47"/>
    </row>
    <row r="52" spans="1:8" outlineLevel="1" x14ac:dyDescent="0.25">
      <c r="A52" s="94"/>
      <c r="B52" s="2" t="s">
        <v>44</v>
      </c>
      <c r="C52" s="44" t="s">
        <v>358</v>
      </c>
      <c r="D52" s="44" t="s">
        <v>359</v>
      </c>
      <c r="E52" s="45">
        <v>175840</v>
      </c>
      <c r="F52" s="45">
        <v>265448064</v>
      </c>
      <c r="G52" s="3">
        <f t="shared" si="0"/>
        <v>9.0197609256912181E-3</v>
      </c>
      <c r="H52" s="47"/>
    </row>
    <row r="53" spans="1:8" outlineLevel="1" x14ac:dyDescent="0.25">
      <c r="A53" s="94"/>
      <c r="B53" s="2" t="s">
        <v>45</v>
      </c>
      <c r="C53" s="44" t="s">
        <v>360</v>
      </c>
      <c r="D53" s="44" t="s">
        <v>345</v>
      </c>
      <c r="E53" s="45">
        <v>343500</v>
      </c>
      <c r="F53" s="45">
        <v>130770450</v>
      </c>
      <c r="G53" s="3">
        <f t="shared" si="0"/>
        <v>4.4434989555812215E-3</v>
      </c>
      <c r="H53" s="47"/>
    </row>
    <row r="54" spans="1:8" outlineLevel="1" x14ac:dyDescent="0.25">
      <c r="A54" s="94"/>
      <c r="B54" s="2" t="s">
        <v>46</v>
      </c>
      <c r="C54" s="44" t="s">
        <v>348</v>
      </c>
      <c r="D54" s="44" t="s">
        <v>349</v>
      </c>
      <c r="E54" s="45">
        <v>1305000</v>
      </c>
      <c r="F54" s="45">
        <v>531135000</v>
      </c>
      <c r="G54" s="3">
        <f t="shared" si="0"/>
        <v>1.8047638574101656E-2</v>
      </c>
      <c r="H54" s="47"/>
    </row>
    <row r="55" spans="1:8" outlineLevel="1" x14ac:dyDescent="0.25">
      <c r="A55" s="94"/>
      <c r="B55" s="2" t="s">
        <v>667</v>
      </c>
      <c r="C55" s="44" t="s">
        <v>690</v>
      </c>
      <c r="D55" s="44" t="s">
        <v>313</v>
      </c>
      <c r="E55" s="45">
        <v>51000</v>
      </c>
      <c r="F55" s="45">
        <v>282999000</v>
      </c>
      <c r="G55" s="3">
        <f t="shared" si="0"/>
        <v>9.6161308684838964E-3</v>
      </c>
      <c r="H55" s="47"/>
    </row>
    <row r="56" spans="1:8" outlineLevel="1" x14ac:dyDescent="0.25">
      <c r="A56" s="94"/>
      <c r="B56" s="2" t="s">
        <v>47</v>
      </c>
      <c r="C56" s="44" t="s">
        <v>355</v>
      </c>
      <c r="D56" s="44" t="s">
        <v>365</v>
      </c>
      <c r="E56" s="45">
        <v>724700</v>
      </c>
      <c r="F56" s="45">
        <v>281074895</v>
      </c>
      <c r="G56" s="3">
        <f t="shared" si="0"/>
        <v>9.5507509714358365E-3</v>
      </c>
      <c r="H56" s="47"/>
    </row>
    <row r="57" spans="1:8" outlineLevel="1" x14ac:dyDescent="0.25">
      <c r="A57" s="94"/>
      <c r="B57" s="2" t="s">
        <v>780</v>
      </c>
      <c r="C57" s="44" t="s">
        <v>807</v>
      </c>
      <c r="D57" s="44" t="s">
        <v>370</v>
      </c>
      <c r="E57" s="45">
        <v>310000</v>
      </c>
      <c r="F57" s="45">
        <v>204383000</v>
      </c>
      <c r="G57" s="3">
        <f t="shared" si="0"/>
        <v>6.9448078448805274E-3</v>
      </c>
      <c r="H57" s="47"/>
    </row>
    <row r="58" spans="1:8" outlineLevel="1" x14ac:dyDescent="0.25">
      <c r="A58" s="94"/>
      <c r="B58" s="2" t="s">
        <v>668</v>
      </c>
      <c r="C58" s="44" t="s">
        <v>691</v>
      </c>
      <c r="D58" s="44" t="s">
        <v>308</v>
      </c>
      <c r="E58" s="45">
        <v>350000</v>
      </c>
      <c r="F58" s="45">
        <v>160510000</v>
      </c>
      <c r="G58" s="3">
        <f t="shared" si="0"/>
        <v>5.4540304584127517E-3</v>
      </c>
      <c r="H58" s="47"/>
    </row>
    <row r="59" spans="1:8" outlineLevel="1" x14ac:dyDescent="0.25">
      <c r="A59" s="94"/>
      <c r="B59" s="2" t="s">
        <v>48</v>
      </c>
      <c r="C59" s="44" t="s">
        <v>372</v>
      </c>
      <c r="D59" s="44" t="s">
        <v>371</v>
      </c>
      <c r="E59" s="45">
        <v>91815</v>
      </c>
      <c r="F59" s="45">
        <v>447616488</v>
      </c>
      <c r="G59" s="3">
        <f t="shared" si="0"/>
        <v>1.520973122696247E-2</v>
      </c>
      <c r="H59" s="47"/>
    </row>
    <row r="60" spans="1:8" outlineLevel="1" x14ac:dyDescent="0.25">
      <c r="A60" s="94"/>
      <c r="B60" s="2" t="s">
        <v>49</v>
      </c>
      <c r="C60" s="44" t="s">
        <v>367</v>
      </c>
      <c r="D60" s="44" t="s">
        <v>319</v>
      </c>
      <c r="E60" s="45">
        <v>461400</v>
      </c>
      <c r="F60" s="45">
        <v>526549680</v>
      </c>
      <c r="G60" s="3">
        <f t="shared" si="0"/>
        <v>1.789183223841186E-2</v>
      </c>
      <c r="H60" s="47"/>
    </row>
    <row r="61" spans="1:8" outlineLevel="1" x14ac:dyDescent="0.25">
      <c r="A61" s="94"/>
      <c r="B61" s="2" t="s">
        <v>50</v>
      </c>
      <c r="C61" s="44" t="s">
        <v>373</v>
      </c>
      <c r="D61" s="44" t="s">
        <v>37</v>
      </c>
      <c r="E61" s="45">
        <v>44500</v>
      </c>
      <c r="F61" s="45">
        <v>245595500</v>
      </c>
      <c r="G61" s="3">
        <f t="shared" si="0"/>
        <v>8.3451830879640448E-3</v>
      </c>
      <c r="H61" s="47"/>
    </row>
    <row r="62" spans="1:8" outlineLevel="1" x14ac:dyDescent="0.25">
      <c r="A62" s="94"/>
      <c r="B62" s="2" t="s">
        <v>51</v>
      </c>
      <c r="C62" s="44" t="s">
        <v>377</v>
      </c>
      <c r="D62" s="44" t="s">
        <v>374</v>
      </c>
      <c r="E62" s="45">
        <v>17500</v>
      </c>
      <c r="F62" s="45">
        <v>321842500</v>
      </c>
      <c r="G62" s="3">
        <f t="shared" si="0"/>
        <v>1.093600895777027E-2</v>
      </c>
      <c r="H62" s="47"/>
    </row>
    <row r="63" spans="1:8" outlineLevel="1" x14ac:dyDescent="0.25">
      <c r="A63" s="94"/>
      <c r="B63" s="2" t="s">
        <v>781</v>
      </c>
      <c r="C63" s="44" t="s">
        <v>797</v>
      </c>
      <c r="D63" s="44" t="s">
        <v>798</v>
      </c>
      <c r="E63" s="45">
        <v>11000</v>
      </c>
      <c r="F63" s="45">
        <v>305800000</v>
      </c>
      <c r="G63" s="3">
        <f t="shared" si="0"/>
        <v>1.0390894736668242E-2</v>
      </c>
      <c r="H63" s="47"/>
    </row>
    <row r="64" spans="1:8" outlineLevel="1" x14ac:dyDescent="0.25">
      <c r="A64" s="94"/>
      <c r="B64" s="2" t="s">
        <v>603</v>
      </c>
      <c r="C64" s="44" t="s">
        <v>614</v>
      </c>
      <c r="D64" s="44" t="s">
        <v>321</v>
      </c>
      <c r="E64" s="45">
        <v>23000</v>
      </c>
      <c r="F64" s="45">
        <v>185288000</v>
      </c>
      <c r="G64" s="3">
        <f t="shared" si="0"/>
        <v>6.2959715630078001E-3</v>
      </c>
      <c r="H64" s="47"/>
    </row>
    <row r="65" spans="1:8" outlineLevel="1" x14ac:dyDescent="0.25">
      <c r="A65" s="94"/>
      <c r="B65" s="2" t="s">
        <v>669</v>
      </c>
      <c r="C65" s="44" t="s">
        <v>692</v>
      </c>
      <c r="D65" s="44" t="s">
        <v>693</v>
      </c>
      <c r="E65" s="45">
        <v>1275000</v>
      </c>
      <c r="F65" s="45">
        <v>425085000</v>
      </c>
      <c r="G65" s="3">
        <f t="shared" si="0"/>
        <v>1.4444125209733876E-2</v>
      </c>
      <c r="H65" s="47"/>
    </row>
    <row r="66" spans="1:8" outlineLevel="1" x14ac:dyDescent="0.25">
      <c r="A66" s="94"/>
      <c r="B66" s="2" t="s">
        <v>52</v>
      </c>
      <c r="C66" s="44" t="s">
        <v>375</v>
      </c>
      <c r="D66" s="44" t="s">
        <v>310</v>
      </c>
      <c r="E66" s="45">
        <v>539230</v>
      </c>
      <c r="F66" s="45">
        <v>1063361560</v>
      </c>
      <c r="G66" s="3">
        <f t="shared" si="0"/>
        <v>3.6132367681423583E-2</v>
      </c>
      <c r="H66" s="47"/>
    </row>
    <row r="67" spans="1:8" outlineLevel="1" x14ac:dyDescent="0.25">
      <c r="A67" s="94"/>
      <c r="B67" s="2" t="s">
        <v>670</v>
      </c>
      <c r="C67" s="44" t="s">
        <v>694</v>
      </c>
      <c r="D67" s="44" t="s">
        <v>319</v>
      </c>
      <c r="E67" s="45">
        <v>42250</v>
      </c>
      <c r="F67" s="45">
        <v>131803100</v>
      </c>
      <c r="G67" s="3">
        <f t="shared" si="0"/>
        <v>4.4785877634616021E-3</v>
      </c>
      <c r="H67" s="47"/>
    </row>
    <row r="68" spans="1:8" outlineLevel="1" x14ac:dyDescent="0.25">
      <c r="A68" s="94"/>
      <c r="B68" s="2" t="s">
        <v>53</v>
      </c>
      <c r="C68" s="44" t="s">
        <v>368</v>
      </c>
      <c r="D68" s="44" t="s">
        <v>376</v>
      </c>
      <c r="E68" s="45">
        <v>17000</v>
      </c>
      <c r="F68" s="45">
        <v>152269000</v>
      </c>
      <c r="G68" s="3">
        <f t="shared" si="0"/>
        <v>5.1740063788676795E-3</v>
      </c>
      <c r="H68" s="47"/>
    </row>
    <row r="69" spans="1:8" outlineLevel="1" x14ac:dyDescent="0.25">
      <c r="A69" s="94"/>
      <c r="B69" s="2" t="s">
        <v>625</v>
      </c>
      <c r="C69" s="44" t="s">
        <v>647</v>
      </c>
      <c r="D69" s="44" t="s">
        <v>648</v>
      </c>
      <c r="E69" s="45">
        <v>159300</v>
      </c>
      <c r="F69" s="45">
        <v>350428140</v>
      </c>
      <c r="G69" s="3">
        <f t="shared" si="0"/>
        <v>1.1907331312970705E-2</v>
      </c>
      <c r="H69" s="47"/>
    </row>
    <row r="70" spans="1:8" outlineLevel="1" x14ac:dyDescent="0.25">
      <c r="A70" s="94"/>
      <c r="B70" s="2" t="s">
        <v>54</v>
      </c>
      <c r="C70" s="44" t="s">
        <v>366</v>
      </c>
      <c r="D70" s="44" t="s">
        <v>369</v>
      </c>
      <c r="E70" s="45">
        <v>225625</v>
      </c>
      <c r="F70" s="45">
        <v>533738500</v>
      </c>
      <c r="G70" s="3">
        <f t="shared" si="0"/>
        <v>1.8136103892763905E-2</v>
      </c>
      <c r="H70" s="47"/>
    </row>
    <row r="71" spans="1:8" outlineLevel="1" x14ac:dyDescent="0.25">
      <c r="A71" s="94"/>
      <c r="B71" s="2" t="s">
        <v>55</v>
      </c>
      <c r="C71" s="44" t="s">
        <v>378</v>
      </c>
      <c r="D71" s="44" t="s">
        <v>317</v>
      </c>
      <c r="E71" s="45">
        <v>492500</v>
      </c>
      <c r="F71" s="45">
        <v>61552650</v>
      </c>
      <c r="G71" s="3">
        <f t="shared" ref="G71:G93" si="1">+F71/$F$109</f>
        <v>2.0915209513177975E-3</v>
      </c>
      <c r="H71" s="47"/>
    </row>
    <row r="72" spans="1:8" x14ac:dyDescent="0.25">
      <c r="A72" s="94"/>
      <c r="B72" s="2" t="s">
        <v>56</v>
      </c>
      <c r="C72" s="44" t="s">
        <v>388</v>
      </c>
      <c r="D72" s="44" t="s">
        <v>336</v>
      </c>
      <c r="E72" s="45">
        <v>41950</v>
      </c>
      <c r="F72" s="45">
        <v>499330850</v>
      </c>
      <c r="G72" s="3">
        <f t="shared" si="1"/>
        <v>1.6966953241076124E-2</v>
      </c>
      <c r="H72" s="47"/>
    </row>
    <row r="73" spans="1:8" x14ac:dyDescent="0.25">
      <c r="A73" s="94"/>
      <c r="B73" s="2" t="s">
        <v>57</v>
      </c>
      <c r="C73" s="44" t="s">
        <v>383</v>
      </c>
      <c r="D73" s="44" t="s">
        <v>318</v>
      </c>
      <c r="E73" s="45">
        <v>75550</v>
      </c>
      <c r="F73" s="45">
        <v>325854705</v>
      </c>
      <c r="G73" s="3">
        <f t="shared" si="1"/>
        <v>1.1072341200467895E-2</v>
      </c>
      <c r="H73" s="47"/>
    </row>
    <row r="74" spans="1:8" x14ac:dyDescent="0.25">
      <c r="A74" s="94"/>
      <c r="B74" s="2" t="s">
        <v>671</v>
      </c>
      <c r="C74" s="44" t="s">
        <v>695</v>
      </c>
      <c r="D74" s="44" t="s">
        <v>696</v>
      </c>
      <c r="E74" s="45">
        <v>412500</v>
      </c>
      <c r="F74" s="45">
        <v>170836875</v>
      </c>
      <c r="G74" s="3">
        <f t="shared" si="1"/>
        <v>5.8049312794844678E-3</v>
      </c>
      <c r="H74" s="47"/>
    </row>
    <row r="75" spans="1:8" x14ac:dyDescent="0.25">
      <c r="A75" s="94"/>
      <c r="B75" s="2" t="s">
        <v>58</v>
      </c>
      <c r="C75" s="44" t="s">
        <v>382</v>
      </c>
      <c r="D75" s="44" t="s">
        <v>317</v>
      </c>
      <c r="E75" s="45">
        <v>333000</v>
      </c>
      <c r="F75" s="45">
        <v>278554500</v>
      </c>
      <c r="G75" s="3">
        <f t="shared" si="1"/>
        <v>9.4651095092388934E-3</v>
      </c>
      <c r="H75" s="47"/>
    </row>
    <row r="76" spans="1:8" x14ac:dyDescent="0.25">
      <c r="A76" s="94"/>
      <c r="B76" s="2" t="s">
        <v>59</v>
      </c>
      <c r="C76" s="44" t="s">
        <v>379</v>
      </c>
      <c r="D76" s="44" t="s">
        <v>384</v>
      </c>
      <c r="E76" s="45">
        <v>18961</v>
      </c>
      <c r="F76" s="45">
        <v>269890874</v>
      </c>
      <c r="G76" s="3">
        <f t="shared" si="1"/>
        <v>9.1707248597821828E-3</v>
      </c>
      <c r="H76" s="47"/>
    </row>
    <row r="77" spans="1:8" x14ac:dyDescent="0.25">
      <c r="A77" s="94"/>
      <c r="B77" s="2" t="s">
        <v>60</v>
      </c>
      <c r="C77" s="44" t="s">
        <v>386</v>
      </c>
      <c r="D77" s="44" t="s">
        <v>369</v>
      </c>
      <c r="E77" s="45">
        <v>176800</v>
      </c>
      <c r="F77" s="45">
        <v>291949840</v>
      </c>
      <c r="G77" s="3">
        <f t="shared" si="1"/>
        <v>9.9202748719003763E-3</v>
      </c>
      <c r="H77" s="47"/>
    </row>
    <row r="78" spans="1:8" x14ac:dyDescent="0.25">
      <c r="B78" s="2" t="s">
        <v>712</v>
      </c>
      <c r="C78" s="44" t="s">
        <v>723</v>
      </c>
      <c r="D78" s="44" t="s">
        <v>392</v>
      </c>
      <c r="E78" s="45">
        <v>1060000</v>
      </c>
      <c r="F78" s="45">
        <v>428558000</v>
      </c>
      <c r="G78" s="3">
        <f t="shared" si="1"/>
        <v>1.4562135600252022E-2</v>
      </c>
      <c r="H78" s="47"/>
    </row>
    <row r="79" spans="1:8" x14ac:dyDescent="0.25">
      <c r="B79" s="2" t="s">
        <v>61</v>
      </c>
      <c r="C79" s="44" t="s">
        <v>380</v>
      </c>
      <c r="D79" s="44" t="s">
        <v>321</v>
      </c>
      <c r="E79" s="45">
        <v>55250</v>
      </c>
      <c r="F79" s="45">
        <v>283034700</v>
      </c>
      <c r="G79" s="3">
        <f t="shared" si="1"/>
        <v>9.6173439323887343E-3</v>
      </c>
      <c r="H79" s="47"/>
    </row>
    <row r="80" spans="1:8" x14ac:dyDescent="0.25">
      <c r="B80" s="2" t="s">
        <v>62</v>
      </c>
      <c r="C80" s="44" t="s">
        <v>381</v>
      </c>
      <c r="D80" s="44" t="s">
        <v>319</v>
      </c>
      <c r="E80" s="45">
        <v>423000</v>
      </c>
      <c r="F80" s="45">
        <v>442754100</v>
      </c>
      <c r="G80" s="3">
        <f t="shared" si="1"/>
        <v>1.5044510292113421E-2</v>
      </c>
      <c r="H80" s="47"/>
    </row>
    <row r="81" spans="1:8" x14ac:dyDescent="0.25">
      <c r="A81" s="93" t="s">
        <v>782</v>
      </c>
      <c r="B81" s="2" t="s">
        <v>63</v>
      </c>
      <c r="C81" s="44" t="s">
        <v>387</v>
      </c>
      <c r="D81" s="44" t="s">
        <v>345</v>
      </c>
      <c r="E81" s="45">
        <v>1379550</v>
      </c>
      <c r="F81" s="45">
        <v>479048737.5</v>
      </c>
      <c r="G81" s="3">
        <f t="shared" si="1"/>
        <v>1.6277779611171734E-2</v>
      </c>
      <c r="H81" s="47"/>
    </row>
    <row r="82" spans="1:8" x14ac:dyDescent="0.25">
      <c r="A82" s="30" t="s">
        <v>64</v>
      </c>
      <c r="B82" s="2" t="s">
        <v>783</v>
      </c>
      <c r="C82" s="44" t="s">
        <v>800</v>
      </c>
      <c r="D82" s="44" t="s">
        <v>396</v>
      </c>
      <c r="E82" s="45">
        <v>72000</v>
      </c>
      <c r="F82" s="45">
        <v>122148000</v>
      </c>
      <c r="G82" s="3">
        <f t="shared" si="1"/>
        <v>4.1505134411201844E-3</v>
      </c>
      <c r="H82" s="47"/>
    </row>
    <row r="83" spans="1:8" x14ac:dyDescent="0.25">
      <c r="B83" s="2" t="s">
        <v>65</v>
      </c>
      <c r="C83" s="44" t="s">
        <v>389</v>
      </c>
      <c r="D83" s="44" t="s">
        <v>393</v>
      </c>
      <c r="E83" s="45">
        <v>649260</v>
      </c>
      <c r="F83" s="45">
        <v>184552155</v>
      </c>
      <c r="G83" s="3">
        <f t="shared" si="1"/>
        <v>6.2709680053312017E-3</v>
      </c>
      <c r="H83" s="47"/>
    </row>
    <row r="84" spans="1:8" x14ac:dyDescent="0.25">
      <c r="B84" s="2" t="s">
        <v>784</v>
      </c>
      <c r="C84" s="44" t="s">
        <v>801</v>
      </c>
      <c r="D84" s="44" t="s">
        <v>802</v>
      </c>
      <c r="E84" s="45">
        <v>220000</v>
      </c>
      <c r="F84" s="45">
        <v>150997000</v>
      </c>
      <c r="G84" s="3">
        <f t="shared" si="1"/>
        <v>5.1307846061239195E-3</v>
      </c>
      <c r="H84" s="47"/>
    </row>
    <row r="85" spans="1:8" x14ac:dyDescent="0.25">
      <c r="B85" s="2" t="s">
        <v>66</v>
      </c>
      <c r="C85" s="44" t="s">
        <v>391</v>
      </c>
      <c r="D85" s="44" t="s">
        <v>395</v>
      </c>
      <c r="E85" s="45">
        <v>1450500</v>
      </c>
      <c r="F85" s="45">
        <v>438703725</v>
      </c>
      <c r="G85" s="3">
        <f t="shared" si="1"/>
        <v>1.4906881056439673E-2</v>
      </c>
      <c r="H85" s="47"/>
    </row>
    <row r="86" spans="1:8" x14ac:dyDescent="0.25">
      <c r="A86" s="95" t="s">
        <v>68</v>
      </c>
      <c r="B86" s="2" t="s">
        <v>785</v>
      </c>
      <c r="C86" s="44" t="s">
        <v>803</v>
      </c>
      <c r="D86" s="44" t="s">
        <v>804</v>
      </c>
      <c r="E86" s="45">
        <v>10250</v>
      </c>
      <c r="F86" s="45">
        <v>413843750</v>
      </c>
      <c r="G86" s="3">
        <f t="shared" si="1"/>
        <v>1.4062154492079947E-2</v>
      </c>
      <c r="H86" s="47"/>
    </row>
    <row r="87" spans="1:8" x14ac:dyDescent="0.25">
      <c r="B87" s="2" t="s">
        <v>626</v>
      </c>
      <c r="C87" s="44" t="s">
        <v>642</v>
      </c>
      <c r="D87" s="44" t="s">
        <v>492</v>
      </c>
      <c r="E87" s="45">
        <v>67000</v>
      </c>
      <c r="F87" s="45">
        <v>108787900</v>
      </c>
      <c r="G87" s="3">
        <f t="shared" si="1"/>
        <v>3.6965455118482373E-3</v>
      </c>
      <c r="H87" s="47"/>
    </row>
    <row r="88" spans="1:8" x14ac:dyDescent="0.25">
      <c r="B88" s="2" t="s">
        <v>672</v>
      </c>
      <c r="C88" s="44" t="s">
        <v>697</v>
      </c>
      <c r="D88" s="44" t="s">
        <v>698</v>
      </c>
      <c r="E88" s="45">
        <v>2950000</v>
      </c>
      <c r="F88" s="45">
        <v>444712500</v>
      </c>
      <c r="G88" s="3">
        <f t="shared" si="1"/>
        <v>1.5111055512035891E-2</v>
      </c>
      <c r="H88" s="47"/>
    </row>
    <row r="89" spans="1:8" x14ac:dyDescent="0.25">
      <c r="B89" s="2" t="s">
        <v>67</v>
      </c>
      <c r="C89" s="44" t="s">
        <v>390</v>
      </c>
      <c r="D89" s="44" t="s">
        <v>344</v>
      </c>
      <c r="E89" s="45">
        <v>213175</v>
      </c>
      <c r="F89" s="45">
        <v>116926487.5</v>
      </c>
      <c r="G89" s="3">
        <f t="shared" si="1"/>
        <v>3.9730896780276487E-3</v>
      </c>
      <c r="H89" s="47"/>
    </row>
    <row r="90" spans="1:8" x14ac:dyDescent="0.25">
      <c r="B90" s="2" t="s">
        <v>69</v>
      </c>
      <c r="C90" s="44" t="s">
        <v>394</v>
      </c>
      <c r="D90" s="44" t="s">
        <v>313</v>
      </c>
      <c r="E90" s="45">
        <v>155180</v>
      </c>
      <c r="F90" s="45">
        <v>209011942</v>
      </c>
      <c r="G90" s="3">
        <f t="shared" si="1"/>
        <v>7.1020964291321383E-3</v>
      </c>
      <c r="H90" s="47"/>
    </row>
    <row r="91" spans="1:8" x14ac:dyDescent="0.25">
      <c r="A91" s="31" t="s">
        <v>71</v>
      </c>
      <c r="B91" s="2" t="s">
        <v>70</v>
      </c>
      <c r="C91" s="44" t="s">
        <v>397</v>
      </c>
      <c r="D91" s="44" t="s">
        <v>396</v>
      </c>
      <c r="E91" s="45">
        <v>612500</v>
      </c>
      <c r="F91" s="45">
        <v>191345000</v>
      </c>
      <c r="G91" s="3">
        <f t="shared" si="1"/>
        <v>6.501784674256981E-3</v>
      </c>
      <c r="H91" s="47"/>
    </row>
    <row r="92" spans="1:8" x14ac:dyDescent="0.25">
      <c r="B92" s="2" t="s">
        <v>673</v>
      </c>
      <c r="C92" s="44" t="s">
        <v>699</v>
      </c>
      <c r="D92" s="44" t="s">
        <v>317</v>
      </c>
      <c r="E92" s="45">
        <v>248500</v>
      </c>
      <c r="F92" s="45">
        <v>260254050</v>
      </c>
      <c r="G92" s="3">
        <f t="shared" si="1"/>
        <v>8.8432715446095274E-3</v>
      </c>
      <c r="H92" s="47"/>
    </row>
    <row r="93" spans="1:8" x14ac:dyDescent="0.25">
      <c r="B93" s="2" t="s">
        <v>786</v>
      </c>
      <c r="C93" s="44" t="s">
        <v>799</v>
      </c>
      <c r="D93" s="44" t="s">
        <v>395</v>
      </c>
      <c r="E93" s="45">
        <v>250000</v>
      </c>
      <c r="F93" s="45">
        <v>335750000</v>
      </c>
      <c r="G93" s="3">
        <f t="shared" si="1"/>
        <v>1.1408577200249712E-2</v>
      </c>
      <c r="H93" s="47"/>
    </row>
    <row r="94" spans="1:8" x14ac:dyDescent="0.25">
      <c r="B94" s="2"/>
      <c r="C94" s="44"/>
      <c r="D94" s="44"/>
      <c r="E94" s="45"/>
      <c r="F94" s="45"/>
      <c r="G94" s="3"/>
      <c r="H94" s="47"/>
    </row>
    <row r="95" spans="1:8" x14ac:dyDescent="0.25">
      <c r="B95" s="2"/>
      <c r="C95" s="44"/>
      <c r="D95" s="44"/>
      <c r="E95" s="45"/>
      <c r="F95" s="45"/>
      <c r="G95" s="3"/>
      <c r="H95" s="47"/>
    </row>
    <row r="96" spans="1:8" x14ac:dyDescent="0.25">
      <c r="B96" s="2"/>
      <c r="C96" s="44"/>
      <c r="D96" s="44"/>
      <c r="E96" s="45"/>
      <c r="F96" s="45"/>
      <c r="G96" s="48"/>
      <c r="H96" s="47"/>
    </row>
    <row r="97" spans="1:8" x14ac:dyDescent="0.25">
      <c r="B97" s="49"/>
      <c r="C97" s="49" t="s">
        <v>72</v>
      </c>
      <c r="D97" s="49"/>
      <c r="E97" s="50"/>
      <c r="F97" s="51">
        <f>SUBTOTAL(109,Table134567685[Market Value])</f>
        <v>28513948299.450005</v>
      </c>
      <c r="G97" s="4">
        <f>+F97/$F$109</f>
        <v>0.9688863155866102</v>
      </c>
      <c r="H97" s="98"/>
    </row>
    <row r="98" spans="1:8" x14ac:dyDescent="0.25">
      <c r="A98" s="93" t="s">
        <v>73</v>
      </c>
    </row>
    <row r="99" spans="1:8" x14ac:dyDescent="0.25">
      <c r="A99" s="96" t="s">
        <v>74</v>
      </c>
      <c r="B99" s="53"/>
      <c r="C99" s="53" t="s">
        <v>75</v>
      </c>
      <c r="D99" s="53"/>
      <c r="E99" s="53"/>
      <c r="F99" s="53" t="s">
        <v>10</v>
      </c>
      <c r="G99" s="5" t="s">
        <v>11</v>
      </c>
      <c r="H99" s="53" t="s">
        <v>12</v>
      </c>
    </row>
    <row r="100" spans="1:8" x14ac:dyDescent="0.25">
      <c r="B100" s="54"/>
      <c r="C100" s="49" t="s">
        <v>787</v>
      </c>
      <c r="D100" s="44"/>
      <c r="E100" s="55"/>
      <c r="F100" s="45">
        <v>258428917.94999999</v>
      </c>
      <c r="G100" s="13">
        <f>+F100/$F$109</f>
        <v>8.7812546871469058E-3</v>
      </c>
      <c r="H100" s="44"/>
    </row>
    <row r="101" spans="1:8" x14ac:dyDescent="0.25">
      <c r="B101" s="54" t="s">
        <v>77</v>
      </c>
      <c r="C101" s="49" t="s">
        <v>78</v>
      </c>
      <c r="D101" s="49"/>
      <c r="E101" s="50"/>
      <c r="F101" s="45">
        <v>515182240.88999999</v>
      </c>
      <c r="G101" s="13">
        <f>+F101/$F$109</f>
        <v>1.7505573692900102E-2</v>
      </c>
      <c r="H101" s="44"/>
    </row>
    <row r="102" spans="1:8" x14ac:dyDescent="0.25">
      <c r="B102" s="54"/>
      <c r="C102" s="49" t="s">
        <v>79</v>
      </c>
      <c r="D102" s="44"/>
      <c r="E102" s="55"/>
      <c r="F102" s="50" t="s">
        <v>76</v>
      </c>
      <c r="G102" s="13">
        <v>0</v>
      </c>
      <c r="H102" s="44"/>
    </row>
    <row r="103" spans="1:8" x14ac:dyDescent="0.25">
      <c r="B103" s="54"/>
      <c r="C103" s="49" t="s">
        <v>80</v>
      </c>
      <c r="D103" s="44"/>
      <c r="E103" s="55"/>
      <c r="F103" s="50" t="s">
        <v>76</v>
      </c>
      <c r="G103" s="6">
        <v>0</v>
      </c>
      <c r="H103" s="44"/>
    </row>
    <row r="104" spans="1:8" x14ac:dyDescent="0.25">
      <c r="B104" s="54"/>
      <c r="C104" s="49" t="s">
        <v>81</v>
      </c>
      <c r="D104" s="44"/>
      <c r="E104" s="55"/>
      <c r="F104" s="50" t="s">
        <v>76</v>
      </c>
      <c r="G104" s="6">
        <v>0</v>
      </c>
      <c r="H104" s="44"/>
    </row>
    <row r="105" spans="1:8" x14ac:dyDescent="0.25">
      <c r="B105" s="44" t="s">
        <v>68</v>
      </c>
      <c r="C105" s="44" t="s">
        <v>82</v>
      </c>
      <c r="D105" s="44"/>
      <c r="E105" s="55"/>
      <c r="F105" s="45">
        <v>142052500.03999999</v>
      </c>
      <c r="G105" s="6">
        <f>+F105/$F$109</f>
        <v>4.8268560333427114E-3</v>
      </c>
      <c r="H105" s="44"/>
    </row>
    <row r="106" spans="1:8" x14ac:dyDescent="0.25">
      <c r="B106" s="54"/>
      <c r="C106" s="44"/>
      <c r="D106" s="44"/>
      <c r="E106" s="55"/>
      <c r="F106" s="56"/>
      <c r="G106" s="6"/>
      <c r="H106" s="44"/>
    </row>
    <row r="107" spans="1:8" x14ac:dyDescent="0.25">
      <c r="B107" s="54"/>
      <c r="C107" s="44" t="s">
        <v>83</v>
      </c>
      <c r="D107" s="44"/>
      <c r="E107" s="55"/>
      <c r="F107" s="57">
        <f>SUM(F100:F106)</f>
        <v>915663658.87999988</v>
      </c>
      <c r="G107" s="6">
        <f>+F107/$F$109</f>
        <v>3.1113684413389714E-2</v>
      </c>
      <c r="H107" s="44"/>
    </row>
    <row r="108" spans="1:8" x14ac:dyDescent="0.25">
      <c r="B108" s="54"/>
      <c r="C108" s="44"/>
      <c r="D108" s="44"/>
      <c r="E108" s="55"/>
      <c r="F108" s="57"/>
      <c r="G108" s="6"/>
      <c r="H108" s="44"/>
    </row>
    <row r="109" spans="1:8" x14ac:dyDescent="0.25">
      <c r="B109" s="58"/>
      <c r="C109" s="59" t="s">
        <v>84</v>
      </c>
      <c r="D109" s="60"/>
      <c r="E109" s="61"/>
      <c r="F109" s="61">
        <f>+F107+F97</f>
        <v>29429611958.330006</v>
      </c>
      <c r="G109" s="7">
        <v>1</v>
      </c>
      <c r="H109" s="44"/>
    </row>
    <row r="110" spans="1:8" x14ac:dyDescent="0.25">
      <c r="F110" s="62"/>
    </row>
    <row r="111" spans="1:8" hidden="1" x14ac:dyDescent="0.25">
      <c r="C111" s="49" t="s">
        <v>85</v>
      </c>
      <c r="D111" s="63"/>
      <c r="F111" s="37">
        <v>0</v>
      </c>
    </row>
    <row r="112" spans="1:8" hidden="1" x14ac:dyDescent="0.25">
      <c r="C112" s="49" t="s">
        <v>86</v>
      </c>
      <c r="D112" s="64"/>
    </row>
    <row r="113" spans="2:8" hidden="1" x14ac:dyDescent="0.25">
      <c r="C113" s="49" t="s">
        <v>87</v>
      </c>
      <c r="D113" s="64"/>
    </row>
    <row r="114" spans="2:8" hidden="1" x14ac:dyDescent="0.25">
      <c r="C114" s="49" t="s">
        <v>88</v>
      </c>
      <c r="D114" s="65"/>
    </row>
    <row r="115" spans="2:8" hidden="1" x14ac:dyDescent="0.25">
      <c r="C115" s="49" t="s">
        <v>89</v>
      </c>
      <c r="D115" s="65"/>
    </row>
    <row r="116" spans="2:8" hidden="1" x14ac:dyDescent="0.25">
      <c r="C116" s="49" t="s">
        <v>90</v>
      </c>
      <c r="D116" s="66"/>
    </row>
    <row r="117" spans="2:8" hidden="1" x14ac:dyDescent="0.25">
      <c r="C117" s="49" t="s">
        <v>91</v>
      </c>
      <c r="D117" s="64">
        <v>0</v>
      </c>
    </row>
    <row r="118" spans="2:8" hidden="1" x14ac:dyDescent="0.25">
      <c r="C118" s="49" t="s">
        <v>92</v>
      </c>
      <c r="D118" s="64">
        <v>0</v>
      </c>
      <c r="F118" s="62"/>
      <c r="G118" s="8"/>
    </row>
    <row r="119" spans="2:8" hidden="1" x14ac:dyDescent="0.25">
      <c r="B119" s="67"/>
      <c r="C119" s="43"/>
    </row>
    <row r="120" spans="2:8" hidden="1" x14ac:dyDescent="0.25">
      <c r="F120" s="37"/>
    </row>
    <row r="121" spans="2:8" hidden="1" x14ac:dyDescent="0.25">
      <c r="C121" s="53" t="s">
        <v>93</v>
      </c>
      <c r="D121" s="53"/>
      <c r="E121" s="53"/>
      <c r="F121" s="53"/>
      <c r="G121" s="5"/>
      <c r="H121" s="99"/>
    </row>
    <row r="122" spans="2:8" hidden="1" x14ac:dyDescent="0.25">
      <c r="C122" s="53" t="s">
        <v>94</v>
      </c>
      <c r="D122" s="53"/>
      <c r="E122" s="53"/>
      <c r="F122" s="53" t="s">
        <v>10</v>
      </c>
      <c r="G122" s="5" t="s">
        <v>11</v>
      </c>
      <c r="H122" s="53" t="s">
        <v>12</v>
      </c>
    </row>
    <row r="123" spans="2:8" hidden="1" x14ac:dyDescent="0.25">
      <c r="C123" s="49" t="s">
        <v>95</v>
      </c>
      <c r="D123" s="44"/>
      <c r="E123" s="55"/>
      <c r="F123" s="68">
        <f>SUMIF(Table134567685[[Industry ]],A98,Table134567685[Market Value])</f>
        <v>0</v>
      </c>
      <c r="G123" s="9">
        <f>+F123/$F$109</f>
        <v>0</v>
      </c>
      <c r="H123" s="44"/>
    </row>
    <row r="124" spans="2:8" hidden="1" x14ac:dyDescent="0.25">
      <c r="C124" s="44" t="s">
        <v>96</v>
      </c>
      <c r="D124" s="44"/>
      <c r="E124" s="55"/>
      <c r="F124" s="68">
        <f>SUMIF(Table134567685[[Industry ]],A99,Table134567685[Market Value])</f>
        <v>0</v>
      </c>
      <c r="G124" s="9">
        <f>+F124/$F$109</f>
        <v>0</v>
      </c>
      <c r="H124" s="44"/>
    </row>
    <row r="125" spans="2:8" hidden="1" x14ac:dyDescent="0.25">
      <c r="C125" s="44" t="s">
        <v>97</v>
      </c>
      <c r="D125" s="44"/>
      <c r="E125" s="55"/>
      <c r="F125" s="68">
        <f>SUMIF($E$137:$E$144,C125,H137:H144)</f>
        <v>0</v>
      </c>
      <c r="G125" s="9">
        <f>+F125/$F$109</f>
        <v>0</v>
      </c>
      <c r="H125" s="44"/>
    </row>
    <row r="126" spans="2:8" hidden="1" x14ac:dyDescent="0.25">
      <c r="C126" s="44" t="s">
        <v>98</v>
      </c>
      <c r="D126" s="44"/>
      <c r="E126" s="55"/>
      <c r="F126" s="68">
        <f t="shared" ref="F126:F134" si="2">SUMIF($E$137:$E$144,C126,H138:H145)</f>
        <v>0</v>
      </c>
      <c r="G126" s="9">
        <f t="shared" ref="G126:G134" si="3">+F126/$F$109</f>
        <v>0</v>
      </c>
      <c r="H126" s="44"/>
    </row>
    <row r="127" spans="2:8" hidden="1" x14ac:dyDescent="0.25">
      <c r="C127" s="44" t="s">
        <v>99</v>
      </c>
      <c r="D127" s="44"/>
      <c r="E127" s="55"/>
      <c r="F127" s="68">
        <f t="shared" si="2"/>
        <v>0</v>
      </c>
      <c r="G127" s="9">
        <f t="shared" si="3"/>
        <v>0</v>
      </c>
      <c r="H127" s="44"/>
    </row>
    <row r="128" spans="2:8" hidden="1" x14ac:dyDescent="0.25">
      <c r="C128" s="44" t="s">
        <v>100</v>
      </c>
      <c r="D128" s="44"/>
      <c r="E128" s="55"/>
      <c r="F128" s="68">
        <f t="shared" si="2"/>
        <v>0</v>
      </c>
      <c r="G128" s="9">
        <f t="shared" si="3"/>
        <v>0</v>
      </c>
      <c r="H128" s="44"/>
    </row>
    <row r="129" spans="2:8" hidden="1" x14ac:dyDescent="0.25">
      <c r="C129" s="44" t="s">
        <v>101</v>
      </c>
      <c r="D129" s="44"/>
      <c r="E129" s="55"/>
      <c r="F129" s="68">
        <f t="shared" si="2"/>
        <v>0</v>
      </c>
      <c r="G129" s="9">
        <f t="shared" si="3"/>
        <v>0</v>
      </c>
      <c r="H129" s="44"/>
    </row>
    <row r="130" spans="2:8" hidden="1" x14ac:dyDescent="0.25">
      <c r="C130" s="44" t="s">
        <v>102</v>
      </c>
      <c r="D130" s="44"/>
      <c r="E130" s="55"/>
      <c r="F130" s="68">
        <f t="shared" si="2"/>
        <v>0</v>
      </c>
      <c r="G130" s="9">
        <f t="shared" si="3"/>
        <v>0</v>
      </c>
      <c r="H130" s="44"/>
    </row>
    <row r="131" spans="2:8" hidden="1" x14ac:dyDescent="0.25">
      <c r="C131" s="44" t="s">
        <v>103</v>
      </c>
      <c r="D131" s="44"/>
      <c r="E131" s="55"/>
      <c r="F131" s="68">
        <f t="shared" si="2"/>
        <v>0</v>
      </c>
      <c r="G131" s="9">
        <f t="shared" si="3"/>
        <v>0</v>
      </c>
      <c r="H131" s="44"/>
    </row>
    <row r="132" spans="2:8" hidden="1" x14ac:dyDescent="0.25">
      <c r="C132" s="44" t="s">
        <v>104</v>
      </c>
      <c r="D132" s="44"/>
      <c r="E132" s="55"/>
      <c r="F132" s="68">
        <f>SUMIF($E$137:$E$144,C132,H144:H151)</f>
        <v>0</v>
      </c>
      <c r="G132" s="9">
        <f t="shared" si="3"/>
        <v>0</v>
      </c>
      <c r="H132" s="44"/>
    </row>
    <row r="133" spans="2:8" hidden="1" x14ac:dyDescent="0.25">
      <c r="C133" s="44" t="s">
        <v>105</v>
      </c>
      <c r="D133" s="44"/>
      <c r="E133" s="55"/>
      <c r="F133" s="68">
        <f t="shared" si="2"/>
        <v>0</v>
      </c>
      <c r="G133" s="9">
        <f t="shared" si="3"/>
        <v>0</v>
      </c>
      <c r="H133" s="44"/>
    </row>
    <row r="134" spans="2:8" hidden="1" x14ac:dyDescent="0.25">
      <c r="C134" s="44" t="s">
        <v>106</v>
      </c>
      <c r="D134" s="44"/>
      <c r="E134" s="55"/>
      <c r="F134" s="68">
        <f t="shared" si="2"/>
        <v>0</v>
      </c>
      <c r="G134" s="9">
        <f t="shared" si="3"/>
        <v>0</v>
      </c>
      <c r="H134" s="44"/>
    </row>
    <row r="135" spans="2:8" hidden="1" x14ac:dyDescent="0.25"/>
    <row r="136" spans="2:8" hidden="1" x14ac:dyDescent="0.25">
      <c r="B136" s="93"/>
      <c r="C136" s="93"/>
      <c r="D136" s="93"/>
      <c r="E136" s="97"/>
      <c r="F136" s="93"/>
      <c r="G136" s="33"/>
      <c r="H136" s="93"/>
    </row>
    <row r="137" spans="2:8" hidden="1" x14ac:dyDescent="0.25">
      <c r="B137" s="93"/>
      <c r="C137" s="93"/>
      <c r="D137" s="93"/>
      <c r="E137" s="93" t="s">
        <v>97</v>
      </c>
      <c r="F137" s="93" t="s">
        <v>107</v>
      </c>
      <c r="G137" s="33">
        <f t="shared" ref="G137:G144" si="4">SUMIF($H$7:$H$73,F137,$E$7:$E$73)</f>
        <v>0</v>
      </c>
      <c r="H137" s="93">
        <f t="shared" ref="H137:H144" si="5">SUMIF($H$7:$H$73,F137,$F$7:$F$73)</f>
        <v>0</v>
      </c>
    </row>
    <row r="138" spans="2:8" hidden="1" x14ac:dyDescent="0.25">
      <c r="B138" s="93"/>
      <c r="C138" s="93"/>
      <c r="D138" s="93"/>
      <c r="E138" s="93" t="s">
        <v>97</v>
      </c>
      <c r="F138" s="93" t="s">
        <v>108</v>
      </c>
      <c r="G138" s="33">
        <f t="shared" si="4"/>
        <v>0</v>
      </c>
      <c r="H138" s="93">
        <f t="shared" si="5"/>
        <v>0</v>
      </c>
    </row>
    <row r="139" spans="2:8" hidden="1" x14ac:dyDescent="0.25">
      <c r="B139" s="93"/>
      <c r="C139" s="93"/>
      <c r="D139" s="93"/>
      <c r="E139" s="93" t="s">
        <v>97</v>
      </c>
      <c r="F139" s="93" t="s">
        <v>109</v>
      </c>
      <c r="G139" s="33">
        <f t="shared" si="4"/>
        <v>0</v>
      </c>
      <c r="H139" s="93">
        <f t="shared" si="5"/>
        <v>0</v>
      </c>
    </row>
    <row r="140" spans="2:8" hidden="1" x14ac:dyDescent="0.25">
      <c r="B140" s="93"/>
      <c r="C140" s="93"/>
      <c r="D140" s="93"/>
      <c r="E140" s="93" t="s">
        <v>99</v>
      </c>
      <c r="F140" s="93" t="s">
        <v>110</v>
      </c>
      <c r="G140" s="33">
        <f t="shared" si="4"/>
        <v>0</v>
      </c>
      <c r="H140" s="93">
        <f t="shared" si="5"/>
        <v>0</v>
      </c>
    </row>
    <row r="141" spans="2:8" hidden="1" x14ac:dyDescent="0.25">
      <c r="B141" s="93"/>
      <c r="C141" s="93"/>
      <c r="D141" s="93"/>
      <c r="E141" s="93" t="s">
        <v>100</v>
      </c>
      <c r="F141" s="93" t="s">
        <v>111</v>
      </c>
      <c r="G141" s="33">
        <f t="shared" si="4"/>
        <v>0</v>
      </c>
      <c r="H141" s="93">
        <f t="shared" si="5"/>
        <v>0</v>
      </c>
    </row>
    <row r="142" spans="2:8" hidden="1" x14ac:dyDescent="0.25">
      <c r="B142" s="93"/>
      <c r="C142" s="93"/>
      <c r="D142" s="93"/>
      <c r="E142" s="93" t="s">
        <v>97</v>
      </c>
      <c r="F142" s="93" t="s">
        <v>112</v>
      </c>
      <c r="G142" s="33">
        <f t="shared" si="4"/>
        <v>0</v>
      </c>
      <c r="H142" s="93">
        <f t="shared" si="5"/>
        <v>0</v>
      </c>
    </row>
    <row r="143" spans="2:8" hidden="1" x14ac:dyDescent="0.25">
      <c r="B143" s="93"/>
      <c r="C143" s="93"/>
      <c r="D143" s="93"/>
      <c r="E143" s="93" t="s">
        <v>100</v>
      </c>
      <c r="F143" s="93" t="s">
        <v>113</v>
      </c>
      <c r="G143" s="33">
        <f t="shared" si="4"/>
        <v>0</v>
      </c>
      <c r="H143" s="93">
        <f t="shared" si="5"/>
        <v>0</v>
      </c>
    </row>
    <row r="144" spans="2:8" hidden="1" x14ac:dyDescent="0.25">
      <c r="B144" s="93"/>
      <c r="C144" s="93"/>
      <c r="D144" s="93"/>
      <c r="E144" s="93" t="s">
        <v>97</v>
      </c>
      <c r="F144" s="93" t="s">
        <v>114</v>
      </c>
      <c r="G144" s="33">
        <f t="shared" si="4"/>
        <v>0</v>
      </c>
      <c r="H144" s="93">
        <f t="shared" si="5"/>
        <v>0</v>
      </c>
    </row>
    <row r="145" spans="2:8" hidden="1" x14ac:dyDescent="0.25">
      <c r="B145" s="93"/>
      <c r="C145" s="93"/>
      <c r="D145" s="93"/>
      <c r="E145" s="97"/>
      <c r="F145" s="93"/>
      <c r="G145" s="33" t="s">
        <v>115</v>
      </c>
      <c r="H145" s="93" t="s">
        <v>115</v>
      </c>
    </row>
    <row r="146" spans="2:8" x14ac:dyDescent="0.25">
      <c r="B146" s="93"/>
      <c r="C146" s="93"/>
      <c r="D146" s="93"/>
      <c r="E146" s="97"/>
      <c r="F146" s="93"/>
      <c r="G146" s="33"/>
      <c r="H146" s="93"/>
    </row>
    <row r="147" spans="2:8" x14ac:dyDescent="0.25">
      <c r="B147" s="93"/>
      <c r="C147" s="93"/>
      <c r="D147" s="93"/>
      <c r="E147" s="97"/>
      <c r="F147" s="93"/>
      <c r="G147" s="33"/>
      <c r="H147" s="93"/>
    </row>
    <row r="148" spans="2:8" x14ac:dyDescent="0.25">
      <c r="B148" s="93"/>
      <c r="C148" s="93"/>
      <c r="D148" s="93"/>
      <c r="E148" s="97"/>
      <c r="F148" s="93"/>
      <c r="G148" s="33"/>
      <c r="H148" s="93"/>
    </row>
    <row r="149" spans="2:8" x14ac:dyDescent="0.25">
      <c r="B149" s="93"/>
      <c r="C149" s="93"/>
      <c r="D149" s="93"/>
      <c r="E149" s="97"/>
      <c r="F149" s="93"/>
      <c r="G149" s="33"/>
      <c r="H149" s="93"/>
    </row>
  </sheetData>
  <pageMargins left="0.7" right="0.7" top="0.75" bottom="0.75" header="0.3" footer="0.3"/>
  <pageSetup scale="44" orientation="portrait" horizontalDpi="4294967295" verticalDpi="4294967295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5F56-B52A-48BA-B3A9-A79E9221B479}">
  <sheetPr>
    <tabColor rgb="FF7030A0"/>
  </sheetPr>
  <dimension ref="A2:H148"/>
  <sheetViews>
    <sheetView showGridLines="0" zoomScaleNormal="115" zoomScaleSheetLayoutView="89" workbookViewId="0">
      <selection activeCell="E115" sqref="E115"/>
    </sheetView>
  </sheetViews>
  <sheetFormatPr defaultColWidth="9.140625" defaultRowHeight="15" outlineLevelRow="1" x14ac:dyDescent="0.25"/>
  <cols>
    <col min="1" max="1" width="11.28515625" style="101" customWidth="1"/>
    <col min="2" max="2" width="16.5703125" style="34" customWidth="1"/>
    <col min="3" max="3" width="60.7109375" style="34" customWidth="1"/>
    <col min="4" max="4" width="60.85546875" style="34" customWidth="1"/>
    <col min="5" max="5" width="19.42578125" style="37" customWidth="1"/>
    <col min="6" max="6" width="29.5703125" style="34" customWidth="1"/>
    <col min="7" max="7" width="20.5703125" style="34" customWidth="1"/>
    <col min="8" max="8" width="20.7109375" style="34" bestFit="1" customWidth="1"/>
    <col min="9" max="9" width="12" style="34" bestFit="1" customWidth="1"/>
    <col min="10" max="11" width="9.140625" style="34"/>
    <col min="12" max="12" width="16.140625" style="34" bestFit="1" customWidth="1"/>
    <col min="13" max="13" width="14" style="34" bestFit="1" customWidth="1"/>
    <col min="14" max="14" width="9.140625" style="34"/>
    <col min="15" max="15" width="10" style="34" bestFit="1" customWidth="1"/>
    <col min="16" max="16384" width="9.140625" style="34"/>
  </cols>
  <sheetData>
    <row r="2" spans="1:8" x14ac:dyDescent="0.25">
      <c r="B2" s="35" t="s">
        <v>0</v>
      </c>
      <c r="D2" s="36" t="s">
        <v>1</v>
      </c>
    </row>
    <row r="3" spans="1:8" x14ac:dyDescent="0.25">
      <c r="A3" s="101" t="s">
        <v>612</v>
      </c>
      <c r="B3" s="35" t="s">
        <v>3</v>
      </c>
      <c r="D3" s="35" t="s">
        <v>613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40" t="s">
        <v>11</v>
      </c>
      <c r="H6" s="42" t="s">
        <v>12</v>
      </c>
    </row>
    <row r="7" spans="1:8" x14ac:dyDescent="0.25">
      <c r="A7" s="112"/>
      <c r="B7" s="2" t="s">
        <v>269</v>
      </c>
      <c r="C7" s="44" t="s">
        <v>541</v>
      </c>
      <c r="D7" s="44" t="s">
        <v>305</v>
      </c>
      <c r="E7" s="45">
        <v>15000</v>
      </c>
      <c r="F7" s="45">
        <v>1371451.5</v>
      </c>
      <c r="G7" s="87">
        <f t="shared" ref="G7:G70" si="0">+F7/$F$111</f>
        <v>1.8675560086338416E-2</v>
      </c>
      <c r="H7" s="46"/>
    </row>
    <row r="8" spans="1:8" x14ac:dyDescent="0.25">
      <c r="A8" s="112"/>
      <c r="B8" s="2" t="s">
        <v>271</v>
      </c>
      <c r="C8" s="44" t="s">
        <v>545</v>
      </c>
      <c r="D8" s="44" t="s">
        <v>305</v>
      </c>
      <c r="E8" s="45">
        <v>20000</v>
      </c>
      <c r="F8" s="45">
        <v>1940942</v>
      </c>
      <c r="G8" s="87">
        <f t="shared" si="0"/>
        <v>2.6430521928845357E-2</v>
      </c>
      <c r="H8" s="46"/>
    </row>
    <row r="9" spans="1:8" x14ac:dyDescent="0.25">
      <c r="A9" s="112"/>
      <c r="B9" s="2" t="s">
        <v>272</v>
      </c>
      <c r="C9" s="44" t="s">
        <v>550</v>
      </c>
      <c r="D9" s="44" t="s">
        <v>305</v>
      </c>
      <c r="E9" s="45">
        <v>25000</v>
      </c>
      <c r="F9" s="45">
        <v>2432710</v>
      </c>
      <c r="G9" s="87">
        <f t="shared" si="0"/>
        <v>3.3127107869025139E-2</v>
      </c>
      <c r="H9" s="46"/>
    </row>
    <row r="10" spans="1:8" x14ac:dyDescent="0.25">
      <c r="A10" s="112"/>
      <c r="B10" s="2" t="s">
        <v>609</v>
      </c>
      <c r="C10" s="44" t="s">
        <v>620</v>
      </c>
      <c r="D10" s="44" t="s">
        <v>305</v>
      </c>
      <c r="E10" s="45">
        <v>50000</v>
      </c>
      <c r="F10" s="45">
        <v>5012680</v>
      </c>
      <c r="G10" s="87">
        <f t="shared" si="0"/>
        <v>6.8259509383734568E-2</v>
      </c>
      <c r="H10" s="46"/>
    </row>
    <row r="11" spans="1:8" x14ac:dyDescent="0.25">
      <c r="A11" s="112"/>
      <c r="B11" s="2" t="s">
        <v>640</v>
      </c>
      <c r="C11" s="44" t="s">
        <v>663</v>
      </c>
      <c r="D11" s="44" t="s">
        <v>74</v>
      </c>
      <c r="E11" s="45">
        <v>10000</v>
      </c>
      <c r="F11" s="45">
        <v>1006715</v>
      </c>
      <c r="G11" s="87">
        <f t="shared" si="0"/>
        <v>1.3708808858583901E-2</v>
      </c>
      <c r="H11" s="46"/>
    </row>
    <row r="12" spans="1:8" x14ac:dyDescent="0.25">
      <c r="A12" s="112"/>
      <c r="B12" s="2" t="s">
        <v>684</v>
      </c>
      <c r="C12" s="44" t="s">
        <v>710</v>
      </c>
      <c r="D12" s="44" t="s">
        <v>74</v>
      </c>
      <c r="E12" s="45">
        <v>17000</v>
      </c>
      <c r="F12" s="45">
        <v>1730470.8</v>
      </c>
      <c r="G12" s="87">
        <f t="shared" si="0"/>
        <v>2.3564458096443155E-2</v>
      </c>
      <c r="H12" s="46"/>
    </row>
    <row r="13" spans="1:8" x14ac:dyDescent="0.25">
      <c r="A13" s="112"/>
      <c r="B13" s="2" t="s">
        <v>13</v>
      </c>
      <c r="C13" s="44" t="s">
        <v>312</v>
      </c>
      <c r="D13" s="44" t="s">
        <v>308</v>
      </c>
      <c r="E13" s="45">
        <v>1847</v>
      </c>
      <c r="F13" s="45">
        <v>2415506.6</v>
      </c>
      <c r="G13" s="87">
        <f t="shared" si="0"/>
        <v>3.2892842836401447E-2</v>
      </c>
      <c r="H13" s="46"/>
    </row>
    <row r="14" spans="1:8" x14ac:dyDescent="0.25">
      <c r="A14" s="112"/>
      <c r="B14" s="2" t="s">
        <v>14</v>
      </c>
      <c r="C14" s="44" t="s">
        <v>309</v>
      </c>
      <c r="D14" s="44" t="s">
        <v>313</v>
      </c>
      <c r="E14" s="45">
        <v>1136</v>
      </c>
      <c r="F14" s="45">
        <v>1283793.6000000001</v>
      </c>
      <c r="G14" s="87">
        <f t="shared" si="0"/>
        <v>1.7481890183689841E-2</v>
      </c>
      <c r="H14" s="46"/>
    </row>
    <row r="15" spans="1:8" x14ac:dyDescent="0.25">
      <c r="A15" s="112"/>
      <c r="B15" s="2" t="s">
        <v>15</v>
      </c>
      <c r="C15" s="44" t="s">
        <v>314</v>
      </c>
      <c r="D15" s="44" t="s">
        <v>311</v>
      </c>
      <c r="E15" s="45">
        <v>371</v>
      </c>
      <c r="F15" s="45">
        <v>1461331.9</v>
      </c>
      <c r="G15" s="87">
        <f t="shared" si="0"/>
        <v>1.9899494589880197E-2</v>
      </c>
      <c r="H15" s="46"/>
    </row>
    <row r="16" spans="1:8" x14ac:dyDescent="0.25">
      <c r="A16" s="112"/>
      <c r="B16" s="2" t="s">
        <v>16</v>
      </c>
      <c r="C16" s="44" t="s">
        <v>315</v>
      </c>
      <c r="D16" s="44" t="s">
        <v>317</v>
      </c>
      <c r="E16" s="45">
        <v>1318</v>
      </c>
      <c r="F16" s="45">
        <v>319746.8</v>
      </c>
      <c r="G16" s="87">
        <f t="shared" si="0"/>
        <v>4.3541099162561943E-3</v>
      </c>
      <c r="H16" s="46"/>
    </row>
    <row r="17" spans="1:8" x14ac:dyDescent="0.25">
      <c r="A17" s="112"/>
      <c r="B17" s="2" t="s">
        <v>17</v>
      </c>
      <c r="C17" s="44" t="s">
        <v>326</v>
      </c>
      <c r="D17" s="44" t="s">
        <v>308</v>
      </c>
      <c r="E17" s="45">
        <v>1529</v>
      </c>
      <c r="F17" s="45">
        <v>488897.75</v>
      </c>
      <c r="G17" s="87">
        <f t="shared" si="0"/>
        <v>6.6575006890150015E-3</v>
      </c>
      <c r="H17" s="46"/>
    </row>
    <row r="18" spans="1:8" x14ac:dyDescent="0.25">
      <c r="A18" s="112"/>
      <c r="B18" s="2" t="s">
        <v>18</v>
      </c>
      <c r="C18" s="44" t="s">
        <v>324</v>
      </c>
      <c r="D18" s="44" t="s">
        <v>320</v>
      </c>
      <c r="E18" s="45">
        <v>210</v>
      </c>
      <c r="F18" s="45">
        <v>441273</v>
      </c>
      <c r="G18" s="87">
        <f t="shared" si="0"/>
        <v>6.0089769313598123E-3</v>
      </c>
      <c r="H18" s="46"/>
    </row>
    <row r="19" spans="1:8" x14ac:dyDescent="0.25">
      <c r="A19" s="112"/>
      <c r="B19" s="2" t="s">
        <v>19</v>
      </c>
      <c r="C19" s="44" t="s">
        <v>330</v>
      </c>
      <c r="D19" s="44" t="s">
        <v>316</v>
      </c>
      <c r="E19" s="45">
        <v>327</v>
      </c>
      <c r="F19" s="45">
        <v>318645.15000000002</v>
      </c>
      <c r="G19" s="87">
        <f t="shared" si="0"/>
        <v>4.3391083425446094E-3</v>
      </c>
      <c r="H19" s="46"/>
    </row>
    <row r="20" spans="1:8" x14ac:dyDescent="0.25">
      <c r="A20" s="112"/>
      <c r="B20" s="2" t="s">
        <v>20</v>
      </c>
      <c r="C20" s="44" t="s">
        <v>327</v>
      </c>
      <c r="D20" s="44" t="s">
        <v>317</v>
      </c>
      <c r="E20" s="45">
        <v>3542</v>
      </c>
      <c r="F20" s="45">
        <v>2649947.2999999998</v>
      </c>
      <c r="G20" s="87">
        <f t="shared" si="0"/>
        <v>3.6085308176614518E-2</v>
      </c>
      <c r="H20" s="46"/>
    </row>
    <row r="21" spans="1:8" x14ac:dyDescent="0.25">
      <c r="A21" s="112"/>
      <c r="B21" s="2" t="s">
        <v>21</v>
      </c>
      <c r="C21" s="44" t="s">
        <v>329</v>
      </c>
      <c r="D21" s="44" t="s">
        <v>321</v>
      </c>
      <c r="E21" s="45">
        <v>189</v>
      </c>
      <c r="F21" s="45">
        <v>376204.5</v>
      </c>
      <c r="G21" s="87">
        <f t="shared" si="0"/>
        <v>5.1229152066266295E-3</v>
      </c>
      <c r="H21" s="46"/>
    </row>
    <row r="22" spans="1:8" x14ac:dyDescent="0.25">
      <c r="A22" s="112"/>
      <c r="B22" s="2" t="s">
        <v>23</v>
      </c>
      <c r="C22" s="44" t="s">
        <v>328</v>
      </c>
      <c r="D22" s="44" t="s">
        <v>317</v>
      </c>
      <c r="E22" s="45">
        <v>2089</v>
      </c>
      <c r="F22" s="45">
        <v>2146238.6</v>
      </c>
      <c r="G22" s="87">
        <f t="shared" si="0"/>
        <v>2.9226121327599879E-2</v>
      </c>
      <c r="H22" s="46"/>
    </row>
    <row r="23" spans="1:8" x14ac:dyDescent="0.25">
      <c r="A23" s="112"/>
      <c r="B23" s="2" t="s">
        <v>24</v>
      </c>
      <c r="C23" s="44" t="s">
        <v>325</v>
      </c>
      <c r="D23" s="44" t="s">
        <v>318</v>
      </c>
      <c r="E23" s="45">
        <v>109</v>
      </c>
      <c r="F23" s="45">
        <v>853851.5</v>
      </c>
      <c r="G23" s="87">
        <f t="shared" si="0"/>
        <v>1.1627210290017682E-2</v>
      </c>
      <c r="H23" s="46"/>
    </row>
    <row r="24" spans="1:8" x14ac:dyDescent="0.25">
      <c r="A24" s="112"/>
      <c r="B24" s="2" t="s">
        <v>25</v>
      </c>
      <c r="C24" s="44" t="s">
        <v>323</v>
      </c>
      <c r="D24" s="44" t="s">
        <v>336</v>
      </c>
      <c r="E24" s="45">
        <v>652</v>
      </c>
      <c r="F24" s="45">
        <v>281794.40000000002</v>
      </c>
      <c r="G24" s="87">
        <f t="shared" si="0"/>
        <v>3.8372981102092803E-3</v>
      </c>
      <c r="H24" s="46"/>
    </row>
    <row r="25" spans="1:8" x14ac:dyDescent="0.25">
      <c r="A25" s="112"/>
      <c r="B25" s="2" t="s">
        <v>26</v>
      </c>
      <c r="C25" s="44" t="s">
        <v>347</v>
      </c>
      <c r="D25" s="44" t="s">
        <v>335</v>
      </c>
      <c r="E25" s="45">
        <v>2571</v>
      </c>
      <c r="F25" s="45">
        <v>487692.99</v>
      </c>
      <c r="G25" s="87">
        <f t="shared" si="0"/>
        <v>6.6410950284651266E-3</v>
      </c>
      <c r="H25" s="46"/>
    </row>
    <row r="26" spans="1:8" x14ac:dyDescent="0.25">
      <c r="A26" s="112"/>
      <c r="B26" s="2" t="s">
        <v>27</v>
      </c>
      <c r="C26" s="44" t="s">
        <v>337</v>
      </c>
      <c r="D26" s="44" t="s">
        <v>321</v>
      </c>
      <c r="E26" s="45">
        <v>76</v>
      </c>
      <c r="F26" s="45">
        <v>87255.6</v>
      </c>
      <c r="G26" s="87">
        <f t="shared" si="0"/>
        <v>1.1881916354092802E-3</v>
      </c>
      <c r="H26" s="46"/>
    </row>
    <row r="27" spans="1:8" x14ac:dyDescent="0.25">
      <c r="A27" s="112"/>
      <c r="B27" s="2" t="s">
        <v>28</v>
      </c>
      <c r="C27" s="44" t="s">
        <v>333</v>
      </c>
      <c r="D27" s="44" t="s">
        <v>317</v>
      </c>
      <c r="E27" s="45">
        <v>2302</v>
      </c>
      <c r="F27" s="45">
        <v>3304290.8</v>
      </c>
      <c r="G27" s="87">
        <f t="shared" si="0"/>
        <v>4.4995744565619146E-2</v>
      </c>
      <c r="H27" s="46"/>
    </row>
    <row r="28" spans="1:8" x14ac:dyDescent="0.25">
      <c r="A28" s="112"/>
      <c r="B28" s="2" t="s">
        <v>745</v>
      </c>
      <c r="C28" s="44" t="s">
        <v>748</v>
      </c>
      <c r="D28" s="44" t="s">
        <v>749</v>
      </c>
      <c r="E28" s="45">
        <v>2850</v>
      </c>
      <c r="F28" s="45">
        <v>553954.5</v>
      </c>
      <c r="G28" s="87">
        <f t="shared" si="0"/>
        <v>7.5434024096714715E-3</v>
      </c>
      <c r="H28" s="46"/>
    </row>
    <row r="29" spans="1:8" x14ac:dyDescent="0.25">
      <c r="A29" s="112"/>
      <c r="B29" s="2" t="s">
        <v>29</v>
      </c>
      <c r="C29" s="44" t="s">
        <v>334</v>
      </c>
      <c r="D29" s="44" t="s">
        <v>338</v>
      </c>
      <c r="E29" s="45">
        <v>351</v>
      </c>
      <c r="F29" s="45">
        <v>1192873.5</v>
      </c>
      <c r="G29" s="87">
        <f t="shared" si="0"/>
        <v>1.6243797702398376E-2</v>
      </c>
      <c r="H29" s="46"/>
    </row>
    <row r="30" spans="1:8" x14ac:dyDescent="0.25">
      <c r="A30" s="112"/>
      <c r="B30" s="2" t="s">
        <v>30</v>
      </c>
      <c r="C30" s="44" t="s">
        <v>339</v>
      </c>
      <c r="D30" s="44" t="s">
        <v>320</v>
      </c>
      <c r="E30" s="45">
        <v>293</v>
      </c>
      <c r="F30" s="45">
        <v>313627.2</v>
      </c>
      <c r="G30" s="87">
        <f t="shared" si="0"/>
        <v>4.2707770696302971E-3</v>
      </c>
      <c r="H30" s="46"/>
    </row>
    <row r="31" spans="1:8" x14ac:dyDescent="0.25">
      <c r="A31" s="112"/>
      <c r="B31" s="2" t="s">
        <v>623</v>
      </c>
      <c r="C31" s="44" t="s">
        <v>643</v>
      </c>
      <c r="D31" s="44" t="s">
        <v>645</v>
      </c>
      <c r="E31" s="45">
        <v>20</v>
      </c>
      <c r="F31" s="45">
        <v>145690</v>
      </c>
      <c r="G31" s="87">
        <f t="shared" si="0"/>
        <v>1.9839143775617612E-3</v>
      </c>
      <c r="H31" s="46"/>
    </row>
    <row r="32" spans="1:8" x14ac:dyDescent="0.25">
      <c r="A32" s="112"/>
      <c r="B32" s="2" t="s">
        <v>746</v>
      </c>
      <c r="C32" s="44" t="s">
        <v>750</v>
      </c>
      <c r="D32" s="44" t="s">
        <v>751</v>
      </c>
      <c r="E32" s="45">
        <v>100</v>
      </c>
      <c r="F32" s="45">
        <v>364620</v>
      </c>
      <c r="G32" s="87">
        <f t="shared" si="0"/>
        <v>4.9651648043556136E-3</v>
      </c>
      <c r="H32" s="46"/>
    </row>
    <row r="33" spans="1:8" x14ac:dyDescent="0.25">
      <c r="A33" s="112"/>
      <c r="B33" s="2" t="s">
        <v>31</v>
      </c>
      <c r="C33" s="44" t="s">
        <v>346</v>
      </c>
      <c r="D33" s="44" t="s">
        <v>319</v>
      </c>
      <c r="E33" s="45">
        <v>143</v>
      </c>
      <c r="F33" s="45">
        <v>264535.7</v>
      </c>
      <c r="G33" s="87">
        <f t="shared" si="0"/>
        <v>3.6022800371224165E-3</v>
      </c>
      <c r="H33" s="46"/>
    </row>
    <row r="34" spans="1:8" x14ac:dyDescent="0.25">
      <c r="A34" s="112"/>
      <c r="B34" s="2" t="s">
        <v>627</v>
      </c>
      <c r="C34" s="44" t="s">
        <v>649</v>
      </c>
      <c r="D34" s="44" t="s">
        <v>310</v>
      </c>
      <c r="E34" s="45">
        <v>645</v>
      </c>
      <c r="F34" s="45">
        <v>252259.5</v>
      </c>
      <c r="G34" s="87">
        <f t="shared" si="0"/>
        <v>3.435110501246078E-3</v>
      </c>
      <c r="H34" s="46"/>
    </row>
    <row r="35" spans="1:8" x14ac:dyDescent="0.25">
      <c r="A35" s="112"/>
      <c r="B35" s="2" t="s">
        <v>33</v>
      </c>
      <c r="C35" s="44" t="s">
        <v>341</v>
      </c>
      <c r="D35" s="44" t="s">
        <v>344</v>
      </c>
      <c r="E35" s="45">
        <v>184</v>
      </c>
      <c r="F35" s="45">
        <v>346288</v>
      </c>
      <c r="G35" s="87">
        <f t="shared" si="0"/>
        <v>4.7155312099465109E-3</v>
      </c>
      <c r="H35" s="46"/>
    </row>
    <row r="36" spans="1:8" x14ac:dyDescent="0.25">
      <c r="A36" s="112"/>
      <c r="B36" s="2" t="s">
        <v>628</v>
      </c>
      <c r="C36" s="44" t="s">
        <v>651</v>
      </c>
      <c r="D36" s="44" t="s">
        <v>650</v>
      </c>
      <c r="E36" s="45">
        <v>170</v>
      </c>
      <c r="F36" s="45">
        <v>444686</v>
      </c>
      <c r="G36" s="87">
        <f t="shared" si="0"/>
        <v>6.0554530091319198E-3</v>
      </c>
      <c r="H36" s="46"/>
    </row>
    <row r="37" spans="1:8" x14ac:dyDescent="0.25">
      <c r="A37" s="112"/>
      <c r="B37" s="2" t="s">
        <v>34</v>
      </c>
      <c r="C37" s="44" t="s">
        <v>331</v>
      </c>
      <c r="D37" s="44" t="s">
        <v>342</v>
      </c>
      <c r="E37" s="45">
        <v>650</v>
      </c>
      <c r="F37" s="45">
        <v>117936</v>
      </c>
      <c r="G37" s="87">
        <f t="shared" si="0"/>
        <v>1.6059779396809931E-3</v>
      </c>
      <c r="H37" s="46"/>
    </row>
    <row r="38" spans="1:8" x14ac:dyDescent="0.25">
      <c r="A38" s="112"/>
      <c r="B38" s="2" t="s">
        <v>624</v>
      </c>
      <c r="C38" s="44" t="s">
        <v>644</v>
      </c>
      <c r="D38" s="44" t="s">
        <v>646</v>
      </c>
      <c r="E38" s="45">
        <v>480</v>
      </c>
      <c r="F38" s="45">
        <v>843072</v>
      </c>
      <c r="G38" s="87">
        <f t="shared" si="0"/>
        <v>1.1480421869172553E-2</v>
      </c>
      <c r="H38" s="46"/>
    </row>
    <row r="39" spans="1:8" x14ac:dyDescent="0.25">
      <c r="A39" s="112"/>
      <c r="B39" s="2" t="s">
        <v>35</v>
      </c>
      <c r="C39" s="44" t="s">
        <v>332</v>
      </c>
      <c r="D39" s="44" t="s">
        <v>340</v>
      </c>
      <c r="E39" s="45">
        <v>1525</v>
      </c>
      <c r="F39" s="45">
        <v>428525</v>
      </c>
      <c r="G39" s="87">
        <f t="shared" si="0"/>
        <v>5.8353827211521294E-3</v>
      </c>
      <c r="H39" s="46"/>
    </row>
    <row r="40" spans="1:8" x14ac:dyDescent="0.25">
      <c r="A40" s="112"/>
      <c r="B40" s="2" t="s">
        <v>778</v>
      </c>
      <c r="C40" s="44" t="s">
        <v>806</v>
      </c>
      <c r="D40" s="44" t="s">
        <v>321</v>
      </c>
      <c r="E40" s="45">
        <v>165</v>
      </c>
      <c r="F40" s="45">
        <v>438141</v>
      </c>
      <c r="G40" s="87">
        <f t="shared" si="0"/>
        <v>5.9663273340605921E-3</v>
      </c>
      <c r="H40" s="46"/>
    </row>
    <row r="41" spans="1:8" x14ac:dyDescent="0.25">
      <c r="A41" s="112"/>
      <c r="B41" s="2" t="s">
        <v>36</v>
      </c>
      <c r="C41" s="44" t="s">
        <v>354</v>
      </c>
      <c r="D41" s="44" t="s">
        <v>317</v>
      </c>
      <c r="E41" s="45">
        <v>2900</v>
      </c>
      <c r="F41" s="45">
        <v>1040665</v>
      </c>
      <c r="G41" s="87">
        <f t="shared" si="0"/>
        <v>1.4171118510023407E-2</v>
      </c>
      <c r="H41" s="46"/>
    </row>
    <row r="42" spans="1:8" x14ac:dyDescent="0.25">
      <c r="A42" s="112"/>
      <c r="B42" s="2" t="s">
        <v>38</v>
      </c>
      <c r="C42" s="44" t="s">
        <v>364</v>
      </c>
      <c r="D42" s="44" t="s">
        <v>362</v>
      </c>
      <c r="E42" s="45">
        <v>360</v>
      </c>
      <c r="F42" s="45">
        <v>389916</v>
      </c>
      <c r="G42" s="87">
        <f t="shared" si="0"/>
        <v>5.3096297511247975E-3</v>
      </c>
      <c r="H42" s="46"/>
    </row>
    <row r="43" spans="1:8" x14ac:dyDescent="0.25">
      <c r="A43" s="112"/>
      <c r="B43" s="2" t="s">
        <v>665</v>
      </c>
      <c r="C43" s="44" t="s">
        <v>686</v>
      </c>
      <c r="D43" s="44" t="s">
        <v>687</v>
      </c>
      <c r="E43" s="45">
        <v>250</v>
      </c>
      <c r="F43" s="45">
        <v>217662.5</v>
      </c>
      <c r="G43" s="87">
        <f t="shared" si="0"/>
        <v>2.9639904125611702E-3</v>
      </c>
      <c r="H43" s="46"/>
    </row>
    <row r="44" spans="1:8" ht="13.5" customHeight="1" x14ac:dyDescent="0.25">
      <c r="A44" s="112"/>
      <c r="B44" s="2" t="s">
        <v>779</v>
      </c>
      <c r="C44" s="44" t="s">
        <v>805</v>
      </c>
      <c r="D44" s="44" t="s">
        <v>753</v>
      </c>
      <c r="E44" s="45">
        <v>600</v>
      </c>
      <c r="F44" s="45">
        <v>262080</v>
      </c>
      <c r="G44" s="87">
        <f t="shared" si="0"/>
        <v>3.5688398659577624E-3</v>
      </c>
      <c r="H44" s="46"/>
    </row>
    <row r="45" spans="1:8" x14ac:dyDescent="0.25">
      <c r="A45" s="112"/>
      <c r="B45" s="2" t="s">
        <v>593</v>
      </c>
      <c r="C45" s="44" t="s">
        <v>598</v>
      </c>
      <c r="D45" s="44" t="s">
        <v>597</v>
      </c>
      <c r="E45" s="45">
        <v>95</v>
      </c>
      <c r="F45" s="45">
        <v>410713.5</v>
      </c>
      <c r="G45" s="87">
        <f t="shared" si="0"/>
        <v>5.592836966907217E-3</v>
      </c>
      <c r="H45" s="46"/>
    </row>
    <row r="46" spans="1:8" x14ac:dyDescent="0.25">
      <c r="A46" s="112"/>
      <c r="B46" s="2" t="s">
        <v>39</v>
      </c>
      <c r="C46" s="44" t="s">
        <v>350</v>
      </c>
      <c r="D46" s="44" t="s">
        <v>352</v>
      </c>
      <c r="E46" s="45">
        <v>870</v>
      </c>
      <c r="F46" s="45">
        <v>384801</v>
      </c>
      <c r="G46" s="87">
        <f t="shared" si="0"/>
        <v>5.2399769126236758E-3</v>
      </c>
      <c r="H46" s="46"/>
    </row>
    <row r="47" spans="1:8" x14ac:dyDescent="0.25">
      <c r="A47" s="112"/>
      <c r="B47" s="2" t="s">
        <v>666</v>
      </c>
      <c r="C47" s="44" t="s">
        <v>688</v>
      </c>
      <c r="D47" s="44" t="s">
        <v>689</v>
      </c>
      <c r="E47" s="45">
        <v>1100</v>
      </c>
      <c r="F47" s="45">
        <v>290675</v>
      </c>
      <c r="G47" s="87">
        <f t="shared" si="0"/>
        <v>3.9582285105207284E-3</v>
      </c>
      <c r="H47" s="46"/>
    </row>
    <row r="48" spans="1:8" x14ac:dyDescent="0.25">
      <c r="A48" s="112"/>
      <c r="B48" s="2" t="s">
        <v>747</v>
      </c>
      <c r="C48" s="44" t="s">
        <v>752</v>
      </c>
      <c r="D48" s="44" t="s">
        <v>753</v>
      </c>
      <c r="E48" s="45">
        <v>2700</v>
      </c>
      <c r="F48" s="45">
        <v>448686</v>
      </c>
      <c r="G48" s="87">
        <f t="shared" si="0"/>
        <v>6.1099224820555728E-3</v>
      </c>
      <c r="H48" s="46"/>
    </row>
    <row r="49" spans="1:8" x14ac:dyDescent="0.25">
      <c r="A49" s="112"/>
      <c r="B49" s="2" t="s">
        <v>40</v>
      </c>
      <c r="C49" s="44" t="s">
        <v>361</v>
      </c>
      <c r="D49" s="44" t="s">
        <v>357</v>
      </c>
      <c r="E49" s="45">
        <v>2550</v>
      </c>
      <c r="F49" s="45">
        <v>618451.5</v>
      </c>
      <c r="G49" s="87">
        <f t="shared" si="0"/>
        <v>8.4216818084606876E-3</v>
      </c>
      <c r="H49" s="46"/>
    </row>
    <row r="50" spans="1:8" x14ac:dyDescent="0.25">
      <c r="A50" s="112"/>
      <c r="B50" s="2" t="s">
        <v>41</v>
      </c>
      <c r="C50" s="44" t="s">
        <v>722</v>
      </c>
      <c r="D50" s="44" t="s">
        <v>313</v>
      </c>
      <c r="E50" s="45">
        <v>73</v>
      </c>
      <c r="F50" s="45">
        <v>318433.3</v>
      </c>
      <c r="G50" s="87">
        <f t="shared" si="0"/>
        <v>4.3362235030848899E-3</v>
      </c>
      <c r="H50" s="46"/>
    </row>
    <row r="51" spans="1:8" x14ac:dyDescent="0.25">
      <c r="A51" s="112"/>
      <c r="B51" s="2" t="s">
        <v>42</v>
      </c>
      <c r="C51" s="44" t="s">
        <v>363</v>
      </c>
      <c r="D51" s="44" t="s">
        <v>356</v>
      </c>
      <c r="E51" s="45">
        <v>72</v>
      </c>
      <c r="F51" s="45">
        <v>389988</v>
      </c>
      <c r="G51" s="87">
        <f t="shared" si="0"/>
        <v>5.3106102016374232E-3</v>
      </c>
      <c r="H51" s="46"/>
    </row>
    <row r="52" spans="1:8" x14ac:dyDescent="0.25">
      <c r="A52" s="112"/>
      <c r="B52" s="2" t="s">
        <v>602</v>
      </c>
      <c r="C52" s="44" t="s">
        <v>353</v>
      </c>
      <c r="D52" s="44" t="s">
        <v>317</v>
      </c>
      <c r="E52" s="45">
        <v>1819</v>
      </c>
      <c r="F52" s="45">
        <v>709955.7</v>
      </c>
      <c r="G52" s="87">
        <f t="shared" si="0"/>
        <v>9.6677281945358254E-3</v>
      </c>
      <c r="H52" s="46"/>
    </row>
    <row r="53" spans="1:8" x14ac:dyDescent="0.25">
      <c r="A53" s="112"/>
      <c r="B53" s="2" t="s">
        <v>43</v>
      </c>
      <c r="C53" s="44" t="s">
        <v>351</v>
      </c>
      <c r="D53" s="44" t="s">
        <v>317</v>
      </c>
      <c r="E53" s="45">
        <v>1074</v>
      </c>
      <c r="F53" s="45">
        <v>1320483</v>
      </c>
      <c r="G53" s="87">
        <f t="shared" si="0"/>
        <v>1.7981503253661112E-2</v>
      </c>
      <c r="H53" s="46"/>
    </row>
    <row r="54" spans="1:8" x14ac:dyDescent="0.25">
      <c r="A54" s="112"/>
      <c r="B54" s="2" t="s">
        <v>44</v>
      </c>
      <c r="C54" s="44" t="s">
        <v>358</v>
      </c>
      <c r="D54" s="44" t="s">
        <v>359</v>
      </c>
      <c r="E54" s="45">
        <v>240</v>
      </c>
      <c r="F54" s="45">
        <v>362304</v>
      </c>
      <c r="G54" s="87">
        <f t="shared" si="0"/>
        <v>4.9336269795328186E-3</v>
      </c>
      <c r="H54" s="46"/>
    </row>
    <row r="55" spans="1:8" x14ac:dyDescent="0.25">
      <c r="A55" s="112"/>
      <c r="B55" s="2" t="s">
        <v>45</v>
      </c>
      <c r="C55" s="44" t="s">
        <v>360</v>
      </c>
      <c r="D55" s="44" t="s">
        <v>345</v>
      </c>
      <c r="E55" s="45">
        <v>1400</v>
      </c>
      <c r="F55" s="45">
        <v>532980</v>
      </c>
      <c r="G55" s="87">
        <f t="shared" si="0"/>
        <v>7.2577849197121803E-3</v>
      </c>
      <c r="H55" s="46"/>
    </row>
    <row r="56" spans="1:8" x14ac:dyDescent="0.25">
      <c r="A56" s="112"/>
      <c r="B56" s="2" t="s">
        <v>46</v>
      </c>
      <c r="C56" s="44" t="s">
        <v>348</v>
      </c>
      <c r="D56" s="44" t="s">
        <v>349</v>
      </c>
      <c r="E56" s="45">
        <v>2180</v>
      </c>
      <c r="F56" s="45">
        <v>887260</v>
      </c>
      <c r="G56" s="87">
        <f t="shared" si="0"/>
        <v>1.2082146136560151E-2</v>
      </c>
      <c r="H56" s="46"/>
    </row>
    <row r="57" spans="1:8" x14ac:dyDescent="0.25">
      <c r="A57" s="112"/>
      <c r="B57" s="2" t="s">
        <v>667</v>
      </c>
      <c r="C57" s="44" t="s">
        <v>690</v>
      </c>
      <c r="D57" s="44" t="s">
        <v>313</v>
      </c>
      <c r="E57" s="45">
        <v>165</v>
      </c>
      <c r="F57" s="45">
        <v>915585</v>
      </c>
      <c r="G57" s="87">
        <f t="shared" si="0"/>
        <v>1.246785809170077E-2</v>
      </c>
      <c r="H57" s="46"/>
    </row>
    <row r="58" spans="1:8" x14ac:dyDescent="0.25">
      <c r="A58" s="112"/>
      <c r="B58" s="2" t="s">
        <v>47</v>
      </c>
      <c r="C58" s="44" t="s">
        <v>355</v>
      </c>
      <c r="D58" s="44" t="s">
        <v>365</v>
      </c>
      <c r="E58" s="45">
        <v>1427</v>
      </c>
      <c r="F58" s="45">
        <v>553461.94999999995</v>
      </c>
      <c r="G58" s="87">
        <f t="shared" si="0"/>
        <v>7.5366951749493349E-3</v>
      </c>
      <c r="H58" s="46"/>
    </row>
    <row r="59" spans="1:8" outlineLevel="1" x14ac:dyDescent="0.25">
      <c r="A59" s="112"/>
      <c r="B59" s="2" t="s">
        <v>780</v>
      </c>
      <c r="C59" s="44" t="s">
        <v>807</v>
      </c>
      <c r="D59" s="44" t="s">
        <v>370</v>
      </c>
      <c r="E59" s="45">
        <v>600</v>
      </c>
      <c r="F59" s="45">
        <v>395580</v>
      </c>
      <c r="G59" s="87">
        <f t="shared" si="0"/>
        <v>5.3867585247846907E-3</v>
      </c>
      <c r="H59" s="46"/>
    </row>
    <row r="60" spans="1:8" outlineLevel="1" x14ac:dyDescent="0.25">
      <c r="A60" s="112"/>
      <c r="B60" s="2" t="s">
        <v>668</v>
      </c>
      <c r="C60" s="44" t="s">
        <v>691</v>
      </c>
      <c r="D60" s="44" t="s">
        <v>308</v>
      </c>
      <c r="E60" s="45">
        <v>820</v>
      </c>
      <c r="F60" s="45">
        <v>376052</v>
      </c>
      <c r="G60" s="87">
        <f t="shared" si="0"/>
        <v>5.1208385579714147E-3</v>
      </c>
      <c r="H60" s="46"/>
    </row>
    <row r="61" spans="1:8" outlineLevel="1" x14ac:dyDescent="0.25">
      <c r="A61" s="112"/>
      <c r="B61" s="2" t="s">
        <v>48</v>
      </c>
      <c r="C61" s="44" t="s">
        <v>372</v>
      </c>
      <c r="D61" s="44" t="s">
        <v>371</v>
      </c>
      <c r="E61" s="45">
        <v>214</v>
      </c>
      <c r="F61" s="45">
        <v>1043292.8</v>
      </c>
      <c r="G61" s="87">
        <f t="shared" si="0"/>
        <v>1.4206902230260603E-2</v>
      </c>
      <c r="H61" s="46"/>
    </row>
    <row r="62" spans="1:8" outlineLevel="1" x14ac:dyDescent="0.25">
      <c r="A62" s="112"/>
      <c r="B62" s="2" t="s">
        <v>49</v>
      </c>
      <c r="C62" s="44" t="s">
        <v>367</v>
      </c>
      <c r="D62" s="44" t="s">
        <v>319</v>
      </c>
      <c r="E62" s="45">
        <v>840</v>
      </c>
      <c r="F62" s="45">
        <v>958608</v>
      </c>
      <c r="G62" s="87">
        <f t="shared" si="0"/>
        <v>1.3053718125099353E-2</v>
      </c>
      <c r="H62" s="46"/>
    </row>
    <row r="63" spans="1:8" outlineLevel="1" x14ac:dyDescent="0.25">
      <c r="A63" s="112"/>
      <c r="B63" s="2" t="s">
        <v>50</v>
      </c>
      <c r="C63" s="44" t="s">
        <v>373</v>
      </c>
      <c r="D63" s="44" t="s">
        <v>37</v>
      </c>
      <c r="E63" s="45">
        <v>86</v>
      </c>
      <c r="F63" s="45">
        <v>474634</v>
      </c>
      <c r="G63" s="87">
        <f t="shared" si="0"/>
        <v>6.4632659529113116E-3</v>
      </c>
      <c r="H63" s="46"/>
    </row>
    <row r="64" spans="1:8" outlineLevel="1" x14ac:dyDescent="0.25">
      <c r="A64" s="112"/>
      <c r="B64" s="2" t="s">
        <v>51</v>
      </c>
      <c r="C64" s="44" t="s">
        <v>377</v>
      </c>
      <c r="D64" s="44" t="s">
        <v>374</v>
      </c>
      <c r="E64" s="45">
        <v>36</v>
      </c>
      <c r="F64" s="45">
        <v>662076</v>
      </c>
      <c r="G64" s="87">
        <f t="shared" si="0"/>
        <v>9.0157326888501664E-3</v>
      </c>
      <c r="H64" s="46"/>
    </row>
    <row r="65" spans="1:8" outlineLevel="1" x14ac:dyDescent="0.25">
      <c r="A65" s="112"/>
      <c r="B65" s="2" t="s">
        <v>781</v>
      </c>
      <c r="C65" s="44" t="s">
        <v>797</v>
      </c>
      <c r="D65" s="44" t="s">
        <v>798</v>
      </c>
      <c r="E65" s="45">
        <v>25</v>
      </c>
      <c r="F65" s="45">
        <v>695000</v>
      </c>
      <c r="G65" s="87">
        <f t="shared" si="0"/>
        <v>9.4640709204847559E-3</v>
      </c>
      <c r="H65" s="46"/>
    </row>
    <row r="66" spans="1:8" outlineLevel="1" x14ac:dyDescent="0.25">
      <c r="A66" s="112"/>
      <c r="B66" s="2" t="s">
        <v>603</v>
      </c>
      <c r="C66" s="44" t="s">
        <v>614</v>
      </c>
      <c r="D66" s="44" t="s">
        <v>321</v>
      </c>
      <c r="E66" s="45">
        <v>45</v>
      </c>
      <c r="F66" s="45">
        <v>362520</v>
      </c>
      <c r="G66" s="87">
        <f t="shared" si="0"/>
        <v>4.9365683310706957E-3</v>
      </c>
      <c r="H66" s="46"/>
    </row>
    <row r="67" spans="1:8" outlineLevel="1" x14ac:dyDescent="0.25">
      <c r="A67" s="112"/>
      <c r="B67" s="2" t="s">
        <v>669</v>
      </c>
      <c r="C67" s="44" t="s">
        <v>692</v>
      </c>
      <c r="D67" s="44" t="s">
        <v>693</v>
      </c>
      <c r="E67" s="45">
        <v>2560</v>
      </c>
      <c r="F67" s="45">
        <v>853504</v>
      </c>
      <c r="G67" s="87">
        <f t="shared" si="0"/>
        <v>1.162247825455744E-2</v>
      </c>
      <c r="H67" s="46"/>
    </row>
    <row r="68" spans="1:8" outlineLevel="1" x14ac:dyDescent="0.25">
      <c r="A68" s="112"/>
      <c r="B68" s="2" t="s">
        <v>52</v>
      </c>
      <c r="C68" s="44" t="s">
        <v>375</v>
      </c>
      <c r="D68" s="44" t="s">
        <v>310</v>
      </c>
      <c r="E68" s="45">
        <v>1158</v>
      </c>
      <c r="F68" s="45">
        <v>2283576</v>
      </c>
      <c r="G68" s="87">
        <f t="shared" si="0"/>
        <v>3.109629527527611E-2</v>
      </c>
      <c r="H68" s="46"/>
    </row>
    <row r="69" spans="1:8" outlineLevel="1" x14ac:dyDescent="0.25">
      <c r="A69" s="112"/>
      <c r="B69" s="2" t="s">
        <v>670</v>
      </c>
      <c r="C69" s="44" t="s">
        <v>694</v>
      </c>
      <c r="D69" s="44" t="s">
        <v>319</v>
      </c>
      <c r="E69" s="45">
        <v>75</v>
      </c>
      <c r="F69" s="45">
        <v>233970</v>
      </c>
      <c r="G69" s="87">
        <f t="shared" si="0"/>
        <v>3.1860556449867889E-3</v>
      </c>
      <c r="H69" s="46"/>
    </row>
    <row r="70" spans="1:8" outlineLevel="1" x14ac:dyDescent="0.25">
      <c r="A70" s="112"/>
      <c r="B70" s="2" t="s">
        <v>53</v>
      </c>
      <c r="C70" s="44" t="s">
        <v>368</v>
      </c>
      <c r="D70" s="44" t="s">
        <v>376</v>
      </c>
      <c r="E70" s="45">
        <v>45</v>
      </c>
      <c r="F70" s="45">
        <v>403065</v>
      </c>
      <c r="G70" s="87">
        <f t="shared" si="0"/>
        <v>5.4886845259930761E-3</v>
      </c>
      <c r="H70" s="46"/>
    </row>
    <row r="71" spans="1:8" outlineLevel="1" x14ac:dyDescent="0.25">
      <c r="A71" s="112"/>
      <c r="B71" s="2" t="s">
        <v>625</v>
      </c>
      <c r="C71" s="44" t="s">
        <v>647</v>
      </c>
      <c r="D71" s="44" t="s">
        <v>648</v>
      </c>
      <c r="E71" s="45">
        <v>320</v>
      </c>
      <c r="F71" s="45">
        <v>703936</v>
      </c>
      <c r="G71" s="87">
        <f t="shared" ref="G71:G95" si="1">+F71/$F$111</f>
        <v>9.5857557229961973E-3</v>
      </c>
      <c r="H71" s="46"/>
    </row>
    <row r="72" spans="1:8" outlineLevel="1" x14ac:dyDescent="0.25">
      <c r="A72" s="112"/>
      <c r="B72" s="2" t="s">
        <v>54</v>
      </c>
      <c r="C72" s="44" t="s">
        <v>366</v>
      </c>
      <c r="D72" s="44" t="s">
        <v>369</v>
      </c>
      <c r="E72" s="45">
        <v>446</v>
      </c>
      <c r="F72" s="45">
        <v>1055057.6000000001</v>
      </c>
      <c r="G72" s="87">
        <f t="shared" si="1"/>
        <v>1.4367107844023652E-2</v>
      </c>
      <c r="H72" s="46"/>
    </row>
    <row r="73" spans="1:8" outlineLevel="1" x14ac:dyDescent="0.25">
      <c r="A73" s="112"/>
      <c r="B73" s="2" t="s">
        <v>55</v>
      </c>
      <c r="C73" s="44" t="s">
        <v>378</v>
      </c>
      <c r="D73" s="44" t="s">
        <v>317</v>
      </c>
      <c r="E73" s="45">
        <v>916</v>
      </c>
      <c r="F73" s="45">
        <v>114481.68</v>
      </c>
      <c r="G73" s="87">
        <f t="shared" si="1"/>
        <v>1.5589391922535844E-3</v>
      </c>
      <c r="H73" s="46"/>
    </row>
    <row r="74" spans="1:8" x14ac:dyDescent="0.25">
      <c r="B74" s="2" t="s">
        <v>56</v>
      </c>
      <c r="C74" s="44" t="s">
        <v>388</v>
      </c>
      <c r="D74" s="44" t="s">
        <v>336</v>
      </c>
      <c r="E74" s="45">
        <v>79</v>
      </c>
      <c r="F74" s="45">
        <v>940337</v>
      </c>
      <c r="G74" s="87">
        <f t="shared" si="1"/>
        <v>1.2804915190152337E-2</v>
      </c>
      <c r="H74" s="46"/>
    </row>
    <row r="75" spans="1:8" x14ac:dyDescent="0.25">
      <c r="B75" s="2" t="s">
        <v>57</v>
      </c>
      <c r="C75" s="44" t="s">
        <v>383</v>
      </c>
      <c r="D75" s="44" t="s">
        <v>318</v>
      </c>
      <c r="E75" s="45">
        <v>146</v>
      </c>
      <c r="F75" s="45">
        <v>629712.6</v>
      </c>
      <c r="G75" s="87">
        <f t="shared" si="1"/>
        <v>8.5750283538458261E-3</v>
      </c>
      <c r="H75" s="46"/>
    </row>
    <row r="76" spans="1:8" x14ac:dyDescent="0.25">
      <c r="B76" s="2" t="s">
        <v>671</v>
      </c>
      <c r="C76" s="44" t="s">
        <v>695</v>
      </c>
      <c r="D76" s="44" t="s">
        <v>696</v>
      </c>
      <c r="E76" s="45">
        <v>860</v>
      </c>
      <c r="F76" s="45">
        <v>356169</v>
      </c>
      <c r="G76" s="87">
        <f t="shared" si="1"/>
        <v>4.8500844254361656E-3</v>
      </c>
      <c r="H76" s="46"/>
    </row>
    <row r="77" spans="1:8" x14ac:dyDescent="0.25">
      <c r="A77" s="101" t="s">
        <v>782</v>
      </c>
      <c r="B77" s="2" t="s">
        <v>58</v>
      </c>
      <c r="C77" s="44" t="s">
        <v>382</v>
      </c>
      <c r="D77" s="44" t="s">
        <v>317</v>
      </c>
      <c r="E77" s="45">
        <v>775</v>
      </c>
      <c r="F77" s="45">
        <v>648287.5</v>
      </c>
      <c r="G77" s="87">
        <f t="shared" si="1"/>
        <v>8.8279696069982171E-3</v>
      </c>
      <c r="H77" s="46"/>
    </row>
    <row r="78" spans="1:8" x14ac:dyDescent="0.25">
      <c r="A78" s="117" t="s">
        <v>64</v>
      </c>
      <c r="B78" s="2" t="s">
        <v>59</v>
      </c>
      <c r="C78" s="44" t="s">
        <v>379</v>
      </c>
      <c r="D78" s="44" t="s">
        <v>384</v>
      </c>
      <c r="E78" s="45">
        <v>39</v>
      </c>
      <c r="F78" s="45">
        <v>555126</v>
      </c>
      <c r="G78" s="87">
        <f t="shared" si="1"/>
        <v>7.5593551565539862E-3</v>
      </c>
      <c r="H78" s="46"/>
    </row>
    <row r="79" spans="1:8" x14ac:dyDescent="0.25">
      <c r="B79" s="2" t="s">
        <v>60</v>
      </c>
      <c r="C79" s="44" t="s">
        <v>386</v>
      </c>
      <c r="D79" s="44" t="s">
        <v>369</v>
      </c>
      <c r="E79" s="45">
        <v>367</v>
      </c>
      <c r="F79" s="45">
        <v>606027.1</v>
      </c>
      <c r="G79" s="87">
        <f t="shared" si="1"/>
        <v>8.2524941786125284E-3</v>
      </c>
      <c r="H79" s="46"/>
    </row>
    <row r="80" spans="1:8" x14ac:dyDescent="0.25">
      <c r="B80" s="2" t="s">
        <v>712</v>
      </c>
      <c r="C80" s="44" t="s">
        <v>723</v>
      </c>
      <c r="D80" s="44" t="s">
        <v>392</v>
      </c>
      <c r="E80" s="45">
        <v>1925</v>
      </c>
      <c r="F80" s="45">
        <v>778277.5</v>
      </c>
      <c r="G80" s="87">
        <f t="shared" si="1"/>
        <v>1.0598091303334639E-2</v>
      </c>
      <c r="H80" s="46"/>
    </row>
    <row r="81" spans="1:8" x14ac:dyDescent="0.25">
      <c r="B81" s="2" t="s">
        <v>61</v>
      </c>
      <c r="C81" s="44" t="s">
        <v>380</v>
      </c>
      <c r="D81" s="44" t="s">
        <v>321</v>
      </c>
      <c r="E81" s="45">
        <v>110</v>
      </c>
      <c r="F81" s="45">
        <v>563508</v>
      </c>
      <c r="G81" s="87">
        <f t="shared" si="1"/>
        <v>7.6734959370655022E-3</v>
      </c>
      <c r="H81" s="46"/>
    </row>
    <row r="82" spans="1:8" x14ac:dyDescent="0.25">
      <c r="A82" s="101" t="s">
        <v>68</v>
      </c>
      <c r="B82" s="2" t="s">
        <v>62</v>
      </c>
      <c r="C82" s="44" t="s">
        <v>381</v>
      </c>
      <c r="D82" s="44" t="s">
        <v>319</v>
      </c>
      <c r="E82" s="45">
        <v>791</v>
      </c>
      <c r="F82" s="45">
        <v>827939.7</v>
      </c>
      <c r="G82" s="87">
        <f t="shared" si="1"/>
        <v>1.1274359767891902E-2</v>
      </c>
      <c r="H82" s="46"/>
    </row>
    <row r="83" spans="1:8" x14ac:dyDescent="0.25">
      <c r="B83" s="2" t="s">
        <v>63</v>
      </c>
      <c r="C83" s="44" t="s">
        <v>387</v>
      </c>
      <c r="D83" s="44" t="s">
        <v>345</v>
      </c>
      <c r="E83" s="45">
        <v>2719</v>
      </c>
      <c r="F83" s="45">
        <v>944172.75</v>
      </c>
      <c r="G83" s="87">
        <f t="shared" si="1"/>
        <v>1.2857148010344063E-2</v>
      </c>
      <c r="H83" s="46"/>
    </row>
    <row r="84" spans="1:8" x14ac:dyDescent="0.25">
      <c r="B84" s="2" t="s">
        <v>783</v>
      </c>
      <c r="C84" s="44" t="s">
        <v>800</v>
      </c>
      <c r="D84" s="44" t="s">
        <v>396</v>
      </c>
      <c r="E84" s="45">
        <v>135</v>
      </c>
      <c r="F84" s="45">
        <v>229027.5</v>
      </c>
      <c r="G84" s="87">
        <f t="shared" si="1"/>
        <v>3.1187518025054999E-3</v>
      </c>
      <c r="H84" s="46"/>
    </row>
    <row r="85" spans="1:8" x14ac:dyDescent="0.25">
      <c r="B85" s="2" t="s">
        <v>65</v>
      </c>
      <c r="C85" s="44" t="s">
        <v>389</v>
      </c>
      <c r="D85" s="44" t="s">
        <v>393</v>
      </c>
      <c r="E85" s="45">
        <v>1996</v>
      </c>
      <c r="F85" s="45">
        <v>567363</v>
      </c>
      <c r="G85" s="87">
        <f t="shared" si="1"/>
        <v>7.7259908915956726E-3</v>
      </c>
      <c r="H85" s="46"/>
    </row>
    <row r="86" spans="1:8" x14ac:dyDescent="0.25">
      <c r="B86" s="2" t="s">
        <v>784</v>
      </c>
      <c r="C86" s="44" t="s">
        <v>801</v>
      </c>
      <c r="D86" s="44" t="s">
        <v>802</v>
      </c>
      <c r="E86" s="45">
        <v>450</v>
      </c>
      <c r="F86" s="45">
        <v>308857.5</v>
      </c>
      <c r="G86" s="87">
        <f t="shared" si="1"/>
        <v>4.2058263083793101E-3</v>
      </c>
      <c r="H86" s="46"/>
    </row>
    <row r="87" spans="1:8" x14ac:dyDescent="0.25">
      <c r="B87" s="2" t="s">
        <v>66</v>
      </c>
      <c r="C87" s="44" t="s">
        <v>391</v>
      </c>
      <c r="D87" s="44" t="s">
        <v>395</v>
      </c>
      <c r="E87" s="45">
        <v>2834</v>
      </c>
      <c r="F87" s="45">
        <v>857143.3</v>
      </c>
      <c r="G87" s="87">
        <f t="shared" si="1"/>
        <v>1.1672035942760204E-2</v>
      </c>
      <c r="H87" s="46"/>
    </row>
    <row r="88" spans="1:8" x14ac:dyDescent="0.25">
      <c r="B88" s="2" t="s">
        <v>785</v>
      </c>
      <c r="C88" s="44" t="s">
        <v>803</v>
      </c>
      <c r="D88" s="44" t="s">
        <v>804</v>
      </c>
      <c r="E88" s="45">
        <v>20</v>
      </c>
      <c r="F88" s="45">
        <v>807500</v>
      </c>
      <c r="G88" s="87">
        <f t="shared" si="1"/>
        <v>1.0996024846462504E-2</v>
      </c>
      <c r="H88" s="46"/>
    </row>
    <row r="89" spans="1:8" x14ac:dyDescent="0.25">
      <c r="B89" s="2" t="s">
        <v>626</v>
      </c>
      <c r="C89" s="44" t="s">
        <v>642</v>
      </c>
      <c r="D89" s="44" t="s">
        <v>492</v>
      </c>
      <c r="E89" s="45">
        <v>150</v>
      </c>
      <c r="F89" s="45">
        <v>243555</v>
      </c>
      <c r="G89" s="87">
        <f t="shared" si="1"/>
        <v>3.3165781194800931E-3</v>
      </c>
      <c r="H89" s="46"/>
    </row>
    <row r="90" spans="1:8" x14ac:dyDescent="0.25">
      <c r="B90" s="2" t="s">
        <v>672</v>
      </c>
      <c r="C90" s="44" t="s">
        <v>697</v>
      </c>
      <c r="D90" s="44" t="s">
        <v>698</v>
      </c>
      <c r="E90" s="45">
        <v>5575</v>
      </c>
      <c r="F90" s="45">
        <v>840431.25</v>
      </c>
      <c r="G90" s="87">
        <f t="shared" si="1"/>
        <v>1.1444461804016768E-2</v>
      </c>
      <c r="H90" s="46"/>
    </row>
    <row r="91" spans="1:8" x14ac:dyDescent="0.25">
      <c r="B91" s="2" t="s">
        <v>67</v>
      </c>
      <c r="C91" s="44" t="s">
        <v>390</v>
      </c>
      <c r="D91" s="44" t="s">
        <v>344</v>
      </c>
      <c r="E91" s="45">
        <v>347</v>
      </c>
      <c r="F91" s="45">
        <v>190329.5</v>
      </c>
      <c r="G91" s="87">
        <f t="shared" si="1"/>
        <v>2.5917868867056165E-3</v>
      </c>
      <c r="H91" s="46"/>
    </row>
    <row r="92" spans="1:8" x14ac:dyDescent="0.25">
      <c r="A92" s="117" t="s">
        <v>71</v>
      </c>
      <c r="B92" s="2" t="s">
        <v>69</v>
      </c>
      <c r="C92" s="44" t="s">
        <v>394</v>
      </c>
      <c r="D92" s="44" t="s">
        <v>313</v>
      </c>
      <c r="E92" s="45">
        <v>183</v>
      </c>
      <c r="F92" s="45">
        <v>246482.7</v>
      </c>
      <c r="G92" s="87">
        <f t="shared" si="1"/>
        <v>3.3564456884497382E-3</v>
      </c>
      <c r="H92" s="46"/>
    </row>
    <row r="93" spans="1:8" x14ac:dyDescent="0.25">
      <c r="B93" s="2" t="s">
        <v>70</v>
      </c>
      <c r="C93" s="44" t="s">
        <v>397</v>
      </c>
      <c r="D93" s="44" t="s">
        <v>396</v>
      </c>
      <c r="E93" s="45">
        <v>1150</v>
      </c>
      <c r="F93" s="45">
        <v>359260</v>
      </c>
      <c r="G93" s="87">
        <f t="shared" si="1"/>
        <v>4.8921757106379186E-3</v>
      </c>
      <c r="H93" s="46"/>
    </row>
    <row r="94" spans="1:8" x14ac:dyDescent="0.25">
      <c r="B94" s="2" t="s">
        <v>673</v>
      </c>
      <c r="C94" s="44" t="s">
        <v>699</v>
      </c>
      <c r="D94" s="44" t="s">
        <v>317</v>
      </c>
      <c r="E94" s="45">
        <v>440</v>
      </c>
      <c r="F94" s="45">
        <v>460812</v>
      </c>
      <c r="G94" s="87">
        <f t="shared" si="1"/>
        <v>6.2750466892236281E-3</v>
      </c>
      <c r="H94" s="46"/>
    </row>
    <row r="95" spans="1:8" x14ac:dyDescent="0.25">
      <c r="B95" s="2" t="s">
        <v>786</v>
      </c>
      <c r="C95" s="44" t="s">
        <v>799</v>
      </c>
      <c r="D95" s="44" t="s">
        <v>395</v>
      </c>
      <c r="E95" s="45">
        <v>550</v>
      </c>
      <c r="F95" s="45">
        <v>738650</v>
      </c>
      <c r="G95" s="87">
        <f t="shared" si="1"/>
        <v>1.0058469043764123E-2</v>
      </c>
      <c r="H95" s="46"/>
    </row>
    <row r="96" spans="1:8" x14ac:dyDescent="0.25">
      <c r="A96" s="101" t="s">
        <v>305</v>
      </c>
      <c r="B96" s="2"/>
      <c r="C96" s="44"/>
      <c r="D96" s="44"/>
      <c r="E96" s="45"/>
      <c r="F96" s="45"/>
      <c r="G96" s="87"/>
      <c r="H96" s="46"/>
    </row>
    <row r="97" spans="1:8" x14ac:dyDescent="0.25">
      <c r="A97" s="101" t="s">
        <v>74</v>
      </c>
      <c r="B97" s="2"/>
      <c r="C97" s="44"/>
      <c r="D97" s="44"/>
      <c r="E97" s="45"/>
      <c r="F97" s="45"/>
      <c r="G97" s="87"/>
      <c r="H97" s="46"/>
    </row>
    <row r="98" spans="1:8" x14ac:dyDescent="0.25">
      <c r="B98" s="2"/>
      <c r="C98" s="44"/>
      <c r="D98" s="44"/>
      <c r="E98" s="45"/>
      <c r="F98" s="45"/>
      <c r="G98" s="87"/>
      <c r="H98" s="46"/>
    </row>
    <row r="99" spans="1:8" x14ac:dyDescent="0.25">
      <c r="B99" s="49"/>
      <c r="C99" s="49" t="s">
        <v>72</v>
      </c>
      <c r="D99" s="49"/>
      <c r="E99" s="50"/>
      <c r="F99" s="51">
        <f>SUM(F7:F98)</f>
        <v>69486071.620000005</v>
      </c>
      <c r="G99" s="88">
        <f>+F99/$F$111</f>
        <v>0.94621742416915555</v>
      </c>
      <c r="H99" s="52"/>
    </row>
    <row r="101" spans="1:8" x14ac:dyDescent="0.25">
      <c r="B101" s="53"/>
      <c r="C101" s="53" t="s">
        <v>75</v>
      </c>
      <c r="D101" s="53"/>
      <c r="E101" s="53"/>
      <c r="F101" s="53" t="s">
        <v>10</v>
      </c>
      <c r="G101" s="53" t="s">
        <v>11</v>
      </c>
      <c r="H101" s="53" t="s">
        <v>12</v>
      </c>
    </row>
    <row r="102" spans="1:8" x14ac:dyDescent="0.25">
      <c r="B102" s="54"/>
      <c r="C102" s="49" t="s">
        <v>787</v>
      </c>
      <c r="D102" s="44"/>
      <c r="E102" s="55"/>
      <c r="F102" s="45">
        <v>0</v>
      </c>
      <c r="G102" s="55">
        <v>0</v>
      </c>
      <c r="H102" s="44"/>
    </row>
    <row r="103" spans="1:8" x14ac:dyDescent="0.25">
      <c r="B103" s="54" t="s">
        <v>77</v>
      </c>
      <c r="C103" s="49" t="s">
        <v>78</v>
      </c>
      <c r="D103" s="49"/>
      <c r="E103" s="50"/>
      <c r="F103" s="45">
        <v>3618819.06</v>
      </c>
      <c r="G103" s="88">
        <f>+F103/$F$111</f>
        <v>4.9278791701067595E-2</v>
      </c>
      <c r="H103" s="44"/>
    </row>
    <row r="104" spans="1:8" x14ac:dyDescent="0.25">
      <c r="B104" s="54"/>
      <c r="C104" s="49" t="s">
        <v>79</v>
      </c>
      <c r="D104" s="44"/>
      <c r="E104" s="55"/>
      <c r="F104" s="50" t="s">
        <v>76</v>
      </c>
      <c r="G104" s="55">
        <v>0</v>
      </c>
      <c r="H104" s="44"/>
    </row>
    <row r="105" spans="1:8" x14ac:dyDescent="0.25">
      <c r="B105" s="54"/>
      <c r="C105" s="49" t="s">
        <v>80</v>
      </c>
      <c r="D105" s="44"/>
      <c r="E105" s="55"/>
      <c r="F105" s="50" t="s">
        <v>76</v>
      </c>
      <c r="G105" s="55">
        <v>0</v>
      </c>
      <c r="H105" s="44"/>
    </row>
    <row r="106" spans="1:8" x14ac:dyDescent="0.25">
      <c r="B106" s="54"/>
      <c r="C106" s="49" t="s">
        <v>81</v>
      </c>
      <c r="D106" s="44"/>
      <c r="E106" s="55"/>
      <c r="F106" s="50" t="s">
        <v>76</v>
      </c>
      <c r="G106" s="55">
        <v>0</v>
      </c>
      <c r="H106" s="44"/>
    </row>
    <row r="107" spans="1:8" x14ac:dyDescent="0.25">
      <c r="B107" s="44" t="s">
        <v>68</v>
      </c>
      <c r="C107" s="44" t="s">
        <v>82</v>
      </c>
      <c r="D107" s="44"/>
      <c r="E107" s="55"/>
      <c r="F107" s="45">
        <v>330738.21999999997</v>
      </c>
      <c r="G107" s="88">
        <f>+F107/$F$111</f>
        <v>4.5037841297768198E-3</v>
      </c>
      <c r="H107" s="44"/>
    </row>
    <row r="108" spans="1:8" x14ac:dyDescent="0.25">
      <c r="B108" s="54"/>
      <c r="C108" s="44"/>
      <c r="D108" s="44"/>
      <c r="E108" s="55"/>
      <c r="F108" s="56"/>
      <c r="G108" s="88"/>
      <c r="H108" s="44"/>
    </row>
    <row r="109" spans="1:8" x14ac:dyDescent="0.25">
      <c r="B109" s="54"/>
      <c r="C109" s="44" t="s">
        <v>83</v>
      </c>
      <c r="D109" s="44"/>
      <c r="E109" s="55"/>
      <c r="F109" s="57">
        <f>SUM(F102:F108)</f>
        <v>3949557.2800000003</v>
      </c>
      <c r="G109" s="88">
        <f>+F109/$F$111</f>
        <v>5.378257583084442E-2</v>
      </c>
      <c r="H109" s="44"/>
    </row>
    <row r="110" spans="1:8" x14ac:dyDescent="0.25">
      <c r="B110" s="54"/>
      <c r="C110" s="44"/>
      <c r="D110" s="44"/>
      <c r="E110" s="55"/>
      <c r="F110" s="57"/>
      <c r="G110" s="89"/>
      <c r="H110" s="44"/>
    </row>
    <row r="111" spans="1:8" x14ac:dyDescent="0.25">
      <c r="B111" s="58"/>
      <c r="C111" s="59" t="s">
        <v>84</v>
      </c>
      <c r="D111" s="60"/>
      <c r="E111" s="61"/>
      <c r="F111" s="61">
        <f>+F109+F99</f>
        <v>73435628.900000006</v>
      </c>
      <c r="G111" s="90">
        <v>1</v>
      </c>
      <c r="H111" s="44"/>
    </row>
    <row r="112" spans="1:8" x14ac:dyDescent="0.25">
      <c r="F112" s="62">
        <v>0</v>
      </c>
    </row>
    <row r="113" spans="2:8" x14ac:dyDescent="0.25">
      <c r="C113" s="49" t="s">
        <v>85</v>
      </c>
      <c r="D113" s="15">
        <v>16.829999999999998</v>
      </c>
      <c r="F113" s="37"/>
    </row>
    <row r="114" spans="2:8" x14ac:dyDescent="0.25">
      <c r="C114" s="49" t="s">
        <v>86</v>
      </c>
      <c r="D114" s="15">
        <v>8.19</v>
      </c>
    </row>
    <row r="115" spans="2:8" x14ac:dyDescent="0.25">
      <c r="C115" s="49" t="s">
        <v>87</v>
      </c>
      <c r="D115" s="15">
        <v>7.26</v>
      </c>
    </row>
    <row r="116" spans="2:8" hidden="1" x14ac:dyDescent="0.25">
      <c r="C116" s="49" t="s">
        <v>88</v>
      </c>
      <c r="D116" s="65">
        <v>9.8148</v>
      </c>
    </row>
    <row r="117" spans="2:8" hidden="1" x14ac:dyDescent="0.25">
      <c r="C117" s="49" t="s">
        <v>89</v>
      </c>
      <c r="D117" s="65">
        <v>10.107100000000001</v>
      </c>
    </row>
    <row r="118" spans="2:8" hidden="1" x14ac:dyDescent="0.25">
      <c r="C118" s="49" t="s">
        <v>90</v>
      </c>
      <c r="D118" s="66"/>
    </row>
    <row r="119" spans="2:8" hidden="1" x14ac:dyDescent="0.25">
      <c r="C119" s="49" t="s">
        <v>91</v>
      </c>
      <c r="D119" s="64">
        <v>0</v>
      </c>
    </row>
    <row r="120" spans="2:8" hidden="1" x14ac:dyDescent="0.25">
      <c r="C120" s="49" t="s">
        <v>92</v>
      </c>
      <c r="D120" s="64">
        <v>0</v>
      </c>
      <c r="F120" s="62"/>
      <c r="G120" s="91"/>
    </row>
    <row r="121" spans="2:8" x14ac:dyDescent="0.25">
      <c r="B121" s="67"/>
      <c r="C121" s="43"/>
    </row>
    <row r="122" spans="2:8" x14ac:dyDescent="0.25">
      <c r="F122" s="37"/>
    </row>
    <row r="123" spans="2:8" x14ac:dyDescent="0.25">
      <c r="C123" s="53" t="s">
        <v>93</v>
      </c>
      <c r="D123" s="53"/>
      <c r="E123" s="53"/>
      <c r="F123" s="53"/>
      <c r="G123" s="53"/>
      <c r="H123" s="53"/>
    </row>
    <row r="124" spans="2:8" x14ac:dyDescent="0.25">
      <c r="C124" s="53" t="s">
        <v>94</v>
      </c>
      <c r="D124" s="53"/>
      <c r="E124" s="53"/>
      <c r="F124" s="53" t="s">
        <v>10</v>
      </c>
      <c r="G124" s="53" t="s">
        <v>11</v>
      </c>
      <c r="H124" s="53" t="s">
        <v>12</v>
      </c>
    </row>
    <row r="125" spans="2:8" x14ac:dyDescent="0.25">
      <c r="C125" s="49" t="s">
        <v>95</v>
      </c>
      <c r="D125" s="44"/>
      <c r="E125" s="55"/>
      <c r="F125" s="68">
        <f>SUMIF(Table13456768161718[[Industry ]],A96,Table13456768161718[Market Value])</f>
        <v>10757783.5</v>
      </c>
      <c r="G125" s="92">
        <f>+F125/$F$111</f>
        <v>0.14649269926794348</v>
      </c>
      <c r="H125" s="44"/>
    </row>
    <row r="126" spans="2:8" x14ac:dyDescent="0.25">
      <c r="C126" s="44" t="s">
        <v>96</v>
      </c>
      <c r="D126" s="44"/>
      <c r="E126" s="55"/>
      <c r="F126" s="68">
        <f>SUMIF(Table13456768161718[[Industry ]],A97,Table13456768161718[Market Value])</f>
        <v>2737185.8</v>
      </c>
      <c r="G126" s="92">
        <f>+F126/$F$111</f>
        <v>3.727326695502705E-2</v>
      </c>
      <c r="H126" s="44"/>
    </row>
    <row r="127" spans="2:8" hidden="1" x14ac:dyDescent="0.25">
      <c r="C127" s="44" t="s">
        <v>97</v>
      </c>
      <c r="D127" s="44"/>
      <c r="E127" s="55"/>
      <c r="F127" s="68">
        <f>SUMIF($E$139:$E$146,C127,H139:H146)</f>
        <v>0</v>
      </c>
      <c r="G127" s="92">
        <f>+F127/$F$111</f>
        <v>0</v>
      </c>
      <c r="H127" s="44"/>
    </row>
    <row r="128" spans="2:8" hidden="1" x14ac:dyDescent="0.25">
      <c r="C128" s="44" t="s">
        <v>98</v>
      </c>
      <c r="D128" s="44"/>
      <c r="E128" s="55"/>
      <c r="F128" s="68">
        <f t="shared" ref="F128:F136" si="2">SUMIF($E$139:$E$146,C128,H140:H147)</f>
        <v>0</v>
      </c>
      <c r="G128" s="92">
        <f t="shared" ref="G128:G136" si="3">+F128/$F$111</f>
        <v>0</v>
      </c>
      <c r="H128" s="44"/>
    </row>
    <row r="129" spans="3:8" hidden="1" x14ac:dyDescent="0.25">
      <c r="C129" s="44" t="s">
        <v>99</v>
      </c>
      <c r="D129" s="44"/>
      <c r="E129" s="55"/>
      <c r="F129" s="68">
        <f t="shared" si="2"/>
        <v>0</v>
      </c>
      <c r="G129" s="92">
        <f t="shared" si="3"/>
        <v>0</v>
      </c>
      <c r="H129" s="44"/>
    </row>
    <row r="130" spans="3:8" hidden="1" x14ac:dyDescent="0.25">
      <c r="C130" s="44" t="s">
        <v>100</v>
      </c>
      <c r="D130" s="44"/>
      <c r="E130" s="55"/>
      <c r="F130" s="68">
        <f t="shared" si="2"/>
        <v>0</v>
      </c>
      <c r="G130" s="92">
        <f t="shared" si="3"/>
        <v>0</v>
      </c>
      <c r="H130" s="44"/>
    </row>
    <row r="131" spans="3:8" hidden="1" x14ac:dyDescent="0.25">
      <c r="C131" s="44" t="s">
        <v>101</v>
      </c>
      <c r="D131" s="44"/>
      <c r="E131" s="55"/>
      <c r="F131" s="68">
        <f t="shared" si="2"/>
        <v>0</v>
      </c>
      <c r="G131" s="92">
        <f t="shared" si="3"/>
        <v>0</v>
      </c>
      <c r="H131" s="44"/>
    </row>
    <row r="132" spans="3:8" hidden="1" x14ac:dyDescent="0.25">
      <c r="C132" s="44" t="s">
        <v>102</v>
      </c>
      <c r="D132" s="44"/>
      <c r="E132" s="55"/>
      <c r="F132" s="68">
        <f t="shared" si="2"/>
        <v>0</v>
      </c>
      <c r="G132" s="92">
        <f t="shared" si="3"/>
        <v>0</v>
      </c>
      <c r="H132" s="44"/>
    </row>
    <row r="133" spans="3:8" hidden="1" x14ac:dyDescent="0.25">
      <c r="C133" s="44" t="s">
        <v>103</v>
      </c>
      <c r="D133" s="44"/>
      <c r="E133" s="55"/>
      <c r="F133" s="68">
        <f t="shared" si="2"/>
        <v>0</v>
      </c>
      <c r="G133" s="92">
        <f t="shared" si="3"/>
        <v>0</v>
      </c>
      <c r="H133" s="44"/>
    </row>
    <row r="134" spans="3:8" hidden="1" x14ac:dyDescent="0.25">
      <c r="C134" s="44" t="s">
        <v>104</v>
      </c>
      <c r="D134" s="44"/>
      <c r="E134" s="55"/>
      <c r="F134" s="68">
        <f>SUMIF($E$139:$E$146,C134,H146:H153)</f>
        <v>0</v>
      </c>
      <c r="G134" s="92">
        <f t="shared" si="3"/>
        <v>0</v>
      </c>
      <c r="H134" s="44"/>
    </row>
    <row r="135" spans="3:8" hidden="1" x14ac:dyDescent="0.25">
      <c r="C135" s="44" t="s">
        <v>105</v>
      </c>
      <c r="D135" s="44"/>
      <c r="E135" s="55"/>
      <c r="F135" s="68">
        <f t="shared" si="2"/>
        <v>0</v>
      </c>
      <c r="G135" s="92">
        <f t="shared" si="3"/>
        <v>0</v>
      </c>
      <c r="H135" s="44"/>
    </row>
    <row r="136" spans="3:8" hidden="1" x14ac:dyDescent="0.25">
      <c r="C136" s="44" t="s">
        <v>106</v>
      </c>
      <c r="D136" s="44"/>
      <c r="E136" s="55"/>
      <c r="F136" s="68">
        <f t="shared" si="2"/>
        <v>0</v>
      </c>
      <c r="G136" s="92">
        <f t="shared" si="3"/>
        <v>0</v>
      </c>
      <c r="H136" s="44"/>
    </row>
    <row r="137" spans="3:8" hidden="1" x14ac:dyDescent="0.25"/>
    <row r="138" spans="3:8" hidden="1" x14ac:dyDescent="0.25"/>
    <row r="139" spans="3:8" s="101" customFormat="1" hidden="1" x14ac:dyDescent="0.25">
      <c r="E139" s="101" t="s">
        <v>97</v>
      </c>
      <c r="F139" s="101" t="s">
        <v>107</v>
      </c>
      <c r="G139" s="101">
        <f t="shared" ref="G139:G146" si="4">SUMIF($H$7:$H$57,F139,$E$7:$E$57)</f>
        <v>0</v>
      </c>
      <c r="H139" s="101">
        <f t="shared" ref="H139:H146" si="5">SUMIF($H$7:$H$57,F139,$F$7:$F$57)</f>
        <v>0</v>
      </c>
    </row>
    <row r="140" spans="3:8" s="101" customFormat="1" x14ac:dyDescent="0.25">
      <c r="E140" s="101" t="s">
        <v>97</v>
      </c>
      <c r="F140" s="101" t="s">
        <v>108</v>
      </c>
      <c r="G140" s="101">
        <f t="shared" si="4"/>
        <v>0</v>
      </c>
      <c r="H140" s="101">
        <f t="shared" si="5"/>
        <v>0</v>
      </c>
    </row>
    <row r="141" spans="3:8" s="101" customFormat="1" x14ac:dyDescent="0.25">
      <c r="E141" s="101" t="s">
        <v>97</v>
      </c>
      <c r="F141" s="101" t="s">
        <v>109</v>
      </c>
      <c r="G141" s="101">
        <f t="shared" si="4"/>
        <v>0</v>
      </c>
      <c r="H141" s="101">
        <f t="shared" si="5"/>
        <v>0</v>
      </c>
    </row>
    <row r="142" spans="3:8" s="101" customFormat="1" x14ac:dyDescent="0.25">
      <c r="E142" s="101" t="s">
        <v>99</v>
      </c>
      <c r="F142" s="101" t="s">
        <v>110</v>
      </c>
      <c r="G142" s="101">
        <f t="shared" si="4"/>
        <v>0</v>
      </c>
      <c r="H142" s="101">
        <f t="shared" si="5"/>
        <v>0</v>
      </c>
    </row>
    <row r="143" spans="3:8" s="101" customFormat="1" x14ac:dyDescent="0.25">
      <c r="E143" s="101" t="s">
        <v>100</v>
      </c>
      <c r="F143" s="101" t="s">
        <v>111</v>
      </c>
      <c r="G143" s="101">
        <f t="shared" si="4"/>
        <v>0</v>
      </c>
      <c r="H143" s="101">
        <f t="shared" si="5"/>
        <v>0</v>
      </c>
    </row>
    <row r="144" spans="3:8" s="101" customFormat="1" x14ac:dyDescent="0.25">
      <c r="E144" s="101" t="s">
        <v>97</v>
      </c>
      <c r="F144" s="101" t="s">
        <v>112</v>
      </c>
      <c r="G144" s="101">
        <f t="shared" si="4"/>
        <v>0</v>
      </c>
      <c r="H144" s="101">
        <f t="shared" si="5"/>
        <v>0</v>
      </c>
    </row>
    <row r="145" spans="5:8" s="101" customFormat="1" x14ac:dyDescent="0.25">
      <c r="E145" s="101" t="s">
        <v>100</v>
      </c>
      <c r="F145" s="101" t="s">
        <v>113</v>
      </c>
      <c r="G145" s="101">
        <f t="shared" si="4"/>
        <v>0</v>
      </c>
      <c r="H145" s="101">
        <f t="shared" si="5"/>
        <v>0</v>
      </c>
    </row>
    <row r="146" spans="5:8" s="101" customFormat="1" x14ac:dyDescent="0.25">
      <c r="E146" s="101" t="s">
        <v>97</v>
      </c>
      <c r="F146" s="101" t="s">
        <v>114</v>
      </c>
      <c r="G146" s="101">
        <f t="shared" si="4"/>
        <v>0</v>
      </c>
      <c r="H146" s="101">
        <f t="shared" si="5"/>
        <v>0</v>
      </c>
    </row>
    <row r="147" spans="5:8" s="101" customFormat="1" x14ac:dyDescent="0.25">
      <c r="E147" s="107"/>
      <c r="G147" s="101" t="s">
        <v>115</v>
      </c>
      <c r="H147" s="101" t="s">
        <v>115</v>
      </c>
    </row>
    <row r="148" spans="5:8" s="101" customFormat="1" x14ac:dyDescent="0.25">
      <c r="E148" s="107"/>
    </row>
  </sheetData>
  <pageMargins left="0.7" right="0.7" top="0.75" bottom="0.75" header="0.3" footer="0.3"/>
  <pageSetup scale="44" orientation="portrait" horizontalDpi="4294967295" verticalDpi="4294967295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F511-E776-47E0-8E40-5D86F7A9A5F4}">
  <sheetPr>
    <tabColor rgb="FF7030A0"/>
  </sheetPr>
  <dimension ref="A2:O148"/>
  <sheetViews>
    <sheetView topLeftCell="B1" zoomScaleNormal="100" workbookViewId="0">
      <selection activeCell="D108" sqref="D108"/>
    </sheetView>
  </sheetViews>
  <sheetFormatPr defaultColWidth="9.140625" defaultRowHeight="15" outlineLevelRow="1" x14ac:dyDescent="0.25"/>
  <cols>
    <col min="1" max="1" width="11.28515625" style="34" customWidth="1"/>
    <col min="2" max="2" width="16.5703125" style="34" customWidth="1"/>
    <col min="3" max="3" width="60.7109375" style="34" customWidth="1"/>
    <col min="4" max="4" width="60.85546875" style="34" customWidth="1"/>
    <col min="5" max="5" width="19.42578125" style="37" customWidth="1"/>
    <col min="6" max="6" width="29.5703125" style="34" customWidth="1"/>
    <col min="7" max="7" width="20.5703125" style="34" customWidth="1"/>
    <col min="8" max="8" width="20.7109375" style="34" bestFit="1" customWidth="1"/>
    <col min="9" max="9" width="12" style="34" bestFit="1" customWidth="1"/>
    <col min="10" max="11" width="9.140625" style="34"/>
    <col min="12" max="12" width="16.140625" style="34" bestFit="1" customWidth="1"/>
    <col min="13" max="13" width="14" style="34" bestFit="1" customWidth="1"/>
    <col min="14" max="14" width="9.140625" style="34"/>
    <col min="15" max="15" width="10" style="34" bestFit="1" customWidth="1"/>
    <col min="16" max="16384" width="9.140625" style="34"/>
  </cols>
  <sheetData>
    <row r="2" spans="1:8" x14ac:dyDescent="0.25">
      <c r="B2" s="35" t="s">
        <v>0</v>
      </c>
      <c r="D2" s="36" t="s">
        <v>1</v>
      </c>
    </row>
    <row r="3" spans="1:8" x14ac:dyDescent="0.25">
      <c r="A3" s="121" t="s">
        <v>796</v>
      </c>
      <c r="B3" s="35" t="s">
        <v>3</v>
      </c>
      <c r="D3" s="35" t="s">
        <v>817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40" t="s">
        <v>11</v>
      </c>
      <c r="H6" s="42" t="s">
        <v>12</v>
      </c>
    </row>
    <row r="7" spans="1:8" hidden="1" x14ac:dyDescent="0.25">
      <c r="A7" s="43"/>
      <c r="B7" s="2"/>
      <c r="C7" s="44" t="e">
        <v>#N/A</v>
      </c>
      <c r="D7" s="44" t="s">
        <v>305</v>
      </c>
      <c r="E7" s="45">
        <v>0</v>
      </c>
      <c r="F7" s="45">
        <v>0</v>
      </c>
      <c r="G7" s="87">
        <f t="shared" ref="G7:G70" si="0">+F7/$F$111</f>
        <v>0</v>
      </c>
      <c r="H7" s="46"/>
    </row>
    <row r="8" spans="1:8" hidden="1" x14ac:dyDescent="0.25">
      <c r="A8" s="43"/>
      <c r="B8" s="2"/>
      <c r="C8" s="44" t="e">
        <v>#N/A</v>
      </c>
      <c r="D8" s="44" t="s">
        <v>305</v>
      </c>
      <c r="E8" s="45">
        <v>0</v>
      </c>
      <c r="F8" s="45">
        <v>0</v>
      </c>
      <c r="G8" s="87">
        <f t="shared" si="0"/>
        <v>0</v>
      </c>
      <c r="H8" s="46"/>
    </row>
    <row r="9" spans="1:8" hidden="1" x14ac:dyDescent="0.25">
      <c r="A9" s="43"/>
      <c r="B9" s="2"/>
      <c r="C9" s="44" t="e">
        <v>#N/A</v>
      </c>
      <c r="D9" s="44" t="s">
        <v>305</v>
      </c>
      <c r="E9" s="45">
        <v>0</v>
      </c>
      <c r="F9" s="45">
        <v>0</v>
      </c>
      <c r="G9" s="87">
        <f t="shared" si="0"/>
        <v>0</v>
      </c>
      <c r="H9" s="46"/>
    </row>
    <row r="10" spans="1:8" hidden="1" x14ac:dyDescent="0.25">
      <c r="A10" s="43"/>
      <c r="B10" s="2"/>
      <c r="C10" s="44" t="e">
        <v>#N/A</v>
      </c>
      <c r="D10" s="44" t="s">
        <v>305</v>
      </c>
      <c r="E10" s="45">
        <v>0</v>
      </c>
      <c r="F10" s="45">
        <v>0</v>
      </c>
      <c r="G10" s="87">
        <f t="shared" si="0"/>
        <v>0</v>
      </c>
      <c r="H10" s="46"/>
    </row>
    <row r="11" spans="1:8" hidden="1" x14ac:dyDescent="0.25">
      <c r="A11" s="43"/>
      <c r="B11" s="2"/>
      <c r="C11" s="44" t="e">
        <v>#N/A</v>
      </c>
      <c r="D11" s="44" t="s">
        <v>74</v>
      </c>
      <c r="E11" s="45">
        <v>0</v>
      </c>
      <c r="F11" s="45">
        <v>0</v>
      </c>
      <c r="G11" s="87">
        <f t="shared" si="0"/>
        <v>0</v>
      </c>
      <c r="H11" s="46"/>
    </row>
    <row r="12" spans="1:8" hidden="1" x14ac:dyDescent="0.25">
      <c r="A12" s="43"/>
      <c r="B12" s="2"/>
      <c r="C12" s="44" t="e">
        <v>#N/A</v>
      </c>
      <c r="D12" s="44" t="s">
        <v>74</v>
      </c>
      <c r="E12" s="45">
        <v>0</v>
      </c>
      <c r="F12" s="45">
        <v>0</v>
      </c>
      <c r="G12" s="87">
        <f t="shared" si="0"/>
        <v>0</v>
      </c>
      <c r="H12" s="46"/>
    </row>
    <row r="13" spans="1:8" hidden="1" x14ac:dyDescent="0.25">
      <c r="A13" s="43"/>
      <c r="B13" s="2"/>
      <c r="C13" s="44" t="e">
        <v>#N/A</v>
      </c>
      <c r="D13" s="44" t="e">
        <v>#N/A</v>
      </c>
      <c r="E13" s="45">
        <v>0</v>
      </c>
      <c r="F13" s="45">
        <v>0</v>
      </c>
      <c r="G13" s="87">
        <f t="shared" si="0"/>
        <v>0</v>
      </c>
      <c r="H13" s="46"/>
    </row>
    <row r="14" spans="1:8" hidden="1" x14ac:dyDescent="0.25">
      <c r="A14" s="43"/>
      <c r="B14" s="2"/>
      <c r="C14" s="44" t="e">
        <v>#N/A</v>
      </c>
      <c r="D14" s="44" t="e">
        <v>#N/A</v>
      </c>
      <c r="E14" s="45">
        <v>0</v>
      </c>
      <c r="F14" s="45">
        <v>0</v>
      </c>
      <c r="G14" s="87">
        <f t="shared" si="0"/>
        <v>0</v>
      </c>
      <c r="H14" s="46"/>
    </row>
    <row r="15" spans="1:8" hidden="1" x14ac:dyDescent="0.25">
      <c r="A15" s="43"/>
      <c r="B15" s="2"/>
      <c r="C15" s="44" t="e">
        <v>#N/A</v>
      </c>
      <c r="D15" s="44" t="e">
        <v>#N/A</v>
      </c>
      <c r="E15" s="45">
        <v>0</v>
      </c>
      <c r="F15" s="45">
        <v>0</v>
      </c>
      <c r="G15" s="87">
        <f t="shared" si="0"/>
        <v>0</v>
      </c>
      <c r="H15" s="46"/>
    </row>
    <row r="16" spans="1:8" hidden="1" x14ac:dyDescent="0.25">
      <c r="A16" s="43"/>
      <c r="B16" s="2"/>
      <c r="C16" s="44" t="e">
        <v>#N/A</v>
      </c>
      <c r="D16" s="44" t="e">
        <v>#N/A</v>
      </c>
      <c r="E16" s="45">
        <v>0</v>
      </c>
      <c r="F16" s="45">
        <v>0</v>
      </c>
      <c r="G16" s="87">
        <f t="shared" si="0"/>
        <v>0</v>
      </c>
      <c r="H16" s="46"/>
    </row>
    <row r="17" spans="1:8" hidden="1" x14ac:dyDescent="0.25">
      <c r="A17" s="43"/>
      <c r="B17" s="2"/>
      <c r="C17" s="44" t="e">
        <v>#N/A</v>
      </c>
      <c r="D17" s="44" t="e">
        <v>#N/A</v>
      </c>
      <c r="E17" s="45">
        <v>0</v>
      </c>
      <c r="F17" s="45">
        <v>0</v>
      </c>
      <c r="G17" s="87">
        <f t="shared" si="0"/>
        <v>0</v>
      </c>
      <c r="H17" s="46"/>
    </row>
    <row r="18" spans="1:8" hidden="1" x14ac:dyDescent="0.25">
      <c r="A18" s="43"/>
      <c r="B18" s="2"/>
      <c r="C18" s="44" t="e">
        <v>#N/A</v>
      </c>
      <c r="D18" s="44" t="e">
        <v>#N/A</v>
      </c>
      <c r="E18" s="45">
        <v>0</v>
      </c>
      <c r="F18" s="45">
        <v>0</v>
      </c>
      <c r="G18" s="87">
        <f t="shared" si="0"/>
        <v>0</v>
      </c>
      <c r="H18" s="46"/>
    </row>
    <row r="19" spans="1:8" hidden="1" x14ac:dyDescent="0.25">
      <c r="A19" s="43"/>
      <c r="B19" s="2"/>
      <c r="C19" s="44" t="e">
        <v>#N/A</v>
      </c>
      <c r="D19" s="44" t="e">
        <v>#N/A</v>
      </c>
      <c r="E19" s="45">
        <v>0</v>
      </c>
      <c r="F19" s="45">
        <v>0</v>
      </c>
      <c r="G19" s="87">
        <f t="shared" si="0"/>
        <v>0</v>
      </c>
      <c r="H19" s="46"/>
    </row>
    <row r="20" spans="1:8" hidden="1" x14ac:dyDescent="0.25">
      <c r="A20" s="43"/>
      <c r="B20" s="2"/>
      <c r="C20" s="44" t="e">
        <v>#N/A</v>
      </c>
      <c r="D20" s="44" t="e">
        <v>#N/A</v>
      </c>
      <c r="E20" s="45">
        <v>0</v>
      </c>
      <c r="F20" s="45">
        <v>0</v>
      </c>
      <c r="G20" s="87">
        <f t="shared" si="0"/>
        <v>0</v>
      </c>
      <c r="H20" s="46"/>
    </row>
    <row r="21" spans="1:8" hidden="1" x14ac:dyDescent="0.25">
      <c r="A21" s="43"/>
      <c r="B21" s="2"/>
      <c r="C21" s="44" t="e">
        <v>#N/A</v>
      </c>
      <c r="D21" s="44" t="e">
        <v>#N/A</v>
      </c>
      <c r="E21" s="45">
        <v>0</v>
      </c>
      <c r="F21" s="45">
        <v>0</v>
      </c>
      <c r="G21" s="87">
        <f t="shared" si="0"/>
        <v>0</v>
      </c>
      <c r="H21" s="46"/>
    </row>
    <row r="22" spans="1:8" hidden="1" x14ac:dyDescent="0.25">
      <c r="A22" s="43"/>
      <c r="B22" s="2"/>
      <c r="C22" s="44" t="e">
        <v>#N/A</v>
      </c>
      <c r="D22" s="44" t="e">
        <v>#N/A</v>
      </c>
      <c r="E22" s="45">
        <v>0</v>
      </c>
      <c r="F22" s="45">
        <v>0</v>
      </c>
      <c r="G22" s="87">
        <f t="shared" si="0"/>
        <v>0</v>
      </c>
      <c r="H22" s="46"/>
    </row>
    <row r="23" spans="1:8" hidden="1" x14ac:dyDescent="0.25">
      <c r="A23" s="43"/>
      <c r="B23" s="2"/>
      <c r="C23" s="44" t="e">
        <v>#N/A</v>
      </c>
      <c r="D23" s="44" t="e">
        <v>#N/A</v>
      </c>
      <c r="E23" s="45">
        <v>0</v>
      </c>
      <c r="F23" s="45">
        <v>0</v>
      </c>
      <c r="G23" s="87">
        <f t="shared" si="0"/>
        <v>0</v>
      </c>
      <c r="H23" s="46"/>
    </row>
    <row r="24" spans="1:8" hidden="1" x14ac:dyDescent="0.25">
      <c r="A24" s="43"/>
      <c r="B24" s="2"/>
      <c r="C24" s="44" t="e">
        <v>#N/A</v>
      </c>
      <c r="D24" s="44" t="e">
        <v>#N/A</v>
      </c>
      <c r="E24" s="45">
        <v>0</v>
      </c>
      <c r="F24" s="45">
        <v>0</v>
      </c>
      <c r="G24" s="87">
        <f t="shared" si="0"/>
        <v>0</v>
      </c>
      <c r="H24" s="46"/>
    </row>
    <row r="25" spans="1:8" hidden="1" x14ac:dyDescent="0.25">
      <c r="A25" s="43"/>
      <c r="B25" s="2"/>
      <c r="C25" s="44" t="e">
        <v>#N/A</v>
      </c>
      <c r="D25" s="44" t="e">
        <v>#N/A</v>
      </c>
      <c r="E25" s="45">
        <v>0</v>
      </c>
      <c r="F25" s="45">
        <v>0</v>
      </c>
      <c r="G25" s="87">
        <f t="shared" si="0"/>
        <v>0</v>
      </c>
      <c r="H25" s="46"/>
    </row>
    <row r="26" spans="1:8" hidden="1" x14ac:dyDescent="0.25">
      <c r="A26" s="43"/>
      <c r="B26" s="2"/>
      <c r="C26" s="44" t="e">
        <v>#N/A</v>
      </c>
      <c r="D26" s="44" t="e">
        <v>#N/A</v>
      </c>
      <c r="E26" s="45">
        <v>0</v>
      </c>
      <c r="F26" s="45">
        <v>0</v>
      </c>
      <c r="G26" s="87">
        <f t="shared" si="0"/>
        <v>0</v>
      </c>
      <c r="H26" s="46"/>
    </row>
    <row r="27" spans="1:8" hidden="1" x14ac:dyDescent="0.25">
      <c r="A27" s="43"/>
      <c r="B27" s="2"/>
      <c r="C27" s="44" t="e">
        <v>#N/A</v>
      </c>
      <c r="D27" s="44" t="e">
        <v>#N/A</v>
      </c>
      <c r="E27" s="45">
        <v>0</v>
      </c>
      <c r="F27" s="45">
        <v>0</v>
      </c>
      <c r="G27" s="87">
        <f t="shared" si="0"/>
        <v>0</v>
      </c>
      <c r="H27" s="46"/>
    </row>
    <row r="28" spans="1:8" hidden="1" x14ac:dyDescent="0.25">
      <c r="A28" s="43"/>
      <c r="B28" s="2"/>
      <c r="C28" s="44" t="e">
        <v>#N/A</v>
      </c>
      <c r="D28" s="44" t="e">
        <v>#N/A</v>
      </c>
      <c r="E28" s="45">
        <v>0</v>
      </c>
      <c r="F28" s="45">
        <v>0</v>
      </c>
      <c r="G28" s="87">
        <f t="shared" si="0"/>
        <v>0</v>
      </c>
      <c r="H28" s="46"/>
    </row>
    <row r="29" spans="1:8" hidden="1" x14ac:dyDescent="0.25">
      <c r="A29" s="43"/>
      <c r="B29" s="2"/>
      <c r="C29" s="44" t="e">
        <v>#N/A</v>
      </c>
      <c r="D29" s="44" t="e">
        <v>#N/A</v>
      </c>
      <c r="E29" s="45">
        <v>0</v>
      </c>
      <c r="F29" s="45">
        <v>0</v>
      </c>
      <c r="G29" s="87">
        <f t="shared" si="0"/>
        <v>0</v>
      </c>
      <c r="H29" s="46"/>
    </row>
    <row r="30" spans="1:8" hidden="1" x14ac:dyDescent="0.25">
      <c r="A30" s="43"/>
      <c r="B30" s="2"/>
      <c r="C30" s="44" t="e">
        <v>#N/A</v>
      </c>
      <c r="D30" s="44" t="e">
        <v>#N/A</v>
      </c>
      <c r="E30" s="45">
        <v>0</v>
      </c>
      <c r="F30" s="45">
        <v>0</v>
      </c>
      <c r="G30" s="87">
        <f t="shared" si="0"/>
        <v>0</v>
      </c>
      <c r="H30" s="46"/>
    </row>
    <row r="31" spans="1:8" hidden="1" x14ac:dyDescent="0.25">
      <c r="A31" s="43"/>
      <c r="B31" s="2"/>
      <c r="C31" s="44" t="e">
        <v>#N/A</v>
      </c>
      <c r="D31" s="44" t="e">
        <v>#N/A</v>
      </c>
      <c r="E31" s="45">
        <v>0</v>
      </c>
      <c r="F31" s="45">
        <v>0</v>
      </c>
      <c r="G31" s="87">
        <f t="shared" si="0"/>
        <v>0</v>
      </c>
      <c r="H31" s="46"/>
    </row>
    <row r="32" spans="1:8" hidden="1" x14ac:dyDescent="0.25">
      <c r="A32" s="43"/>
      <c r="B32" s="2"/>
      <c r="C32" s="44" t="e">
        <v>#N/A</v>
      </c>
      <c r="D32" s="44" t="e">
        <v>#N/A</v>
      </c>
      <c r="E32" s="45">
        <v>0</v>
      </c>
      <c r="F32" s="45">
        <v>0</v>
      </c>
      <c r="G32" s="87">
        <f t="shared" si="0"/>
        <v>0</v>
      </c>
      <c r="H32" s="46"/>
    </row>
    <row r="33" spans="1:8" hidden="1" x14ac:dyDescent="0.25">
      <c r="A33" s="43"/>
      <c r="B33" s="2"/>
      <c r="C33" s="44" t="e">
        <v>#N/A</v>
      </c>
      <c r="D33" s="44" t="e">
        <v>#N/A</v>
      </c>
      <c r="E33" s="45">
        <v>0</v>
      </c>
      <c r="F33" s="45">
        <v>0</v>
      </c>
      <c r="G33" s="87">
        <f t="shared" si="0"/>
        <v>0</v>
      </c>
      <c r="H33" s="46"/>
    </row>
    <row r="34" spans="1:8" hidden="1" x14ac:dyDescent="0.25">
      <c r="A34" s="43"/>
      <c r="B34" s="2"/>
      <c r="C34" s="44" t="e">
        <v>#N/A</v>
      </c>
      <c r="D34" s="44" t="e">
        <v>#N/A</v>
      </c>
      <c r="E34" s="45">
        <v>0</v>
      </c>
      <c r="F34" s="45">
        <v>0</v>
      </c>
      <c r="G34" s="87">
        <f t="shared" si="0"/>
        <v>0</v>
      </c>
      <c r="H34" s="46"/>
    </row>
    <row r="35" spans="1:8" hidden="1" x14ac:dyDescent="0.25">
      <c r="A35" s="43"/>
      <c r="B35" s="2"/>
      <c r="C35" s="44" t="e">
        <v>#N/A</v>
      </c>
      <c r="D35" s="44" t="e">
        <v>#N/A</v>
      </c>
      <c r="E35" s="45">
        <v>0</v>
      </c>
      <c r="F35" s="45">
        <v>0</v>
      </c>
      <c r="G35" s="87">
        <f t="shared" si="0"/>
        <v>0</v>
      </c>
      <c r="H35" s="46"/>
    </row>
    <row r="36" spans="1:8" hidden="1" x14ac:dyDescent="0.25">
      <c r="A36" s="43"/>
      <c r="B36" s="2"/>
      <c r="C36" s="44" t="e">
        <v>#N/A</v>
      </c>
      <c r="D36" s="44" t="e">
        <v>#N/A</v>
      </c>
      <c r="E36" s="45">
        <v>0</v>
      </c>
      <c r="F36" s="45">
        <v>0</v>
      </c>
      <c r="G36" s="87">
        <f t="shared" si="0"/>
        <v>0</v>
      </c>
      <c r="H36" s="46"/>
    </row>
    <row r="37" spans="1:8" hidden="1" x14ac:dyDescent="0.25">
      <c r="A37" s="43"/>
      <c r="B37" s="2"/>
      <c r="C37" s="44" t="e">
        <v>#N/A</v>
      </c>
      <c r="D37" s="44" t="e">
        <v>#N/A</v>
      </c>
      <c r="E37" s="45">
        <v>0</v>
      </c>
      <c r="F37" s="45">
        <v>0</v>
      </c>
      <c r="G37" s="87">
        <f t="shared" si="0"/>
        <v>0</v>
      </c>
      <c r="H37" s="46"/>
    </row>
    <row r="38" spans="1:8" hidden="1" x14ac:dyDescent="0.25">
      <c r="A38" s="43"/>
      <c r="B38" s="2"/>
      <c r="C38" s="44" t="e">
        <v>#N/A</v>
      </c>
      <c r="D38" s="44" t="e">
        <v>#N/A</v>
      </c>
      <c r="E38" s="45">
        <v>0</v>
      </c>
      <c r="F38" s="45">
        <v>0</v>
      </c>
      <c r="G38" s="87">
        <f t="shared" si="0"/>
        <v>0</v>
      </c>
      <c r="H38" s="46"/>
    </row>
    <row r="39" spans="1:8" hidden="1" x14ac:dyDescent="0.25">
      <c r="A39" s="43"/>
      <c r="B39" s="2"/>
      <c r="C39" s="44" t="e">
        <v>#N/A</v>
      </c>
      <c r="D39" s="44" t="e">
        <v>#N/A</v>
      </c>
      <c r="E39" s="45">
        <v>0</v>
      </c>
      <c r="F39" s="45">
        <v>0</v>
      </c>
      <c r="G39" s="87">
        <f t="shared" si="0"/>
        <v>0</v>
      </c>
      <c r="H39" s="46"/>
    </row>
    <row r="40" spans="1:8" hidden="1" x14ac:dyDescent="0.25">
      <c r="A40" s="43"/>
      <c r="B40" s="2"/>
      <c r="C40" s="44" t="e">
        <v>#N/A</v>
      </c>
      <c r="D40" s="44" t="e">
        <v>#N/A</v>
      </c>
      <c r="E40" s="45">
        <v>0</v>
      </c>
      <c r="F40" s="45">
        <v>0</v>
      </c>
      <c r="G40" s="87">
        <f t="shared" si="0"/>
        <v>0</v>
      </c>
      <c r="H40" s="46"/>
    </row>
    <row r="41" spans="1:8" hidden="1" x14ac:dyDescent="0.25">
      <c r="A41" s="43"/>
      <c r="B41" s="2"/>
      <c r="C41" s="44" t="e">
        <v>#N/A</v>
      </c>
      <c r="D41" s="44" t="e">
        <v>#N/A</v>
      </c>
      <c r="E41" s="45">
        <v>0</v>
      </c>
      <c r="F41" s="45">
        <v>0</v>
      </c>
      <c r="G41" s="87">
        <f t="shared" si="0"/>
        <v>0</v>
      </c>
      <c r="H41" s="46"/>
    </row>
    <row r="42" spans="1:8" hidden="1" x14ac:dyDescent="0.25">
      <c r="A42" s="43"/>
      <c r="B42" s="2"/>
      <c r="C42" s="44" t="e">
        <v>#N/A</v>
      </c>
      <c r="D42" s="44" t="e">
        <v>#N/A</v>
      </c>
      <c r="E42" s="45">
        <v>0</v>
      </c>
      <c r="F42" s="45">
        <v>0</v>
      </c>
      <c r="G42" s="87">
        <f t="shared" si="0"/>
        <v>0</v>
      </c>
      <c r="H42" s="46"/>
    </row>
    <row r="43" spans="1:8" hidden="1" x14ac:dyDescent="0.25">
      <c r="A43" s="43"/>
      <c r="B43" s="2"/>
      <c r="C43" s="44" t="e">
        <v>#N/A</v>
      </c>
      <c r="D43" s="44" t="e">
        <v>#N/A</v>
      </c>
      <c r="E43" s="45">
        <v>0</v>
      </c>
      <c r="F43" s="45">
        <v>0</v>
      </c>
      <c r="G43" s="87">
        <f t="shared" si="0"/>
        <v>0</v>
      </c>
      <c r="H43" s="46"/>
    </row>
    <row r="44" spans="1:8" ht="13.5" hidden="1" customHeight="1" x14ac:dyDescent="0.25">
      <c r="A44" s="43"/>
      <c r="B44" s="2"/>
      <c r="C44" s="44" t="e">
        <v>#N/A</v>
      </c>
      <c r="D44" s="44" t="e">
        <v>#N/A</v>
      </c>
      <c r="E44" s="45">
        <v>0</v>
      </c>
      <c r="F44" s="45">
        <v>0</v>
      </c>
      <c r="G44" s="87">
        <f t="shared" si="0"/>
        <v>0</v>
      </c>
      <c r="H44" s="46"/>
    </row>
    <row r="45" spans="1:8" hidden="1" x14ac:dyDescent="0.25">
      <c r="A45" s="43"/>
      <c r="B45" s="2"/>
      <c r="C45" s="44" t="e">
        <v>#N/A</v>
      </c>
      <c r="D45" s="44" t="e">
        <v>#N/A</v>
      </c>
      <c r="E45" s="45">
        <v>0</v>
      </c>
      <c r="F45" s="45">
        <v>0</v>
      </c>
      <c r="G45" s="87">
        <f t="shared" si="0"/>
        <v>0</v>
      </c>
      <c r="H45" s="46"/>
    </row>
    <row r="46" spans="1:8" hidden="1" x14ac:dyDescent="0.25">
      <c r="A46" s="43"/>
      <c r="B46" s="2"/>
      <c r="C46" s="44" t="e">
        <v>#N/A</v>
      </c>
      <c r="D46" s="44" t="e">
        <v>#N/A</v>
      </c>
      <c r="E46" s="45">
        <v>0</v>
      </c>
      <c r="F46" s="45">
        <v>0</v>
      </c>
      <c r="G46" s="87">
        <f t="shared" si="0"/>
        <v>0</v>
      </c>
      <c r="H46" s="46"/>
    </row>
    <row r="47" spans="1:8" hidden="1" x14ac:dyDescent="0.25">
      <c r="A47" s="43"/>
      <c r="B47" s="2"/>
      <c r="C47" s="44" t="e">
        <v>#N/A</v>
      </c>
      <c r="D47" s="44" t="e">
        <v>#N/A</v>
      </c>
      <c r="E47" s="45">
        <v>0</v>
      </c>
      <c r="F47" s="45">
        <v>0</v>
      </c>
      <c r="G47" s="87">
        <f t="shared" si="0"/>
        <v>0</v>
      </c>
      <c r="H47" s="46"/>
    </row>
    <row r="48" spans="1:8" hidden="1" x14ac:dyDescent="0.25">
      <c r="A48" s="43"/>
      <c r="B48" s="2"/>
      <c r="C48" s="44" t="e">
        <v>#N/A</v>
      </c>
      <c r="D48" s="44" t="e">
        <v>#N/A</v>
      </c>
      <c r="E48" s="45">
        <v>0</v>
      </c>
      <c r="F48" s="45">
        <v>0</v>
      </c>
      <c r="G48" s="87">
        <f t="shared" si="0"/>
        <v>0</v>
      </c>
      <c r="H48" s="46"/>
    </row>
    <row r="49" spans="1:15" hidden="1" x14ac:dyDescent="0.25">
      <c r="A49" s="43"/>
      <c r="B49" s="2"/>
      <c r="C49" s="44" t="e">
        <v>#N/A</v>
      </c>
      <c r="D49" s="44" t="e">
        <v>#N/A</v>
      </c>
      <c r="E49" s="45">
        <v>0</v>
      </c>
      <c r="F49" s="45">
        <v>0</v>
      </c>
      <c r="G49" s="87">
        <f t="shared" si="0"/>
        <v>0</v>
      </c>
      <c r="H49" s="46"/>
    </row>
    <row r="50" spans="1:15" hidden="1" x14ac:dyDescent="0.25">
      <c r="A50" s="43"/>
      <c r="B50" s="2"/>
      <c r="C50" s="44" t="e">
        <v>#N/A</v>
      </c>
      <c r="D50" s="44" t="e">
        <v>#N/A</v>
      </c>
      <c r="E50" s="45">
        <v>0</v>
      </c>
      <c r="F50" s="45">
        <v>0</v>
      </c>
      <c r="G50" s="87">
        <f t="shared" si="0"/>
        <v>0</v>
      </c>
      <c r="H50" s="46"/>
    </row>
    <row r="51" spans="1:15" hidden="1" x14ac:dyDescent="0.25">
      <c r="A51" s="43"/>
      <c r="B51" s="2"/>
      <c r="C51" s="44" t="e">
        <v>#N/A</v>
      </c>
      <c r="D51" s="44" t="e">
        <v>#N/A</v>
      </c>
      <c r="E51" s="45">
        <v>0</v>
      </c>
      <c r="F51" s="45">
        <v>0</v>
      </c>
      <c r="G51" s="87">
        <f t="shared" si="0"/>
        <v>0</v>
      </c>
      <c r="H51" s="46"/>
    </row>
    <row r="52" spans="1:15" hidden="1" x14ac:dyDescent="0.25">
      <c r="A52" s="43"/>
      <c r="B52" s="2"/>
      <c r="C52" s="44" t="e">
        <v>#N/A</v>
      </c>
      <c r="D52" s="44" t="e">
        <v>#N/A</v>
      </c>
      <c r="E52" s="45">
        <v>0</v>
      </c>
      <c r="F52" s="45">
        <v>0</v>
      </c>
      <c r="G52" s="87">
        <f t="shared" si="0"/>
        <v>0</v>
      </c>
      <c r="H52" s="46"/>
    </row>
    <row r="53" spans="1:15" hidden="1" x14ac:dyDescent="0.25">
      <c r="A53" s="43"/>
      <c r="B53" s="2"/>
      <c r="C53" s="44" t="e">
        <v>#N/A</v>
      </c>
      <c r="D53" s="44" t="e">
        <v>#N/A</v>
      </c>
      <c r="E53" s="45">
        <v>0</v>
      </c>
      <c r="F53" s="45">
        <v>0</v>
      </c>
      <c r="G53" s="87">
        <f t="shared" si="0"/>
        <v>0</v>
      </c>
      <c r="H53" s="46"/>
      <c r="L53" s="44"/>
      <c r="M53" s="44"/>
      <c r="N53" s="44"/>
      <c r="O53" s="44"/>
    </row>
    <row r="54" spans="1:15" hidden="1" x14ac:dyDescent="0.25">
      <c r="A54" s="43"/>
      <c r="B54" s="2"/>
      <c r="C54" s="44" t="e">
        <v>#N/A</v>
      </c>
      <c r="D54" s="44" t="e">
        <v>#N/A</v>
      </c>
      <c r="E54" s="45">
        <v>0</v>
      </c>
      <c r="F54" s="45">
        <v>0</v>
      </c>
      <c r="G54" s="87">
        <f t="shared" si="0"/>
        <v>0</v>
      </c>
      <c r="H54" s="46"/>
      <c r="L54" s="44"/>
      <c r="M54" s="44"/>
      <c r="N54" s="44"/>
      <c r="O54" s="44"/>
    </row>
    <row r="55" spans="1:15" hidden="1" x14ac:dyDescent="0.25">
      <c r="A55" s="43"/>
      <c r="B55" s="2"/>
      <c r="C55" s="44" t="e">
        <v>#N/A</v>
      </c>
      <c r="D55" s="44" t="e">
        <v>#N/A</v>
      </c>
      <c r="E55" s="45">
        <v>0</v>
      </c>
      <c r="F55" s="45">
        <v>0</v>
      </c>
      <c r="G55" s="87">
        <f t="shared" si="0"/>
        <v>0</v>
      </c>
      <c r="H55" s="46"/>
      <c r="L55" s="44"/>
      <c r="M55" s="44"/>
      <c r="N55" s="44"/>
      <c r="O55" s="44"/>
    </row>
    <row r="56" spans="1:15" hidden="1" x14ac:dyDescent="0.25">
      <c r="A56" s="43"/>
      <c r="B56" s="2"/>
      <c r="C56" s="44" t="e">
        <v>#N/A</v>
      </c>
      <c r="D56" s="44" t="e">
        <v>#N/A</v>
      </c>
      <c r="E56" s="45">
        <v>0</v>
      </c>
      <c r="F56" s="45">
        <v>0</v>
      </c>
      <c r="G56" s="87">
        <f t="shared" si="0"/>
        <v>0</v>
      </c>
      <c r="H56" s="46"/>
      <c r="L56" s="44"/>
      <c r="M56" s="44"/>
      <c r="N56" s="44"/>
      <c r="O56" s="44"/>
    </row>
    <row r="57" spans="1:15" hidden="1" x14ac:dyDescent="0.25">
      <c r="A57" s="43"/>
      <c r="B57" s="2"/>
      <c r="C57" s="44" t="e">
        <v>#N/A</v>
      </c>
      <c r="D57" s="44" t="e">
        <v>#N/A</v>
      </c>
      <c r="E57" s="45">
        <v>0</v>
      </c>
      <c r="F57" s="45">
        <v>0</v>
      </c>
      <c r="G57" s="87">
        <f t="shared" si="0"/>
        <v>0</v>
      </c>
      <c r="H57" s="46"/>
      <c r="L57" s="44"/>
      <c r="M57" s="44"/>
      <c r="N57" s="44"/>
      <c r="O57" s="44"/>
    </row>
    <row r="58" spans="1:15" hidden="1" x14ac:dyDescent="0.25">
      <c r="A58" s="43"/>
      <c r="B58" s="2"/>
      <c r="C58" s="44" t="e">
        <v>#N/A</v>
      </c>
      <c r="D58" s="44" t="e">
        <v>#N/A</v>
      </c>
      <c r="E58" s="45">
        <v>0</v>
      </c>
      <c r="F58" s="45">
        <v>0</v>
      </c>
      <c r="G58" s="87">
        <f t="shared" si="0"/>
        <v>0</v>
      </c>
      <c r="H58" s="46"/>
      <c r="L58" s="44"/>
      <c r="M58" s="44"/>
      <c r="N58" s="44"/>
      <c r="O58" s="44"/>
    </row>
    <row r="59" spans="1:15" hidden="1" outlineLevel="1" x14ac:dyDescent="0.25">
      <c r="A59" s="43"/>
      <c r="B59" s="2"/>
      <c r="C59" s="44" t="e">
        <v>#N/A</v>
      </c>
      <c r="D59" s="44" t="e">
        <v>#N/A</v>
      </c>
      <c r="E59" s="45">
        <v>0</v>
      </c>
      <c r="F59" s="45">
        <v>0</v>
      </c>
      <c r="G59" s="87">
        <f t="shared" si="0"/>
        <v>0</v>
      </c>
      <c r="H59" s="46"/>
      <c r="L59" s="44"/>
      <c r="M59" s="44"/>
      <c r="N59" s="44"/>
      <c r="O59" s="44"/>
    </row>
    <row r="60" spans="1:15" hidden="1" outlineLevel="1" x14ac:dyDescent="0.25">
      <c r="A60" s="43"/>
      <c r="B60" s="2"/>
      <c r="C60" s="44" t="e">
        <v>#N/A</v>
      </c>
      <c r="D60" s="44" t="e">
        <v>#N/A</v>
      </c>
      <c r="E60" s="45">
        <v>0</v>
      </c>
      <c r="F60" s="45">
        <v>0</v>
      </c>
      <c r="G60" s="87">
        <f t="shared" si="0"/>
        <v>0</v>
      </c>
      <c r="H60" s="46"/>
      <c r="L60" s="44"/>
      <c r="M60" s="44"/>
      <c r="N60" s="44"/>
      <c r="O60" s="44"/>
    </row>
    <row r="61" spans="1:15" hidden="1" outlineLevel="1" x14ac:dyDescent="0.25">
      <c r="A61" s="43"/>
      <c r="B61" s="2"/>
      <c r="C61" s="44" t="e">
        <v>#N/A</v>
      </c>
      <c r="D61" s="44" t="e">
        <v>#N/A</v>
      </c>
      <c r="E61" s="45">
        <v>0</v>
      </c>
      <c r="F61" s="45">
        <v>0</v>
      </c>
      <c r="G61" s="87">
        <f t="shared" si="0"/>
        <v>0</v>
      </c>
      <c r="H61" s="46"/>
    </row>
    <row r="62" spans="1:15" hidden="1" outlineLevel="1" x14ac:dyDescent="0.25">
      <c r="A62" s="43"/>
      <c r="B62" s="2"/>
      <c r="C62" s="44" t="e">
        <v>#N/A</v>
      </c>
      <c r="D62" s="44" t="e">
        <v>#N/A</v>
      </c>
      <c r="E62" s="45">
        <v>0</v>
      </c>
      <c r="F62" s="45">
        <v>0</v>
      </c>
      <c r="G62" s="87">
        <f t="shared" si="0"/>
        <v>0</v>
      </c>
      <c r="H62" s="46"/>
    </row>
    <row r="63" spans="1:15" hidden="1" outlineLevel="1" x14ac:dyDescent="0.25">
      <c r="A63" s="43"/>
      <c r="B63" s="2"/>
      <c r="C63" s="44" t="e">
        <v>#N/A</v>
      </c>
      <c r="D63" s="44" t="e">
        <v>#N/A</v>
      </c>
      <c r="E63" s="45">
        <v>0</v>
      </c>
      <c r="F63" s="45">
        <v>0</v>
      </c>
      <c r="G63" s="87">
        <f t="shared" si="0"/>
        <v>0</v>
      </c>
      <c r="H63" s="46"/>
    </row>
    <row r="64" spans="1:15" hidden="1" outlineLevel="1" x14ac:dyDescent="0.25">
      <c r="A64" s="43"/>
      <c r="B64" s="2"/>
      <c r="C64" s="44" t="e">
        <v>#N/A</v>
      </c>
      <c r="D64" s="44" t="e">
        <v>#N/A</v>
      </c>
      <c r="E64" s="45">
        <v>0</v>
      </c>
      <c r="F64" s="45">
        <v>0</v>
      </c>
      <c r="G64" s="87">
        <f t="shared" si="0"/>
        <v>0</v>
      </c>
      <c r="H64" s="46"/>
    </row>
    <row r="65" spans="1:8" hidden="1" outlineLevel="1" x14ac:dyDescent="0.25">
      <c r="A65" s="43"/>
      <c r="B65" s="2"/>
      <c r="C65" s="44" t="e">
        <v>#N/A</v>
      </c>
      <c r="D65" s="44" t="e">
        <v>#N/A</v>
      </c>
      <c r="E65" s="45">
        <v>0</v>
      </c>
      <c r="F65" s="45">
        <v>0</v>
      </c>
      <c r="G65" s="87">
        <f t="shared" si="0"/>
        <v>0</v>
      </c>
      <c r="H65" s="46"/>
    </row>
    <row r="66" spans="1:8" hidden="1" outlineLevel="1" x14ac:dyDescent="0.25">
      <c r="A66" s="43"/>
      <c r="B66" s="2"/>
      <c r="C66" s="44" t="e">
        <v>#N/A</v>
      </c>
      <c r="D66" s="44" t="e">
        <v>#N/A</v>
      </c>
      <c r="E66" s="45">
        <v>0</v>
      </c>
      <c r="F66" s="45">
        <v>0</v>
      </c>
      <c r="G66" s="87">
        <f t="shared" si="0"/>
        <v>0</v>
      </c>
      <c r="H66" s="46"/>
    </row>
    <row r="67" spans="1:8" hidden="1" outlineLevel="1" x14ac:dyDescent="0.25">
      <c r="A67" s="43"/>
      <c r="B67" s="2"/>
      <c r="C67" s="44" t="e">
        <v>#N/A</v>
      </c>
      <c r="D67" s="44" t="e">
        <v>#N/A</v>
      </c>
      <c r="E67" s="45">
        <v>0</v>
      </c>
      <c r="F67" s="45">
        <v>0</v>
      </c>
      <c r="G67" s="87">
        <f t="shared" si="0"/>
        <v>0</v>
      </c>
      <c r="H67" s="46"/>
    </row>
    <row r="68" spans="1:8" hidden="1" outlineLevel="1" x14ac:dyDescent="0.25">
      <c r="A68" s="43"/>
      <c r="B68" s="2"/>
      <c r="C68" s="44" t="e">
        <v>#N/A</v>
      </c>
      <c r="D68" s="44" t="e">
        <v>#N/A</v>
      </c>
      <c r="E68" s="45">
        <v>0</v>
      </c>
      <c r="F68" s="45">
        <v>0</v>
      </c>
      <c r="G68" s="87">
        <f t="shared" si="0"/>
        <v>0</v>
      </c>
      <c r="H68" s="46"/>
    </row>
    <row r="69" spans="1:8" hidden="1" outlineLevel="1" x14ac:dyDescent="0.25">
      <c r="A69" s="43"/>
      <c r="B69" s="2"/>
      <c r="C69" s="44" t="e">
        <v>#N/A</v>
      </c>
      <c r="D69" s="44" t="e">
        <v>#N/A</v>
      </c>
      <c r="E69" s="45">
        <v>0</v>
      </c>
      <c r="F69" s="45">
        <v>0</v>
      </c>
      <c r="G69" s="87">
        <f t="shared" si="0"/>
        <v>0</v>
      </c>
      <c r="H69" s="46"/>
    </row>
    <row r="70" spans="1:8" hidden="1" outlineLevel="1" x14ac:dyDescent="0.25">
      <c r="A70" s="43"/>
      <c r="B70" s="2"/>
      <c r="C70" s="44" t="e">
        <v>#N/A</v>
      </c>
      <c r="D70" s="44" t="e">
        <v>#N/A</v>
      </c>
      <c r="E70" s="45">
        <v>0</v>
      </c>
      <c r="F70" s="45">
        <v>0</v>
      </c>
      <c r="G70" s="87">
        <f t="shared" si="0"/>
        <v>0</v>
      </c>
      <c r="H70" s="46"/>
    </row>
    <row r="71" spans="1:8" hidden="1" outlineLevel="1" x14ac:dyDescent="0.25">
      <c r="A71" s="43"/>
      <c r="B71" s="2"/>
      <c r="C71" s="44" t="e">
        <v>#N/A</v>
      </c>
      <c r="D71" s="44" t="e">
        <v>#N/A</v>
      </c>
      <c r="E71" s="45">
        <v>0</v>
      </c>
      <c r="F71" s="45">
        <v>0</v>
      </c>
      <c r="G71" s="87">
        <f t="shared" ref="G71:G86" si="1">+F71/$F$111</f>
        <v>0</v>
      </c>
      <c r="H71" s="46"/>
    </row>
    <row r="72" spans="1:8" hidden="1" outlineLevel="1" x14ac:dyDescent="0.25">
      <c r="A72" s="43"/>
      <c r="B72" s="2"/>
      <c r="C72" s="44" t="e">
        <v>#N/A</v>
      </c>
      <c r="D72" s="44" t="e">
        <v>#N/A</v>
      </c>
      <c r="E72" s="45">
        <v>0</v>
      </c>
      <c r="F72" s="45">
        <v>0</v>
      </c>
      <c r="G72" s="87">
        <f t="shared" si="1"/>
        <v>0</v>
      </c>
      <c r="H72" s="46"/>
    </row>
    <row r="73" spans="1:8" hidden="1" outlineLevel="1" x14ac:dyDescent="0.25">
      <c r="A73" s="43"/>
      <c r="B73" s="2"/>
      <c r="C73" s="44" t="e">
        <v>#N/A</v>
      </c>
      <c r="D73" s="44" t="e">
        <v>#N/A</v>
      </c>
      <c r="E73" s="45">
        <v>0</v>
      </c>
      <c r="F73" s="45">
        <v>0</v>
      </c>
      <c r="G73" s="87">
        <f t="shared" si="1"/>
        <v>0</v>
      </c>
      <c r="H73" s="46"/>
    </row>
    <row r="74" spans="1:8" hidden="1" collapsed="1" x14ac:dyDescent="0.25">
      <c r="B74" s="2"/>
      <c r="C74" s="44" t="e">
        <v>#N/A</v>
      </c>
      <c r="D74" s="44" t="e">
        <v>#N/A</v>
      </c>
      <c r="E74" s="45">
        <v>0</v>
      </c>
      <c r="F74" s="45">
        <v>0</v>
      </c>
      <c r="G74" s="87">
        <f t="shared" si="1"/>
        <v>0</v>
      </c>
      <c r="H74" s="46"/>
    </row>
    <row r="75" spans="1:8" hidden="1" x14ac:dyDescent="0.25">
      <c r="B75" s="2"/>
      <c r="C75" s="44" t="e">
        <v>#N/A</v>
      </c>
      <c r="D75" s="44" t="e">
        <v>#N/A</v>
      </c>
      <c r="E75" s="45">
        <v>0</v>
      </c>
      <c r="F75" s="45">
        <v>0</v>
      </c>
      <c r="G75" s="87">
        <f t="shared" si="1"/>
        <v>0</v>
      </c>
      <c r="H75" s="46"/>
    </row>
    <row r="76" spans="1:8" hidden="1" x14ac:dyDescent="0.25">
      <c r="B76" s="2"/>
      <c r="C76" s="44" t="e">
        <v>#N/A</v>
      </c>
      <c r="D76" s="44" t="e">
        <v>#N/A</v>
      </c>
      <c r="E76" s="45">
        <v>0</v>
      </c>
      <c r="F76" s="45">
        <v>0</v>
      </c>
      <c r="G76" s="87">
        <f t="shared" si="1"/>
        <v>0</v>
      </c>
      <c r="H76" s="46"/>
    </row>
    <row r="77" spans="1:8" hidden="1" x14ac:dyDescent="0.25">
      <c r="A77" s="34" t="s">
        <v>782</v>
      </c>
      <c r="B77" s="2"/>
      <c r="C77" s="44" t="e">
        <v>#N/A</v>
      </c>
      <c r="D77" s="44" t="e">
        <v>#N/A</v>
      </c>
      <c r="E77" s="45">
        <v>0</v>
      </c>
      <c r="F77" s="45">
        <v>0</v>
      </c>
      <c r="G77" s="87">
        <f t="shared" si="1"/>
        <v>0</v>
      </c>
      <c r="H77" s="46"/>
    </row>
    <row r="78" spans="1:8" hidden="1" x14ac:dyDescent="0.25">
      <c r="A78" s="26" t="s">
        <v>64</v>
      </c>
      <c r="B78" s="2"/>
      <c r="C78" s="44" t="e">
        <v>#N/A</v>
      </c>
      <c r="D78" s="44" t="e">
        <v>#N/A</v>
      </c>
      <c r="E78" s="45">
        <v>0</v>
      </c>
      <c r="F78" s="45">
        <v>0</v>
      </c>
      <c r="G78" s="87">
        <f t="shared" si="1"/>
        <v>0</v>
      </c>
      <c r="H78" s="46"/>
    </row>
    <row r="79" spans="1:8" hidden="1" x14ac:dyDescent="0.25">
      <c r="B79" s="2"/>
      <c r="C79" s="44" t="e">
        <v>#N/A</v>
      </c>
      <c r="D79" s="44" t="e">
        <v>#N/A</v>
      </c>
      <c r="E79" s="45">
        <v>0</v>
      </c>
      <c r="F79" s="45">
        <v>0</v>
      </c>
      <c r="G79" s="87">
        <f t="shared" si="1"/>
        <v>0</v>
      </c>
      <c r="H79" s="46"/>
    </row>
    <row r="80" spans="1:8" hidden="1" x14ac:dyDescent="0.25">
      <c r="B80" s="2"/>
      <c r="C80" s="44" t="e">
        <v>#N/A</v>
      </c>
      <c r="D80" s="44" t="e">
        <v>#N/A</v>
      </c>
      <c r="E80" s="45">
        <v>0</v>
      </c>
      <c r="F80" s="45">
        <v>0</v>
      </c>
      <c r="G80" s="87">
        <f t="shared" si="1"/>
        <v>0</v>
      </c>
      <c r="H80" s="46"/>
    </row>
    <row r="81" spans="1:8" hidden="1" x14ac:dyDescent="0.25">
      <c r="B81" s="2"/>
      <c r="C81" s="44" t="e">
        <v>#N/A</v>
      </c>
      <c r="D81" s="44" t="e">
        <v>#N/A</v>
      </c>
      <c r="E81" s="45">
        <v>0</v>
      </c>
      <c r="F81" s="45">
        <v>0</v>
      </c>
      <c r="G81" s="87">
        <f t="shared" si="1"/>
        <v>0</v>
      </c>
      <c r="H81" s="46"/>
    </row>
    <row r="82" spans="1:8" hidden="1" x14ac:dyDescent="0.25">
      <c r="A82" s="71" t="s">
        <v>68</v>
      </c>
      <c r="B82" s="2"/>
      <c r="C82" s="44" t="e">
        <v>#N/A</v>
      </c>
      <c r="D82" s="44" t="e">
        <v>#N/A</v>
      </c>
      <c r="E82" s="45">
        <v>0</v>
      </c>
      <c r="F82" s="45">
        <v>0</v>
      </c>
      <c r="G82" s="87">
        <f t="shared" si="1"/>
        <v>0</v>
      </c>
      <c r="H82" s="46"/>
    </row>
    <row r="83" spans="1:8" hidden="1" x14ac:dyDescent="0.25">
      <c r="B83" s="2"/>
      <c r="C83" s="44" t="e">
        <v>#N/A</v>
      </c>
      <c r="D83" s="44" t="e">
        <v>#N/A</v>
      </c>
      <c r="E83" s="45">
        <v>0</v>
      </c>
      <c r="F83" s="45">
        <v>0</v>
      </c>
      <c r="G83" s="87">
        <f t="shared" si="1"/>
        <v>0</v>
      </c>
      <c r="H83" s="46"/>
    </row>
    <row r="84" spans="1:8" hidden="1" x14ac:dyDescent="0.25">
      <c r="B84" s="2"/>
      <c r="C84" s="44" t="e">
        <v>#N/A</v>
      </c>
      <c r="D84" s="44" t="e">
        <v>#N/A</v>
      </c>
      <c r="E84" s="45">
        <v>0</v>
      </c>
      <c r="F84" s="45">
        <v>0</v>
      </c>
      <c r="G84" s="87">
        <f t="shared" si="1"/>
        <v>0</v>
      </c>
      <c r="H84" s="46"/>
    </row>
    <row r="85" spans="1:8" hidden="1" x14ac:dyDescent="0.25">
      <c r="B85" s="2"/>
      <c r="C85" s="44" t="e">
        <v>#N/A</v>
      </c>
      <c r="D85" s="44" t="e">
        <v>#N/A</v>
      </c>
      <c r="E85" s="45">
        <v>0</v>
      </c>
      <c r="F85" s="45">
        <v>0</v>
      </c>
      <c r="G85" s="87">
        <f t="shared" si="1"/>
        <v>0</v>
      </c>
      <c r="H85" s="46"/>
    </row>
    <row r="86" spans="1:8" hidden="1" x14ac:dyDescent="0.25">
      <c r="B86" s="2" t="s">
        <v>673</v>
      </c>
      <c r="C86" s="44" t="s">
        <v>699</v>
      </c>
      <c r="D86" s="44" t="s">
        <v>317</v>
      </c>
      <c r="E86" s="45">
        <v>0</v>
      </c>
      <c r="F86" s="45">
        <v>0</v>
      </c>
      <c r="G86" s="87">
        <f t="shared" si="1"/>
        <v>0</v>
      </c>
      <c r="H86" s="46"/>
    </row>
    <row r="87" spans="1:8" hidden="1" x14ac:dyDescent="0.25">
      <c r="B87" s="2"/>
      <c r="C87" s="44"/>
      <c r="D87" s="44"/>
      <c r="E87" s="45"/>
      <c r="F87" s="45"/>
      <c r="G87" s="87"/>
      <c r="H87" s="46"/>
    </row>
    <row r="88" spans="1:8" hidden="1" x14ac:dyDescent="0.25">
      <c r="B88" s="2"/>
      <c r="C88" s="44"/>
      <c r="D88" s="44"/>
      <c r="E88" s="45"/>
      <c r="F88" s="45"/>
      <c r="G88" s="87"/>
      <c r="H88" s="46"/>
    </row>
    <row r="89" spans="1:8" hidden="1" x14ac:dyDescent="0.25">
      <c r="B89" s="2"/>
      <c r="C89" s="44"/>
      <c r="D89" s="44"/>
      <c r="E89" s="45"/>
      <c r="F89" s="45"/>
      <c r="G89" s="87"/>
      <c r="H89" s="46"/>
    </row>
    <row r="90" spans="1:8" hidden="1" x14ac:dyDescent="0.25">
      <c r="B90" s="2"/>
      <c r="C90" s="44"/>
      <c r="D90" s="44"/>
      <c r="E90" s="45"/>
      <c r="F90" s="45"/>
      <c r="G90" s="87"/>
      <c r="H90" s="46"/>
    </row>
    <row r="91" spans="1:8" hidden="1" x14ac:dyDescent="0.25">
      <c r="B91" s="2"/>
      <c r="C91" s="44"/>
      <c r="D91" s="44"/>
      <c r="E91" s="45"/>
      <c r="F91" s="45"/>
      <c r="G91" s="87"/>
      <c r="H91" s="46"/>
    </row>
    <row r="92" spans="1:8" hidden="1" x14ac:dyDescent="0.25">
      <c r="A92" s="27" t="s">
        <v>71</v>
      </c>
      <c r="B92" s="2"/>
      <c r="C92" s="44"/>
      <c r="D92" s="44"/>
      <c r="E92" s="45"/>
      <c r="F92" s="45"/>
      <c r="G92" s="87"/>
      <c r="H92" s="46"/>
    </row>
    <row r="93" spans="1:8" hidden="1" x14ac:dyDescent="0.25">
      <c r="B93" s="2"/>
      <c r="C93" s="44"/>
      <c r="D93" s="44"/>
      <c r="E93" s="45"/>
      <c r="F93" s="45"/>
      <c r="G93" s="87"/>
      <c r="H93" s="46"/>
    </row>
    <row r="94" spans="1:8" hidden="1" x14ac:dyDescent="0.25">
      <c r="B94" s="2"/>
      <c r="C94" s="44"/>
      <c r="D94" s="44"/>
      <c r="E94" s="45"/>
      <c r="F94" s="45"/>
      <c r="G94" s="87"/>
      <c r="H94" s="46"/>
    </row>
    <row r="95" spans="1:8" hidden="1" x14ac:dyDescent="0.25">
      <c r="B95" s="2"/>
      <c r="C95" s="44"/>
      <c r="D95" s="44"/>
      <c r="E95" s="45"/>
      <c r="F95" s="45"/>
      <c r="G95" s="87"/>
      <c r="H95" s="46"/>
    </row>
    <row r="96" spans="1:8" hidden="1" x14ac:dyDescent="0.25">
      <c r="A96" s="44" t="s">
        <v>305</v>
      </c>
      <c r="B96" s="2"/>
      <c r="C96" s="44"/>
      <c r="D96" s="44"/>
      <c r="E96" s="45"/>
      <c r="F96" s="45"/>
      <c r="G96" s="87"/>
      <c r="H96" s="46"/>
    </row>
    <row r="97" spans="1:8" hidden="1" x14ac:dyDescent="0.25">
      <c r="A97" s="44" t="s">
        <v>74</v>
      </c>
      <c r="B97" s="2"/>
      <c r="C97" s="44"/>
      <c r="D97" s="44"/>
      <c r="E97" s="45"/>
      <c r="F97" s="45"/>
      <c r="G97" s="87"/>
      <c r="H97" s="46"/>
    </row>
    <row r="98" spans="1:8" hidden="1" x14ac:dyDescent="0.25">
      <c r="B98" s="2"/>
      <c r="C98" s="44"/>
      <c r="D98" s="44"/>
      <c r="E98" s="45"/>
      <c r="F98" s="45"/>
      <c r="G98" s="87"/>
      <c r="H98" s="46"/>
    </row>
    <row r="99" spans="1:8" x14ac:dyDescent="0.25">
      <c r="B99" s="49"/>
      <c r="C99" s="49" t="s">
        <v>72</v>
      </c>
      <c r="D99" s="49"/>
      <c r="E99" s="50"/>
      <c r="F99" s="51">
        <f>SUM(F7:F98)</f>
        <v>0</v>
      </c>
      <c r="G99" s="88">
        <f>+F99/$F$111</f>
        <v>0</v>
      </c>
      <c r="H99" s="52"/>
    </row>
    <row r="101" spans="1:8" x14ac:dyDescent="0.25">
      <c r="B101" s="53"/>
      <c r="C101" s="53" t="s">
        <v>75</v>
      </c>
      <c r="D101" s="53"/>
      <c r="E101" s="53"/>
      <c r="F101" s="53" t="s">
        <v>10</v>
      </c>
      <c r="G101" s="53" t="s">
        <v>11</v>
      </c>
      <c r="H101" s="53" t="s">
        <v>12</v>
      </c>
    </row>
    <row r="102" spans="1:8" x14ac:dyDescent="0.25">
      <c r="B102" s="54"/>
      <c r="C102" s="49" t="s">
        <v>787</v>
      </c>
      <c r="D102" s="44"/>
      <c r="E102" s="55"/>
      <c r="F102" s="45">
        <v>0</v>
      </c>
      <c r="G102" s="55">
        <v>0</v>
      </c>
      <c r="H102" s="44"/>
    </row>
    <row r="103" spans="1:8" x14ac:dyDescent="0.25">
      <c r="B103" s="54" t="s">
        <v>77</v>
      </c>
      <c r="C103" s="49" t="s">
        <v>78</v>
      </c>
      <c r="D103" s="49"/>
      <c r="E103" s="50"/>
      <c r="F103" s="45">
        <v>82619.59</v>
      </c>
      <c r="G103" s="88">
        <f>+F103/$F$111</f>
        <v>0.99808596556356799</v>
      </c>
      <c r="H103" s="44"/>
    </row>
    <row r="104" spans="1:8" x14ac:dyDescent="0.25">
      <c r="B104" s="54"/>
      <c r="C104" s="49" t="s">
        <v>79</v>
      </c>
      <c r="D104" s="44"/>
      <c r="E104" s="55"/>
      <c r="F104" s="50" t="s">
        <v>76</v>
      </c>
      <c r="G104" s="55">
        <v>0</v>
      </c>
      <c r="H104" s="44"/>
    </row>
    <row r="105" spans="1:8" x14ac:dyDescent="0.25">
      <c r="B105" s="54"/>
      <c r="C105" s="49" t="s">
        <v>80</v>
      </c>
      <c r="D105" s="44"/>
      <c r="E105" s="55"/>
      <c r="F105" s="50" t="s">
        <v>76</v>
      </c>
      <c r="G105" s="55">
        <v>0</v>
      </c>
      <c r="H105" s="44"/>
    </row>
    <row r="106" spans="1:8" x14ac:dyDescent="0.25">
      <c r="B106" s="54"/>
      <c r="C106" s="49" t="s">
        <v>81</v>
      </c>
      <c r="D106" s="44"/>
      <c r="E106" s="55"/>
      <c r="F106" s="50" t="s">
        <v>76</v>
      </c>
      <c r="G106" s="55">
        <v>0</v>
      </c>
      <c r="H106" s="44"/>
    </row>
    <row r="107" spans="1:8" x14ac:dyDescent="0.25">
      <c r="B107" s="44" t="s">
        <v>68</v>
      </c>
      <c r="C107" s="44" t="s">
        <v>82</v>
      </c>
      <c r="D107" s="44"/>
      <c r="E107" s="55"/>
      <c r="F107" s="45">
        <v>158.44</v>
      </c>
      <c r="G107" s="88">
        <f>+F107/$F$111</f>
        <v>1.9140344364319856E-3</v>
      </c>
      <c r="H107" s="44"/>
    </row>
    <row r="108" spans="1:8" x14ac:dyDescent="0.25">
      <c r="B108" s="54"/>
      <c r="C108" s="44"/>
      <c r="D108" s="44"/>
      <c r="E108" s="55"/>
      <c r="F108" s="56"/>
      <c r="G108" s="88"/>
      <c r="H108" s="44"/>
    </row>
    <row r="109" spans="1:8" x14ac:dyDescent="0.25">
      <c r="B109" s="54"/>
      <c r="C109" s="44" t="s">
        <v>83</v>
      </c>
      <c r="D109" s="44"/>
      <c r="E109" s="55"/>
      <c r="F109" s="57">
        <f>SUM(F102:F108)</f>
        <v>82778.03</v>
      </c>
      <c r="G109" s="88">
        <f>+F109/$F$111</f>
        <v>1</v>
      </c>
      <c r="H109" s="44"/>
    </row>
    <row r="110" spans="1:8" x14ac:dyDescent="0.25">
      <c r="B110" s="54"/>
      <c r="C110" s="44"/>
      <c r="D110" s="44"/>
      <c r="E110" s="55"/>
      <c r="F110" s="57"/>
      <c r="G110" s="89"/>
      <c r="H110" s="44"/>
    </row>
    <row r="111" spans="1:8" x14ac:dyDescent="0.25">
      <c r="B111" s="58"/>
      <c r="C111" s="59" t="s">
        <v>84</v>
      </c>
      <c r="D111" s="60"/>
      <c r="E111" s="61"/>
      <c r="F111" s="61">
        <f>+F109+F99</f>
        <v>82778.03</v>
      </c>
      <c r="G111" s="90">
        <v>1</v>
      </c>
      <c r="H111" s="44"/>
    </row>
    <row r="112" spans="1:8" x14ac:dyDescent="0.25">
      <c r="F112" s="62"/>
    </row>
    <row r="113" spans="2:8" hidden="1" x14ac:dyDescent="0.25">
      <c r="C113" s="49" t="s">
        <v>85</v>
      </c>
      <c r="D113" s="15"/>
      <c r="F113" s="37"/>
    </row>
    <row r="114" spans="2:8" hidden="1" x14ac:dyDescent="0.25">
      <c r="C114" s="49" t="s">
        <v>86</v>
      </c>
      <c r="D114" s="15"/>
    </row>
    <row r="115" spans="2:8" hidden="1" x14ac:dyDescent="0.25">
      <c r="C115" s="49" t="s">
        <v>87</v>
      </c>
      <c r="D115" s="15"/>
    </row>
    <row r="116" spans="2:8" hidden="1" x14ac:dyDescent="0.25">
      <c r="C116" s="49" t="s">
        <v>88</v>
      </c>
      <c r="D116" s="65">
        <v>9.8148</v>
      </c>
    </row>
    <row r="117" spans="2:8" hidden="1" x14ac:dyDescent="0.25">
      <c r="C117" s="49" t="s">
        <v>89</v>
      </c>
      <c r="D117" s="65">
        <v>10.107100000000001</v>
      </c>
    </row>
    <row r="118" spans="2:8" hidden="1" x14ac:dyDescent="0.25">
      <c r="C118" s="49" t="s">
        <v>90</v>
      </c>
      <c r="D118" s="66"/>
    </row>
    <row r="119" spans="2:8" hidden="1" x14ac:dyDescent="0.25">
      <c r="C119" s="49" t="s">
        <v>91</v>
      </c>
      <c r="D119" s="64">
        <v>0</v>
      </c>
    </row>
    <row r="120" spans="2:8" hidden="1" x14ac:dyDescent="0.25">
      <c r="C120" s="49" t="s">
        <v>92</v>
      </c>
      <c r="D120" s="64">
        <v>0</v>
      </c>
      <c r="F120" s="62"/>
      <c r="G120" s="91"/>
    </row>
    <row r="121" spans="2:8" hidden="1" x14ac:dyDescent="0.25">
      <c r="B121" s="67"/>
      <c r="C121" s="43"/>
    </row>
    <row r="122" spans="2:8" hidden="1" x14ac:dyDescent="0.25">
      <c r="F122" s="37"/>
    </row>
    <row r="123" spans="2:8" hidden="1" x14ac:dyDescent="0.25">
      <c r="C123" s="53" t="s">
        <v>93</v>
      </c>
      <c r="D123" s="53"/>
      <c r="E123" s="53"/>
      <c r="F123" s="53"/>
      <c r="G123" s="53"/>
      <c r="H123" s="53"/>
    </row>
    <row r="124" spans="2:8" hidden="1" x14ac:dyDescent="0.25">
      <c r="C124" s="53" t="s">
        <v>94</v>
      </c>
      <c r="D124" s="53"/>
      <c r="E124" s="53"/>
      <c r="F124" s="53" t="s">
        <v>10</v>
      </c>
      <c r="G124" s="53" t="s">
        <v>11</v>
      </c>
      <c r="H124" s="53" t="s">
        <v>12</v>
      </c>
    </row>
    <row r="125" spans="2:8" hidden="1" x14ac:dyDescent="0.25">
      <c r="C125" s="49" t="s">
        <v>95</v>
      </c>
      <c r="D125" s="44"/>
      <c r="E125" s="55"/>
      <c r="F125" s="68">
        <f>SUMIF(Table1345676816171819[[Industry ]],A96,Table1345676816171819[Market Value])</f>
        <v>0</v>
      </c>
      <c r="G125" s="92">
        <f>+F125/$F$111</f>
        <v>0</v>
      </c>
      <c r="H125" s="44"/>
    </row>
    <row r="126" spans="2:8" hidden="1" x14ac:dyDescent="0.25">
      <c r="C126" s="44" t="s">
        <v>96</v>
      </c>
      <c r="D126" s="44"/>
      <c r="E126" s="55"/>
      <c r="F126" s="68">
        <f>SUMIF(Table1345676816171819[[Industry ]],A97,Table1345676816171819[Market Value])</f>
        <v>0</v>
      </c>
      <c r="G126" s="92">
        <f>+F126/$F$111</f>
        <v>0</v>
      </c>
      <c r="H126" s="44"/>
    </row>
    <row r="127" spans="2:8" hidden="1" x14ac:dyDescent="0.25">
      <c r="C127" s="44" t="s">
        <v>97</v>
      </c>
      <c r="D127" s="44"/>
      <c r="E127" s="55"/>
      <c r="F127" s="68">
        <f>SUMIF($E$139:$E$146,C127,H139:H146)</f>
        <v>0</v>
      </c>
      <c r="G127" s="92">
        <f>+F127/$F$111</f>
        <v>0</v>
      </c>
      <c r="H127" s="44"/>
    </row>
    <row r="128" spans="2:8" hidden="1" x14ac:dyDescent="0.25">
      <c r="C128" s="44" t="s">
        <v>98</v>
      </c>
      <c r="D128" s="44"/>
      <c r="E128" s="55"/>
      <c r="F128" s="68">
        <f t="shared" ref="F128:F136" si="2">SUMIF($E$139:$E$146,C128,H140:H147)</f>
        <v>0</v>
      </c>
      <c r="G128" s="92">
        <f t="shared" ref="G128:G136" si="3">+F128/$F$111</f>
        <v>0</v>
      </c>
      <c r="H128" s="44"/>
    </row>
    <row r="129" spans="3:8" hidden="1" x14ac:dyDescent="0.25">
      <c r="C129" s="44" t="s">
        <v>99</v>
      </c>
      <c r="D129" s="44"/>
      <c r="E129" s="55"/>
      <c r="F129" s="68">
        <f t="shared" si="2"/>
        <v>0</v>
      </c>
      <c r="G129" s="92">
        <f t="shared" si="3"/>
        <v>0</v>
      </c>
      <c r="H129" s="44"/>
    </row>
    <row r="130" spans="3:8" hidden="1" x14ac:dyDescent="0.25">
      <c r="C130" s="44" t="s">
        <v>100</v>
      </c>
      <c r="D130" s="44"/>
      <c r="E130" s="55"/>
      <c r="F130" s="68">
        <f t="shared" si="2"/>
        <v>0</v>
      </c>
      <c r="G130" s="92">
        <f t="shared" si="3"/>
        <v>0</v>
      </c>
      <c r="H130" s="44"/>
    </row>
    <row r="131" spans="3:8" hidden="1" x14ac:dyDescent="0.25">
      <c r="C131" s="44" t="s">
        <v>101</v>
      </c>
      <c r="D131" s="44"/>
      <c r="E131" s="55"/>
      <c r="F131" s="68">
        <f t="shared" si="2"/>
        <v>0</v>
      </c>
      <c r="G131" s="92">
        <f t="shared" si="3"/>
        <v>0</v>
      </c>
      <c r="H131" s="44"/>
    </row>
    <row r="132" spans="3:8" hidden="1" x14ac:dyDescent="0.25">
      <c r="C132" s="44" t="s">
        <v>102</v>
      </c>
      <c r="D132" s="44"/>
      <c r="E132" s="55"/>
      <c r="F132" s="68">
        <f t="shared" si="2"/>
        <v>0</v>
      </c>
      <c r="G132" s="92">
        <f t="shared" si="3"/>
        <v>0</v>
      </c>
      <c r="H132" s="44"/>
    </row>
    <row r="133" spans="3:8" hidden="1" x14ac:dyDescent="0.25">
      <c r="C133" s="44" t="s">
        <v>103</v>
      </c>
      <c r="D133" s="44"/>
      <c r="E133" s="55"/>
      <c r="F133" s="68">
        <f t="shared" si="2"/>
        <v>0</v>
      </c>
      <c r="G133" s="92">
        <f t="shared" si="3"/>
        <v>0</v>
      </c>
      <c r="H133" s="44"/>
    </row>
    <row r="134" spans="3:8" hidden="1" x14ac:dyDescent="0.25">
      <c r="C134" s="44" t="s">
        <v>104</v>
      </c>
      <c r="D134" s="44"/>
      <c r="E134" s="55"/>
      <c r="F134" s="68">
        <f>SUMIF($E$139:$E$146,C134,H146:H153)</f>
        <v>0</v>
      </c>
      <c r="G134" s="92">
        <f t="shared" si="3"/>
        <v>0</v>
      </c>
      <c r="H134" s="44"/>
    </row>
    <row r="135" spans="3:8" hidden="1" x14ac:dyDescent="0.25">
      <c r="C135" s="44" t="s">
        <v>105</v>
      </c>
      <c r="D135" s="44"/>
      <c r="E135" s="55"/>
      <c r="F135" s="68">
        <f t="shared" si="2"/>
        <v>0</v>
      </c>
      <c r="G135" s="92">
        <f t="shared" si="3"/>
        <v>0</v>
      </c>
      <c r="H135" s="44"/>
    </row>
    <row r="136" spans="3:8" hidden="1" x14ac:dyDescent="0.25">
      <c r="C136" s="44" t="s">
        <v>106</v>
      </c>
      <c r="D136" s="44"/>
      <c r="E136" s="55"/>
      <c r="F136" s="68">
        <f t="shared" si="2"/>
        <v>0</v>
      </c>
      <c r="G136" s="92">
        <f t="shared" si="3"/>
        <v>0</v>
      </c>
      <c r="H136" s="44"/>
    </row>
    <row r="137" spans="3:8" hidden="1" x14ac:dyDescent="0.25"/>
    <row r="138" spans="3:8" hidden="1" x14ac:dyDescent="0.25"/>
    <row r="139" spans="3:8" s="101" customFormat="1" hidden="1" x14ac:dyDescent="0.25">
      <c r="E139" s="101" t="s">
        <v>97</v>
      </c>
      <c r="F139" s="101" t="s">
        <v>107</v>
      </c>
      <c r="G139" s="101">
        <f t="shared" ref="G139:G146" si="4">SUMIF($H$7:$H$57,F139,$E$7:$E$57)</f>
        <v>0</v>
      </c>
      <c r="H139" s="101">
        <f t="shared" ref="H139:H146" si="5">SUMIF($H$7:$H$57,F139,$F$7:$F$57)</f>
        <v>0</v>
      </c>
    </row>
    <row r="140" spans="3:8" s="101" customFormat="1" hidden="1" x14ac:dyDescent="0.25">
      <c r="E140" s="101" t="s">
        <v>97</v>
      </c>
      <c r="F140" s="101" t="s">
        <v>108</v>
      </c>
      <c r="G140" s="101">
        <f t="shared" si="4"/>
        <v>0</v>
      </c>
      <c r="H140" s="101">
        <f t="shared" si="5"/>
        <v>0</v>
      </c>
    </row>
    <row r="141" spans="3:8" s="101" customFormat="1" hidden="1" x14ac:dyDescent="0.25">
      <c r="E141" s="101" t="s">
        <v>97</v>
      </c>
      <c r="F141" s="101" t="s">
        <v>109</v>
      </c>
      <c r="G141" s="101">
        <f t="shared" si="4"/>
        <v>0</v>
      </c>
      <c r="H141" s="101">
        <f t="shared" si="5"/>
        <v>0</v>
      </c>
    </row>
    <row r="142" spans="3:8" s="101" customFormat="1" hidden="1" x14ac:dyDescent="0.25">
      <c r="E142" s="101" t="s">
        <v>99</v>
      </c>
      <c r="F142" s="101" t="s">
        <v>110</v>
      </c>
      <c r="G142" s="101">
        <f t="shared" si="4"/>
        <v>0</v>
      </c>
      <c r="H142" s="101">
        <f t="shared" si="5"/>
        <v>0</v>
      </c>
    </row>
    <row r="143" spans="3:8" s="101" customFormat="1" hidden="1" x14ac:dyDescent="0.25">
      <c r="E143" s="101" t="s">
        <v>100</v>
      </c>
      <c r="F143" s="101" t="s">
        <v>111</v>
      </c>
      <c r="G143" s="101">
        <f t="shared" si="4"/>
        <v>0</v>
      </c>
      <c r="H143" s="101">
        <f t="shared" si="5"/>
        <v>0</v>
      </c>
    </row>
    <row r="144" spans="3:8" s="101" customFormat="1" hidden="1" x14ac:dyDescent="0.25">
      <c r="E144" s="101" t="s">
        <v>97</v>
      </c>
      <c r="F144" s="101" t="s">
        <v>112</v>
      </c>
      <c r="G144" s="101">
        <f t="shared" si="4"/>
        <v>0</v>
      </c>
      <c r="H144" s="101">
        <f t="shared" si="5"/>
        <v>0</v>
      </c>
    </row>
    <row r="145" spans="5:8" s="101" customFormat="1" x14ac:dyDescent="0.25">
      <c r="E145" s="101" t="s">
        <v>100</v>
      </c>
      <c r="F145" s="101" t="s">
        <v>113</v>
      </c>
      <c r="G145" s="101">
        <f t="shared" si="4"/>
        <v>0</v>
      </c>
      <c r="H145" s="101">
        <f t="shared" si="5"/>
        <v>0</v>
      </c>
    </row>
    <row r="146" spans="5:8" s="101" customFormat="1" x14ac:dyDescent="0.25">
      <c r="E146" s="101" t="s">
        <v>97</v>
      </c>
      <c r="F146" s="101" t="s">
        <v>114</v>
      </c>
      <c r="G146" s="101">
        <f t="shared" si="4"/>
        <v>0</v>
      </c>
      <c r="H146" s="101">
        <f t="shared" si="5"/>
        <v>0</v>
      </c>
    </row>
    <row r="147" spans="5:8" s="101" customFormat="1" x14ac:dyDescent="0.25">
      <c r="E147" s="107"/>
      <c r="G147" s="101" t="s">
        <v>115</v>
      </c>
      <c r="H147" s="101" t="s">
        <v>115</v>
      </c>
    </row>
    <row r="148" spans="5:8" s="101" customFormat="1" x14ac:dyDescent="0.25">
      <c r="E148" s="10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1A4F-5772-4CEF-A37C-EEC18F613D44}">
  <sheetPr>
    <tabColor rgb="FF7030A0"/>
  </sheetPr>
  <dimension ref="A2:I142"/>
  <sheetViews>
    <sheetView showGridLines="0" zoomScaleNormal="100" zoomScaleSheetLayoutView="89" workbookViewId="0">
      <selection activeCell="C7" sqref="C7"/>
    </sheetView>
  </sheetViews>
  <sheetFormatPr defaultColWidth="9.140625" defaultRowHeight="15" outlineLevelRow="1" x14ac:dyDescent="0.25"/>
  <cols>
    <col min="1" max="1" width="11.28515625" style="93" customWidth="1"/>
    <col min="2" max="2" width="16.5703125" style="34" customWidth="1"/>
    <col min="3" max="3" width="52.7109375" style="34" customWidth="1"/>
    <col min="4" max="4" width="62" style="34" customWidth="1"/>
    <col min="5" max="5" width="19.42578125" style="37" customWidth="1"/>
    <col min="6" max="6" width="29.5703125" style="34" customWidth="1"/>
    <col min="7" max="7" width="20.5703125" style="38" customWidth="1"/>
    <col min="8" max="8" width="20.7109375" style="34" bestFit="1" customWidth="1"/>
    <col min="9" max="9" width="12" style="34" bestFit="1" customWidth="1"/>
    <col min="10" max="11" width="9.140625" style="93"/>
    <col min="12" max="12" width="16.140625" style="93" bestFit="1" customWidth="1"/>
    <col min="13" max="13" width="14" style="93" bestFit="1" customWidth="1"/>
    <col min="14" max="14" width="9.140625" style="93"/>
    <col min="15" max="15" width="10" style="93" bestFit="1" customWidth="1"/>
    <col min="16" max="16384" width="9.140625" style="93"/>
  </cols>
  <sheetData>
    <row r="2" spans="1:8" x14ac:dyDescent="0.25">
      <c r="B2" s="35" t="s">
        <v>0</v>
      </c>
      <c r="D2" s="36" t="s">
        <v>1</v>
      </c>
    </row>
    <row r="3" spans="1:8" x14ac:dyDescent="0.25">
      <c r="A3" s="32" t="s">
        <v>116</v>
      </c>
      <c r="B3" s="35" t="s">
        <v>3</v>
      </c>
      <c r="D3" s="35" t="s">
        <v>117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1" t="s">
        <v>11</v>
      </c>
      <c r="H6" s="42" t="s">
        <v>12</v>
      </c>
    </row>
    <row r="7" spans="1:8" x14ac:dyDescent="0.25">
      <c r="A7" s="94"/>
      <c r="B7" s="2" t="s">
        <v>13</v>
      </c>
      <c r="C7" s="44" t="s">
        <v>312</v>
      </c>
      <c r="D7" s="44" t="s">
        <v>308</v>
      </c>
      <c r="E7" s="45">
        <v>18514</v>
      </c>
      <c r="F7" s="45">
        <v>24212609.199999999</v>
      </c>
      <c r="G7" s="3">
        <f t="shared" ref="G7:G70" si="0">+F7/$F$106</f>
        <v>4.3294982215964464E-2</v>
      </c>
      <c r="H7" s="46"/>
    </row>
    <row r="8" spans="1:8" x14ac:dyDescent="0.25">
      <c r="A8" s="94"/>
      <c r="B8" s="2" t="s">
        <v>14</v>
      </c>
      <c r="C8" s="44" t="s">
        <v>309</v>
      </c>
      <c r="D8" s="44" t="s">
        <v>313</v>
      </c>
      <c r="E8" s="45">
        <v>12400</v>
      </c>
      <c r="F8" s="45">
        <v>14013240</v>
      </c>
      <c r="G8" s="3">
        <f t="shared" si="0"/>
        <v>2.505731503682973E-2</v>
      </c>
      <c r="H8" s="46"/>
    </row>
    <row r="9" spans="1:8" x14ac:dyDescent="0.25">
      <c r="A9" s="94"/>
      <c r="B9" s="2" t="s">
        <v>15</v>
      </c>
      <c r="C9" s="44" t="s">
        <v>314</v>
      </c>
      <c r="D9" s="44" t="s">
        <v>311</v>
      </c>
      <c r="E9" s="45">
        <v>4583</v>
      </c>
      <c r="F9" s="45">
        <v>18051978.699999999</v>
      </c>
      <c r="G9" s="3">
        <f t="shared" si="0"/>
        <v>3.2279053047263868E-2</v>
      </c>
      <c r="H9" s="46"/>
    </row>
    <row r="10" spans="1:8" x14ac:dyDescent="0.25">
      <c r="A10" s="94"/>
      <c r="B10" s="2" t="s">
        <v>16</v>
      </c>
      <c r="C10" s="44" t="s">
        <v>315</v>
      </c>
      <c r="D10" s="44" t="s">
        <v>317</v>
      </c>
      <c r="E10" s="45">
        <v>13750</v>
      </c>
      <c r="F10" s="45">
        <v>3335750</v>
      </c>
      <c r="G10" s="3">
        <f t="shared" si="0"/>
        <v>5.9647118463756251E-3</v>
      </c>
      <c r="H10" s="46"/>
    </row>
    <row r="11" spans="1:8" x14ac:dyDescent="0.25">
      <c r="A11" s="94"/>
      <c r="B11" s="2" t="s">
        <v>17</v>
      </c>
      <c r="C11" s="44" t="s">
        <v>326</v>
      </c>
      <c r="D11" s="44" t="s">
        <v>308</v>
      </c>
      <c r="E11" s="45">
        <v>12930</v>
      </c>
      <c r="F11" s="45">
        <v>4134367.5</v>
      </c>
      <c r="G11" s="3">
        <f t="shared" si="0"/>
        <v>7.3927335095616813E-3</v>
      </c>
      <c r="H11" s="46"/>
    </row>
    <row r="12" spans="1:8" x14ac:dyDescent="0.25">
      <c r="A12" s="94"/>
      <c r="B12" s="2" t="s">
        <v>18</v>
      </c>
      <c r="C12" s="44" t="s">
        <v>324</v>
      </c>
      <c r="D12" s="44" t="s">
        <v>320</v>
      </c>
      <c r="E12" s="45">
        <v>2254</v>
      </c>
      <c r="F12" s="45">
        <v>4736330.2</v>
      </c>
      <c r="G12" s="3">
        <f t="shared" si="0"/>
        <v>8.4691133485083232E-3</v>
      </c>
      <c r="H12" s="46"/>
    </row>
    <row r="13" spans="1:8" x14ac:dyDescent="0.25">
      <c r="A13" s="94"/>
      <c r="B13" s="2" t="s">
        <v>19</v>
      </c>
      <c r="C13" s="44" t="s">
        <v>330</v>
      </c>
      <c r="D13" s="44" t="s">
        <v>316</v>
      </c>
      <c r="E13" s="45">
        <v>3375</v>
      </c>
      <c r="F13" s="45">
        <v>3288768.75</v>
      </c>
      <c r="G13" s="3">
        <f t="shared" si="0"/>
        <v>5.8807038666311793E-3</v>
      </c>
      <c r="H13" s="46"/>
    </row>
    <row r="14" spans="1:8" x14ac:dyDescent="0.25">
      <c r="A14" s="94"/>
      <c r="B14" s="2" t="s">
        <v>20</v>
      </c>
      <c r="C14" s="44" t="s">
        <v>327</v>
      </c>
      <c r="D14" s="44" t="s">
        <v>317</v>
      </c>
      <c r="E14" s="45">
        <v>36566</v>
      </c>
      <c r="F14" s="45">
        <v>27356852.899999999</v>
      </c>
      <c r="G14" s="3">
        <f t="shared" si="0"/>
        <v>4.8917258359345087E-2</v>
      </c>
      <c r="H14" s="46"/>
    </row>
    <row r="15" spans="1:8" x14ac:dyDescent="0.25">
      <c r="A15" s="94"/>
      <c r="B15" s="2" t="s">
        <v>21</v>
      </c>
      <c r="C15" s="44" t="s">
        <v>329</v>
      </c>
      <c r="D15" s="44" t="s">
        <v>321</v>
      </c>
      <c r="E15" s="45">
        <v>2398</v>
      </c>
      <c r="F15" s="45">
        <v>4773219</v>
      </c>
      <c r="G15" s="3">
        <f t="shared" si="0"/>
        <v>8.5350748451308456E-3</v>
      </c>
      <c r="H15" s="46"/>
    </row>
    <row r="16" spans="1:8" x14ac:dyDescent="0.25">
      <c r="A16" s="94"/>
      <c r="B16" s="2" t="s">
        <v>23</v>
      </c>
      <c r="C16" s="44" t="s">
        <v>328</v>
      </c>
      <c r="D16" s="44" t="s">
        <v>317</v>
      </c>
      <c r="E16" s="45">
        <v>20443</v>
      </c>
      <c r="F16" s="45">
        <v>21003138.199999999</v>
      </c>
      <c r="G16" s="3">
        <f t="shared" si="0"/>
        <v>3.7556072017568588E-2</v>
      </c>
      <c r="H16" s="46"/>
    </row>
    <row r="17" spans="1:8" x14ac:dyDescent="0.25">
      <c r="A17" s="94"/>
      <c r="B17" s="2" t="s">
        <v>24</v>
      </c>
      <c r="C17" s="44" t="s">
        <v>325</v>
      </c>
      <c r="D17" s="44" t="s">
        <v>318</v>
      </c>
      <c r="E17" s="45">
        <v>1095</v>
      </c>
      <c r="F17" s="45">
        <v>8577682.5</v>
      </c>
      <c r="G17" s="3">
        <f t="shared" si="0"/>
        <v>1.5337901348182236E-2</v>
      </c>
      <c r="H17" s="46"/>
    </row>
    <row r="18" spans="1:8" x14ac:dyDescent="0.25">
      <c r="A18" s="94"/>
      <c r="B18" s="2" t="s">
        <v>26</v>
      </c>
      <c r="C18" s="44" t="s">
        <v>347</v>
      </c>
      <c r="D18" s="44" t="s">
        <v>335</v>
      </c>
      <c r="E18" s="45">
        <v>27130</v>
      </c>
      <c r="F18" s="45">
        <v>5146289.7</v>
      </c>
      <c r="G18" s="3">
        <f t="shared" si="0"/>
        <v>9.2021689690387071E-3</v>
      </c>
      <c r="H18" s="46"/>
    </row>
    <row r="19" spans="1:8" x14ac:dyDescent="0.25">
      <c r="A19" s="94"/>
      <c r="B19" s="2" t="s">
        <v>27</v>
      </c>
      <c r="C19" s="44" t="s">
        <v>337</v>
      </c>
      <c r="D19" s="44" t="s">
        <v>321</v>
      </c>
      <c r="E19" s="45">
        <v>650</v>
      </c>
      <c r="F19" s="45">
        <v>746265</v>
      </c>
      <c r="G19" s="3">
        <f t="shared" si="0"/>
        <v>1.3344092590978059E-3</v>
      </c>
      <c r="H19" s="46"/>
    </row>
    <row r="20" spans="1:8" x14ac:dyDescent="0.25">
      <c r="A20" s="94"/>
      <c r="B20" s="2" t="s">
        <v>28</v>
      </c>
      <c r="C20" s="44" t="s">
        <v>333</v>
      </c>
      <c r="D20" s="44" t="s">
        <v>317</v>
      </c>
      <c r="E20" s="45">
        <v>24892</v>
      </c>
      <c r="F20" s="45">
        <v>35729976.799999997</v>
      </c>
      <c r="G20" s="3">
        <f t="shared" si="0"/>
        <v>6.3889384962807841E-2</v>
      </c>
      <c r="H20" s="46"/>
    </row>
    <row r="21" spans="1:8" x14ac:dyDescent="0.25">
      <c r="A21" s="94"/>
      <c r="B21" s="2" t="s">
        <v>745</v>
      </c>
      <c r="C21" s="44" t="s">
        <v>748</v>
      </c>
      <c r="D21" s="44" t="s">
        <v>749</v>
      </c>
      <c r="E21" s="45">
        <v>24250</v>
      </c>
      <c r="F21" s="45">
        <v>4713472.5</v>
      </c>
      <c r="G21" s="3">
        <f t="shared" si="0"/>
        <v>8.4282411026952667E-3</v>
      </c>
      <c r="H21" s="46"/>
    </row>
    <row r="22" spans="1:8" x14ac:dyDescent="0.25">
      <c r="A22" s="94"/>
      <c r="B22" s="2" t="s">
        <v>29</v>
      </c>
      <c r="C22" s="44" t="s">
        <v>334</v>
      </c>
      <c r="D22" s="44" t="s">
        <v>338</v>
      </c>
      <c r="E22" s="45">
        <v>3275</v>
      </c>
      <c r="F22" s="45">
        <v>11130087.5</v>
      </c>
      <c r="G22" s="3">
        <f t="shared" si="0"/>
        <v>1.9901900550834826E-2</v>
      </c>
      <c r="H22" s="46"/>
    </row>
    <row r="23" spans="1:8" x14ac:dyDescent="0.25">
      <c r="A23" s="94"/>
      <c r="B23" s="2" t="s">
        <v>623</v>
      </c>
      <c r="C23" s="44" t="s">
        <v>643</v>
      </c>
      <c r="D23" s="44" t="s">
        <v>645</v>
      </c>
      <c r="E23" s="45">
        <v>185</v>
      </c>
      <c r="F23" s="45">
        <v>1347632.5</v>
      </c>
      <c r="G23" s="3">
        <f t="shared" si="0"/>
        <v>2.4097248107054787E-3</v>
      </c>
      <c r="H23" s="46"/>
    </row>
    <row r="24" spans="1:8" x14ac:dyDescent="0.25">
      <c r="A24" s="94"/>
      <c r="B24" s="2" t="s">
        <v>746</v>
      </c>
      <c r="C24" s="44" t="s">
        <v>750</v>
      </c>
      <c r="D24" s="44" t="s">
        <v>751</v>
      </c>
      <c r="E24" s="45">
        <v>1050</v>
      </c>
      <c r="F24" s="45">
        <v>3828510</v>
      </c>
      <c r="G24" s="3">
        <f t="shared" si="0"/>
        <v>6.8458244625549114E-3</v>
      </c>
      <c r="H24" s="46"/>
    </row>
    <row r="25" spans="1:8" x14ac:dyDescent="0.25">
      <c r="A25" s="94"/>
      <c r="B25" s="2" t="s">
        <v>31</v>
      </c>
      <c r="C25" s="44" t="s">
        <v>346</v>
      </c>
      <c r="D25" s="44" t="s">
        <v>319</v>
      </c>
      <c r="E25" s="45">
        <v>1621</v>
      </c>
      <c r="F25" s="45">
        <v>2998687.9</v>
      </c>
      <c r="G25" s="3">
        <f t="shared" si="0"/>
        <v>5.362005318358164E-3</v>
      </c>
      <c r="H25" s="46"/>
    </row>
    <row r="26" spans="1:8" x14ac:dyDescent="0.25">
      <c r="A26" s="94"/>
      <c r="B26" s="2" t="s">
        <v>627</v>
      </c>
      <c r="C26" s="44" t="s">
        <v>649</v>
      </c>
      <c r="D26" s="44" t="s">
        <v>310</v>
      </c>
      <c r="E26" s="45">
        <v>7000</v>
      </c>
      <c r="F26" s="45">
        <v>2737700</v>
      </c>
      <c r="G26" s="3">
        <f t="shared" si="0"/>
        <v>4.8953283734759949E-3</v>
      </c>
      <c r="H26" s="46"/>
    </row>
    <row r="27" spans="1:8" x14ac:dyDescent="0.25">
      <c r="A27" s="94"/>
      <c r="B27" s="2" t="s">
        <v>33</v>
      </c>
      <c r="C27" s="44" t="s">
        <v>341</v>
      </c>
      <c r="D27" s="44" t="s">
        <v>344</v>
      </c>
      <c r="E27" s="45">
        <v>1610</v>
      </c>
      <c r="F27" s="45">
        <v>3030020</v>
      </c>
      <c r="G27" s="3">
        <f t="shared" si="0"/>
        <v>5.4180307843078989E-3</v>
      </c>
      <c r="H27" s="46"/>
    </row>
    <row r="28" spans="1:8" x14ac:dyDescent="0.25">
      <c r="A28" s="94"/>
      <c r="B28" s="2" t="s">
        <v>628</v>
      </c>
      <c r="C28" s="44" t="s">
        <v>651</v>
      </c>
      <c r="D28" s="44" t="s">
        <v>650</v>
      </c>
      <c r="E28" s="45">
        <v>1545</v>
      </c>
      <c r="F28" s="45">
        <v>4041411</v>
      </c>
      <c r="G28" s="3">
        <f t="shared" si="0"/>
        <v>7.2265163959447688E-3</v>
      </c>
      <c r="H28" s="46"/>
    </row>
    <row r="29" spans="1:8" x14ac:dyDescent="0.25">
      <c r="A29" s="94"/>
      <c r="B29" s="2" t="s">
        <v>34</v>
      </c>
      <c r="C29" s="44" t="s">
        <v>331</v>
      </c>
      <c r="D29" s="44" t="s">
        <v>342</v>
      </c>
      <c r="E29" s="45">
        <v>6500</v>
      </c>
      <c r="F29" s="45">
        <v>1179360</v>
      </c>
      <c r="G29" s="3">
        <f t="shared" si="0"/>
        <v>2.1088338643907838E-3</v>
      </c>
      <c r="H29" s="46"/>
    </row>
    <row r="30" spans="1:8" x14ac:dyDescent="0.25">
      <c r="A30" s="94"/>
      <c r="B30" s="2" t="s">
        <v>624</v>
      </c>
      <c r="C30" s="44" t="s">
        <v>644</v>
      </c>
      <c r="D30" s="44" t="s">
        <v>646</v>
      </c>
      <c r="E30" s="45">
        <v>4125</v>
      </c>
      <c r="F30" s="45">
        <v>7245150</v>
      </c>
      <c r="G30" s="3">
        <f t="shared" si="0"/>
        <v>1.2955177106728132E-2</v>
      </c>
      <c r="H30" s="46"/>
    </row>
    <row r="31" spans="1:8" x14ac:dyDescent="0.25">
      <c r="A31" s="94"/>
      <c r="B31" s="2" t="s">
        <v>35</v>
      </c>
      <c r="C31" s="44" t="s">
        <v>332</v>
      </c>
      <c r="D31" s="44" t="s">
        <v>340</v>
      </c>
      <c r="E31" s="45">
        <v>17793</v>
      </c>
      <c r="F31" s="45">
        <v>4999833</v>
      </c>
      <c r="G31" s="3">
        <f t="shared" si="0"/>
        <v>8.940287229258723E-3</v>
      </c>
      <c r="H31" s="46"/>
    </row>
    <row r="32" spans="1:8" x14ac:dyDescent="0.25">
      <c r="A32" s="94"/>
      <c r="B32" s="2" t="s">
        <v>778</v>
      </c>
      <c r="C32" s="44" t="s">
        <v>806</v>
      </c>
      <c r="D32" s="44" t="s">
        <v>321</v>
      </c>
      <c r="E32" s="45">
        <v>1625</v>
      </c>
      <c r="F32" s="45">
        <v>4315025</v>
      </c>
      <c r="G32" s="3">
        <f t="shared" si="0"/>
        <v>7.71577028701401E-3</v>
      </c>
      <c r="H32" s="46"/>
    </row>
    <row r="33" spans="1:8" x14ac:dyDescent="0.25">
      <c r="A33" s="94"/>
      <c r="B33" s="2" t="s">
        <v>36</v>
      </c>
      <c r="C33" s="44" t="s">
        <v>354</v>
      </c>
      <c r="D33" s="44" t="s">
        <v>317</v>
      </c>
      <c r="E33" s="45">
        <v>32500</v>
      </c>
      <c r="F33" s="45">
        <v>11662625</v>
      </c>
      <c r="G33" s="3">
        <f t="shared" si="0"/>
        <v>2.0854139997702623E-2</v>
      </c>
      <c r="H33" s="46"/>
    </row>
    <row r="34" spans="1:8" x14ac:dyDescent="0.25">
      <c r="A34" s="94"/>
      <c r="B34" s="2" t="s">
        <v>38</v>
      </c>
      <c r="C34" s="44" t="s">
        <v>364</v>
      </c>
      <c r="D34" s="44" t="s">
        <v>362</v>
      </c>
      <c r="E34" s="45">
        <v>2250</v>
      </c>
      <c r="F34" s="45">
        <v>2436975</v>
      </c>
      <c r="G34" s="3">
        <f t="shared" si="0"/>
        <v>4.3575968378389389E-3</v>
      </c>
      <c r="H34" s="46"/>
    </row>
    <row r="35" spans="1:8" x14ac:dyDescent="0.25">
      <c r="A35" s="94"/>
      <c r="B35" s="2" t="s">
        <v>665</v>
      </c>
      <c r="C35" s="44" t="s">
        <v>686</v>
      </c>
      <c r="D35" s="44" t="s">
        <v>687</v>
      </c>
      <c r="E35" s="45">
        <v>3100</v>
      </c>
      <c r="F35" s="45">
        <v>2699015</v>
      </c>
      <c r="G35" s="3">
        <f t="shared" si="0"/>
        <v>4.8261550607945763E-3</v>
      </c>
      <c r="H35" s="46"/>
    </row>
    <row r="36" spans="1:8" x14ac:dyDescent="0.25">
      <c r="A36" s="94"/>
      <c r="B36" s="2" t="s">
        <v>779</v>
      </c>
      <c r="C36" s="44" t="s">
        <v>805</v>
      </c>
      <c r="D36" s="44" t="s">
        <v>753</v>
      </c>
      <c r="E36" s="45">
        <v>6000</v>
      </c>
      <c r="F36" s="45">
        <v>2620800</v>
      </c>
      <c r="G36" s="3">
        <f t="shared" si="0"/>
        <v>4.6862974764239644E-3</v>
      </c>
      <c r="H36" s="46"/>
    </row>
    <row r="37" spans="1:8" x14ac:dyDescent="0.25">
      <c r="A37" s="94"/>
      <c r="B37" s="2" t="s">
        <v>593</v>
      </c>
      <c r="C37" s="44" t="s">
        <v>598</v>
      </c>
      <c r="D37" s="44" t="s">
        <v>597</v>
      </c>
      <c r="E37" s="45">
        <v>1025</v>
      </c>
      <c r="F37" s="45">
        <v>4431382.5</v>
      </c>
      <c r="G37" s="3">
        <f t="shared" si="0"/>
        <v>7.9238311305018759E-3</v>
      </c>
      <c r="H37" s="46"/>
    </row>
    <row r="38" spans="1:8" x14ac:dyDescent="0.25">
      <c r="A38" s="94"/>
      <c r="B38" s="2" t="s">
        <v>39</v>
      </c>
      <c r="C38" s="44" t="s">
        <v>350</v>
      </c>
      <c r="D38" s="44" t="s">
        <v>352</v>
      </c>
      <c r="E38" s="45">
        <v>6900</v>
      </c>
      <c r="F38" s="45">
        <v>3051870</v>
      </c>
      <c r="G38" s="3">
        <f t="shared" si="0"/>
        <v>5.4571011444497879E-3</v>
      </c>
      <c r="H38" s="46"/>
    </row>
    <row r="39" spans="1:8" x14ac:dyDescent="0.25">
      <c r="A39" s="94"/>
      <c r="B39" s="2" t="s">
        <v>666</v>
      </c>
      <c r="C39" s="44" t="s">
        <v>688</v>
      </c>
      <c r="D39" s="44" t="s">
        <v>689</v>
      </c>
      <c r="E39" s="45">
        <v>10100</v>
      </c>
      <c r="F39" s="45">
        <v>2668925</v>
      </c>
      <c r="G39" s="3">
        <f t="shared" si="0"/>
        <v>4.7723506151804143E-3</v>
      </c>
      <c r="H39" s="46"/>
    </row>
    <row r="40" spans="1:8" x14ac:dyDescent="0.25">
      <c r="A40" s="94"/>
      <c r="B40" s="2" t="s">
        <v>747</v>
      </c>
      <c r="C40" s="44" t="s">
        <v>752</v>
      </c>
      <c r="D40" s="44" t="s">
        <v>753</v>
      </c>
      <c r="E40" s="45">
        <v>27000</v>
      </c>
      <c r="F40" s="45">
        <v>4486860</v>
      </c>
      <c r="G40" s="3">
        <f t="shared" si="0"/>
        <v>8.0230314007431434E-3</v>
      </c>
      <c r="H40" s="46"/>
    </row>
    <row r="41" spans="1:8" x14ac:dyDescent="0.25">
      <c r="A41" s="94"/>
      <c r="B41" s="2" t="s">
        <v>40</v>
      </c>
      <c r="C41" s="44" t="s">
        <v>361</v>
      </c>
      <c r="D41" s="44" t="s">
        <v>357</v>
      </c>
      <c r="E41" s="45">
        <v>21700</v>
      </c>
      <c r="F41" s="45">
        <v>5262901</v>
      </c>
      <c r="G41" s="3">
        <f t="shared" si="0"/>
        <v>9.4106836366640561E-3</v>
      </c>
      <c r="H41" s="46"/>
    </row>
    <row r="42" spans="1:8" x14ac:dyDescent="0.25">
      <c r="A42" s="94"/>
      <c r="B42" s="2" t="s">
        <v>41</v>
      </c>
      <c r="C42" s="44" t="s">
        <v>722</v>
      </c>
      <c r="D42" s="44" t="s">
        <v>313</v>
      </c>
      <c r="E42" s="45">
        <v>600</v>
      </c>
      <c r="F42" s="45">
        <v>2617260</v>
      </c>
      <c r="G42" s="3">
        <f t="shared" si="0"/>
        <v>4.6799675416458273E-3</v>
      </c>
      <c r="H42" s="46"/>
    </row>
    <row r="43" spans="1:8" x14ac:dyDescent="0.25">
      <c r="A43" s="94"/>
      <c r="B43" s="2" t="s">
        <v>42</v>
      </c>
      <c r="C43" s="44" t="s">
        <v>363</v>
      </c>
      <c r="D43" s="44" t="s">
        <v>356</v>
      </c>
      <c r="E43" s="45">
        <v>692</v>
      </c>
      <c r="F43" s="45">
        <v>3748218</v>
      </c>
      <c r="G43" s="3">
        <f t="shared" si="0"/>
        <v>6.7022529588243581E-3</v>
      </c>
      <c r="H43" s="46"/>
    </row>
    <row r="44" spans="1:8" x14ac:dyDescent="0.25">
      <c r="A44" s="94"/>
      <c r="B44" s="2" t="s">
        <v>602</v>
      </c>
      <c r="C44" s="44" t="s">
        <v>353</v>
      </c>
      <c r="D44" s="44" t="s">
        <v>317</v>
      </c>
      <c r="E44" s="45">
        <v>20120</v>
      </c>
      <c r="F44" s="45">
        <v>7852836</v>
      </c>
      <c r="G44" s="3">
        <f t="shared" si="0"/>
        <v>1.404179087666791E-2</v>
      </c>
      <c r="H44" s="46"/>
    </row>
    <row r="45" spans="1:8" x14ac:dyDescent="0.25">
      <c r="A45" s="94"/>
      <c r="B45" s="2" t="s">
        <v>43</v>
      </c>
      <c r="C45" s="44" t="s">
        <v>351</v>
      </c>
      <c r="D45" s="44" t="s">
        <v>317</v>
      </c>
      <c r="E45" s="45">
        <v>11645</v>
      </c>
      <c r="F45" s="45">
        <v>14317527.5</v>
      </c>
      <c r="G45" s="3">
        <f t="shared" si="0"/>
        <v>2.5601416739881224E-2</v>
      </c>
      <c r="H45" s="46"/>
    </row>
    <row r="46" spans="1:8" x14ac:dyDescent="0.25">
      <c r="A46" s="94"/>
      <c r="B46" s="2" t="s">
        <v>44</v>
      </c>
      <c r="C46" s="44" t="s">
        <v>358</v>
      </c>
      <c r="D46" s="44" t="s">
        <v>359</v>
      </c>
      <c r="E46" s="45">
        <v>2800</v>
      </c>
      <c r="F46" s="45">
        <v>4226880</v>
      </c>
      <c r="G46" s="3">
        <f t="shared" si="0"/>
        <v>7.5581566991555736E-3</v>
      </c>
      <c r="H46" s="46"/>
    </row>
    <row r="47" spans="1:8" x14ac:dyDescent="0.25">
      <c r="A47" s="94"/>
      <c r="B47" s="2" t="s">
        <v>46</v>
      </c>
      <c r="C47" s="44" t="s">
        <v>348</v>
      </c>
      <c r="D47" s="44" t="s">
        <v>349</v>
      </c>
      <c r="E47" s="45">
        <v>26100</v>
      </c>
      <c r="F47" s="45">
        <v>10622700</v>
      </c>
      <c r="G47" s="3">
        <f t="shared" si="0"/>
        <v>1.8994632250766502E-2</v>
      </c>
      <c r="H47" s="46"/>
    </row>
    <row r="48" spans="1:8" x14ac:dyDescent="0.25">
      <c r="A48" s="94"/>
      <c r="B48" s="2" t="s">
        <v>667</v>
      </c>
      <c r="C48" s="44" t="s">
        <v>690</v>
      </c>
      <c r="D48" s="44" t="s">
        <v>313</v>
      </c>
      <c r="E48" s="45">
        <v>1000</v>
      </c>
      <c r="F48" s="45">
        <v>5549000</v>
      </c>
      <c r="G48" s="3">
        <f t="shared" si="0"/>
        <v>9.922262170587828E-3</v>
      </c>
      <c r="H48" s="46"/>
    </row>
    <row r="49" spans="1:8" x14ac:dyDescent="0.25">
      <c r="A49" s="94"/>
      <c r="B49" s="2" t="s">
        <v>47</v>
      </c>
      <c r="C49" s="44" t="s">
        <v>355</v>
      </c>
      <c r="D49" s="44" t="s">
        <v>365</v>
      </c>
      <c r="E49" s="45">
        <v>14220</v>
      </c>
      <c r="F49" s="45">
        <v>5515227</v>
      </c>
      <c r="G49" s="3">
        <f t="shared" si="0"/>
        <v>9.8618720894403655E-3</v>
      </c>
      <c r="H49" s="46"/>
    </row>
    <row r="50" spans="1:8" x14ac:dyDescent="0.25">
      <c r="A50" s="94"/>
      <c r="B50" s="2" t="s">
        <v>780</v>
      </c>
      <c r="C50" s="44" t="s">
        <v>807</v>
      </c>
      <c r="D50" s="44" t="s">
        <v>370</v>
      </c>
      <c r="E50" s="45">
        <v>5000</v>
      </c>
      <c r="F50" s="45">
        <v>3296500</v>
      </c>
      <c r="G50" s="3">
        <f t="shared" si="0"/>
        <v>5.8945282474937421E-3</v>
      </c>
      <c r="H50" s="46"/>
    </row>
    <row r="51" spans="1:8" x14ac:dyDescent="0.25">
      <c r="A51" s="94"/>
      <c r="B51" s="2" t="s">
        <v>668</v>
      </c>
      <c r="C51" s="44" t="s">
        <v>691</v>
      </c>
      <c r="D51" s="44" t="s">
        <v>308</v>
      </c>
      <c r="E51" s="45">
        <v>6500</v>
      </c>
      <c r="F51" s="45">
        <v>2980900</v>
      </c>
      <c r="G51" s="3">
        <f t="shared" si="0"/>
        <v>5.3301984689683281E-3</v>
      </c>
      <c r="H51" s="46"/>
    </row>
    <row r="52" spans="1:8" x14ac:dyDescent="0.25">
      <c r="A52" s="94"/>
      <c r="B52" s="2" t="s">
        <v>48</v>
      </c>
      <c r="C52" s="44" t="s">
        <v>372</v>
      </c>
      <c r="D52" s="44" t="s">
        <v>371</v>
      </c>
      <c r="E52" s="45">
        <v>1790</v>
      </c>
      <c r="F52" s="45">
        <v>8726608</v>
      </c>
      <c r="G52" s="3">
        <f t="shared" si="0"/>
        <v>1.560419759162896E-2</v>
      </c>
      <c r="H52" s="46"/>
    </row>
    <row r="53" spans="1:8" x14ac:dyDescent="0.25">
      <c r="A53" s="94"/>
      <c r="B53" s="2" t="s">
        <v>49</v>
      </c>
      <c r="C53" s="44" t="s">
        <v>367</v>
      </c>
      <c r="D53" s="44" t="s">
        <v>319</v>
      </c>
      <c r="E53" s="45">
        <v>9160</v>
      </c>
      <c r="F53" s="45">
        <v>10453392</v>
      </c>
      <c r="G53" s="3">
        <f t="shared" si="0"/>
        <v>1.8691889709123343E-2</v>
      </c>
      <c r="H53" s="46"/>
    </row>
    <row r="54" spans="1:8" x14ac:dyDescent="0.25">
      <c r="A54" s="94"/>
      <c r="B54" s="2" t="s">
        <v>50</v>
      </c>
      <c r="C54" s="44" t="s">
        <v>373</v>
      </c>
      <c r="D54" s="44" t="s">
        <v>37</v>
      </c>
      <c r="E54" s="45">
        <v>885</v>
      </c>
      <c r="F54" s="45">
        <v>4884315</v>
      </c>
      <c r="G54" s="3">
        <f t="shared" si="0"/>
        <v>8.7337275101342024E-3</v>
      </c>
      <c r="H54" s="46"/>
    </row>
    <row r="55" spans="1:8" x14ac:dyDescent="0.25">
      <c r="A55" s="94"/>
      <c r="B55" s="2" t="s">
        <v>51</v>
      </c>
      <c r="C55" s="44" t="s">
        <v>377</v>
      </c>
      <c r="D55" s="44" t="s">
        <v>374</v>
      </c>
      <c r="E55" s="45">
        <v>300</v>
      </c>
      <c r="F55" s="45">
        <v>5517300</v>
      </c>
      <c r="G55" s="3">
        <f t="shared" si="0"/>
        <v>9.8655788563316305E-3</v>
      </c>
      <c r="H55" s="46"/>
    </row>
    <row r="56" spans="1:8" x14ac:dyDescent="0.25">
      <c r="A56" s="94"/>
      <c r="B56" s="2" t="s">
        <v>781</v>
      </c>
      <c r="C56" s="44" t="s">
        <v>797</v>
      </c>
      <c r="D56" s="44" t="s">
        <v>798</v>
      </c>
      <c r="E56" s="45">
        <v>215</v>
      </c>
      <c r="F56" s="45">
        <v>5977000</v>
      </c>
      <c r="G56" s="3">
        <f t="shared" si="0"/>
        <v>1.0687576318904927E-2</v>
      </c>
      <c r="H56" s="46"/>
    </row>
    <row r="57" spans="1:8" x14ac:dyDescent="0.25">
      <c r="A57" s="94"/>
      <c r="B57" s="2" t="s">
        <v>603</v>
      </c>
      <c r="C57" s="44" t="s">
        <v>614</v>
      </c>
      <c r="D57" s="44" t="s">
        <v>321</v>
      </c>
      <c r="E57" s="45">
        <v>445</v>
      </c>
      <c r="F57" s="45">
        <v>3584920</v>
      </c>
      <c r="G57" s="3">
        <f t="shared" si="0"/>
        <v>6.410257001366681E-3</v>
      </c>
      <c r="H57" s="46"/>
    </row>
    <row r="58" spans="1:8" x14ac:dyDescent="0.25">
      <c r="A58" s="94"/>
      <c r="B58" s="2" t="s">
        <v>669</v>
      </c>
      <c r="C58" s="44" t="s">
        <v>692</v>
      </c>
      <c r="D58" s="44" t="s">
        <v>693</v>
      </c>
      <c r="E58" s="45">
        <v>25200</v>
      </c>
      <c r="F58" s="45">
        <v>8401680</v>
      </c>
      <c r="G58" s="3">
        <f t="shared" si="0"/>
        <v>1.502318825615144E-2</v>
      </c>
      <c r="H58" s="46"/>
    </row>
    <row r="59" spans="1:8" x14ac:dyDescent="0.25">
      <c r="A59" s="94"/>
      <c r="B59" s="2" t="s">
        <v>52</v>
      </c>
      <c r="C59" s="44" t="s">
        <v>375</v>
      </c>
      <c r="D59" s="44" t="s">
        <v>310</v>
      </c>
      <c r="E59" s="45">
        <v>10619</v>
      </c>
      <c r="F59" s="45">
        <v>20940668</v>
      </c>
      <c r="G59" s="3">
        <f t="shared" si="0"/>
        <v>3.7444367980399899E-2</v>
      </c>
      <c r="H59" s="46"/>
    </row>
    <row r="60" spans="1:8" x14ac:dyDescent="0.25">
      <c r="A60" s="94"/>
      <c r="B60" s="2" t="s">
        <v>670</v>
      </c>
      <c r="C60" s="44" t="s">
        <v>694</v>
      </c>
      <c r="D60" s="44" t="s">
        <v>319</v>
      </c>
      <c r="E60" s="45">
        <v>850</v>
      </c>
      <c r="F60" s="45">
        <v>2651660</v>
      </c>
      <c r="G60" s="3">
        <f t="shared" si="0"/>
        <v>4.7414787722582299E-3</v>
      </c>
      <c r="H60" s="46"/>
    </row>
    <row r="61" spans="1:8" x14ac:dyDescent="0.25">
      <c r="A61" s="94"/>
      <c r="B61" s="2" t="s">
        <v>53</v>
      </c>
      <c r="C61" s="44" t="s">
        <v>368</v>
      </c>
      <c r="D61" s="44" t="s">
        <v>376</v>
      </c>
      <c r="E61" s="45">
        <v>335</v>
      </c>
      <c r="F61" s="45">
        <v>3000595</v>
      </c>
      <c r="G61" s="3">
        <f t="shared" si="0"/>
        <v>5.3654154366110981E-3</v>
      </c>
      <c r="H61" s="46"/>
    </row>
    <row r="62" spans="1:8" x14ac:dyDescent="0.25">
      <c r="A62" s="94"/>
      <c r="B62" s="2" t="s">
        <v>625</v>
      </c>
      <c r="C62" s="44" t="s">
        <v>647</v>
      </c>
      <c r="D62" s="44" t="s">
        <v>648</v>
      </c>
      <c r="E62" s="45">
        <v>3140</v>
      </c>
      <c r="F62" s="45">
        <v>6907372</v>
      </c>
      <c r="G62" s="3">
        <f t="shared" si="0"/>
        <v>1.2351190465629408E-2</v>
      </c>
      <c r="H62" s="46"/>
    </row>
    <row r="63" spans="1:8" x14ac:dyDescent="0.25">
      <c r="A63" s="94"/>
      <c r="B63" s="2" t="s">
        <v>54</v>
      </c>
      <c r="C63" s="44" t="s">
        <v>366</v>
      </c>
      <c r="D63" s="44" t="s">
        <v>369</v>
      </c>
      <c r="E63" s="45">
        <v>4430</v>
      </c>
      <c r="F63" s="45">
        <v>10479608</v>
      </c>
      <c r="G63" s="3">
        <f t="shared" si="0"/>
        <v>1.8738766988824936E-2</v>
      </c>
      <c r="H63" s="46"/>
    </row>
    <row r="64" spans="1:8" x14ac:dyDescent="0.25">
      <c r="A64" s="94"/>
      <c r="B64" s="2" t="s">
        <v>55</v>
      </c>
      <c r="C64" s="44" t="s">
        <v>378</v>
      </c>
      <c r="D64" s="44" t="s">
        <v>317</v>
      </c>
      <c r="E64" s="45">
        <v>9520</v>
      </c>
      <c r="F64" s="45">
        <v>1189809.6000000001</v>
      </c>
      <c r="G64" s="3">
        <f t="shared" si="0"/>
        <v>2.1275189735596028E-3</v>
      </c>
      <c r="H64" s="46"/>
    </row>
    <row r="65" spans="1:8" x14ac:dyDescent="0.25">
      <c r="A65" s="94"/>
      <c r="B65" s="2" t="s">
        <v>56</v>
      </c>
      <c r="C65" s="44" t="s">
        <v>388</v>
      </c>
      <c r="D65" s="44" t="s">
        <v>336</v>
      </c>
      <c r="E65" s="45">
        <v>810</v>
      </c>
      <c r="F65" s="45">
        <v>9641430</v>
      </c>
      <c r="G65" s="3">
        <f t="shared" si="0"/>
        <v>1.7240006516376031E-2</v>
      </c>
      <c r="H65" s="46"/>
    </row>
    <row r="66" spans="1:8" x14ac:dyDescent="0.25">
      <c r="A66" s="94"/>
      <c r="B66" s="2" t="s">
        <v>57</v>
      </c>
      <c r="C66" s="44" t="s">
        <v>383</v>
      </c>
      <c r="D66" s="44" t="s">
        <v>318</v>
      </c>
      <c r="E66" s="45">
        <v>1485</v>
      </c>
      <c r="F66" s="45">
        <v>6404953.5</v>
      </c>
      <c r="G66" s="3">
        <f t="shared" si="0"/>
        <v>1.1452807319773672E-2</v>
      </c>
      <c r="H66" s="46"/>
    </row>
    <row r="67" spans="1:8" x14ac:dyDescent="0.25">
      <c r="A67" s="94"/>
      <c r="B67" s="2" t="s">
        <v>671</v>
      </c>
      <c r="C67" s="44" t="s">
        <v>695</v>
      </c>
      <c r="D67" s="44" t="s">
        <v>696</v>
      </c>
      <c r="E67" s="45">
        <v>8750</v>
      </c>
      <c r="F67" s="45">
        <v>3623812.5</v>
      </c>
      <c r="G67" s="3">
        <f t="shared" si="0"/>
        <v>6.4798013483606601E-3</v>
      </c>
      <c r="H67" s="46"/>
    </row>
    <row r="68" spans="1:8" x14ac:dyDescent="0.25">
      <c r="A68" s="94"/>
      <c r="B68" s="2" t="s">
        <v>58</v>
      </c>
      <c r="C68" s="44" t="s">
        <v>382</v>
      </c>
      <c r="D68" s="44" t="s">
        <v>317</v>
      </c>
      <c r="E68" s="45">
        <v>8200</v>
      </c>
      <c r="F68" s="45">
        <v>6859300</v>
      </c>
      <c r="G68" s="3">
        <f t="shared" si="0"/>
        <v>1.2265232097082914E-2</v>
      </c>
      <c r="H68" s="46"/>
    </row>
    <row r="69" spans="1:8" x14ac:dyDescent="0.25">
      <c r="A69" s="94"/>
      <c r="B69" s="2" t="s">
        <v>59</v>
      </c>
      <c r="C69" s="44" t="s">
        <v>379</v>
      </c>
      <c r="D69" s="44" t="s">
        <v>384</v>
      </c>
      <c r="E69" s="45">
        <v>382</v>
      </c>
      <c r="F69" s="45">
        <v>5437388</v>
      </c>
      <c r="G69" s="3">
        <f t="shared" si="0"/>
        <v>9.7226868371252852E-3</v>
      </c>
      <c r="H69" s="46"/>
    </row>
    <row r="70" spans="1:8" x14ac:dyDescent="0.25">
      <c r="A70" s="94"/>
      <c r="B70" s="2" t="s">
        <v>60</v>
      </c>
      <c r="C70" s="44" t="s">
        <v>386</v>
      </c>
      <c r="D70" s="44" t="s">
        <v>369</v>
      </c>
      <c r="E70" s="45">
        <v>3620</v>
      </c>
      <c r="F70" s="45">
        <v>5977706</v>
      </c>
      <c r="G70" s="3">
        <f t="shared" si="0"/>
        <v>1.0688838729626218E-2</v>
      </c>
      <c r="H70" s="46"/>
    </row>
    <row r="71" spans="1:8" x14ac:dyDescent="0.25">
      <c r="A71" s="94"/>
      <c r="B71" s="2" t="s">
        <v>712</v>
      </c>
      <c r="C71" s="44" t="s">
        <v>723</v>
      </c>
      <c r="D71" s="44" t="s">
        <v>392</v>
      </c>
      <c r="E71" s="45">
        <v>21250</v>
      </c>
      <c r="F71" s="45">
        <v>8591375</v>
      </c>
      <c r="G71" s="3">
        <f t="shared" ref="G71:G86" si="1">+F71/$F$106</f>
        <v>1.5362385142518292E-2</v>
      </c>
      <c r="H71" s="46"/>
    </row>
    <row r="72" spans="1:8" x14ac:dyDescent="0.25">
      <c r="A72" s="94"/>
      <c r="B72" s="2" t="s">
        <v>61</v>
      </c>
      <c r="C72" s="44" t="s">
        <v>380</v>
      </c>
      <c r="D72" s="44" t="s">
        <v>321</v>
      </c>
      <c r="E72" s="45">
        <v>1080</v>
      </c>
      <c r="F72" s="45">
        <v>5532624</v>
      </c>
      <c r="G72" s="3">
        <f t="shared" si="1"/>
        <v>9.8929799638288532E-3</v>
      </c>
      <c r="H72" s="46"/>
    </row>
    <row r="73" spans="1:8" x14ac:dyDescent="0.25">
      <c r="A73" s="94"/>
      <c r="B73" s="2" t="s">
        <v>62</v>
      </c>
      <c r="C73" s="44" t="s">
        <v>381</v>
      </c>
      <c r="D73" s="44" t="s">
        <v>319</v>
      </c>
      <c r="E73" s="45">
        <v>8275</v>
      </c>
      <c r="F73" s="45">
        <v>8661442.5</v>
      </c>
      <c r="G73" s="3">
        <f t="shared" si="1"/>
        <v>1.5487674042254759E-2</v>
      </c>
      <c r="H73" s="46"/>
    </row>
    <row r="74" spans="1:8" x14ac:dyDescent="0.25">
      <c r="A74" s="94"/>
      <c r="B74" s="2" t="s">
        <v>63</v>
      </c>
      <c r="C74" s="44" t="s">
        <v>387</v>
      </c>
      <c r="D74" s="44" t="s">
        <v>345</v>
      </c>
      <c r="E74" s="45">
        <v>27400</v>
      </c>
      <c r="F74" s="45">
        <v>9514650</v>
      </c>
      <c r="G74" s="3">
        <f t="shared" si="1"/>
        <v>1.7013309021694626E-2</v>
      </c>
      <c r="H74" s="46"/>
    </row>
    <row r="75" spans="1:8" x14ac:dyDescent="0.25">
      <c r="A75" s="94"/>
      <c r="B75" s="2" t="s">
        <v>783</v>
      </c>
      <c r="C75" s="44" t="s">
        <v>800</v>
      </c>
      <c r="D75" s="44" t="s">
        <v>396</v>
      </c>
      <c r="E75" s="45">
        <v>1400</v>
      </c>
      <c r="F75" s="45">
        <v>2375100</v>
      </c>
      <c r="G75" s="3">
        <f t="shared" si="1"/>
        <v>4.246957088009218E-3</v>
      </c>
      <c r="H75" s="69"/>
    </row>
    <row r="76" spans="1:8" outlineLevel="1" x14ac:dyDescent="0.25">
      <c r="A76" s="94"/>
      <c r="B76" s="2" t="s">
        <v>65</v>
      </c>
      <c r="C76" s="44" t="s">
        <v>389</v>
      </c>
      <c r="D76" s="44" t="s">
        <v>393</v>
      </c>
      <c r="E76" s="45">
        <v>23424</v>
      </c>
      <c r="F76" s="45">
        <v>6658272</v>
      </c>
      <c r="G76" s="3">
        <f t="shared" si="1"/>
        <v>1.1905770478840179E-2</v>
      </c>
      <c r="H76" s="69"/>
    </row>
    <row r="77" spans="1:8" outlineLevel="1" x14ac:dyDescent="0.25">
      <c r="A77" s="94"/>
      <c r="B77" s="2" t="s">
        <v>784</v>
      </c>
      <c r="C77" s="44" t="s">
        <v>801</v>
      </c>
      <c r="D77" s="44" t="s">
        <v>802</v>
      </c>
      <c r="E77" s="45">
        <v>4400</v>
      </c>
      <c r="F77" s="45">
        <v>3019940</v>
      </c>
      <c r="G77" s="3">
        <f t="shared" si="1"/>
        <v>5.4000065632447292E-3</v>
      </c>
      <c r="H77" s="69"/>
    </row>
    <row r="78" spans="1:8" outlineLevel="1" x14ac:dyDescent="0.25">
      <c r="A78" s="94" t="s">
        <v>782</v>
      </c>
      <c r="B78" s="2" t="s">
        <v>66</v>
      </c>
      <c r="C78" s="44" t="s">
        <v>391</v>
      </c>
      <c r="D78" s="44" t="s">
        <v>395</v>
      </c>
      <c r="E78" s="45">
        <v>28650</v>
      </c>
      <c r="F78" s="45">
        <v>8665192.5</v>
      </c>
      <c r="G78" s="3">
        <f t="shared" si="1"/>
        <v>1.5494379481638379E-2</v>
      </c>
      <c r="H78" s="69"/>
    </row>
    <row r="79" spans="1:8" outlineLevel="1" x14ac:dyDescent="0.25">
      <c r="A79" s="94"/>
      <c r="B79" s="2" t="s">
        <v>785</v>
      </c>
      <c r="C79" s="44" t="s">
        <v>803</v>
      </c>
      <c r="D79" s="44" t="s">
        <v>804</v>
      </c>
      <c r="E79" s="45">
        <v>200</v>
      </c>
      <c r="F79" s="45">
        <v>8075000</v>
      </c>
      <c r="G79" s="3">
        <f t="shared" si="1"/>
        <v>1.4439046139393893E-2</v>
      </c>
      <c r="H79" s="69"/>
    </row>
    <row r="80" spans="1:8" outlineLevel="1" x14ac:dyDescent="0.25">
      <c r="A80" s="94"/>
      <c r="B80" s="2" t="s">
        <v>626</v>
      </c>
      <c r="C80" s="44" t="s">
        <v>642</v>
      </c>
      <c r="D80" s="44" t="s">
        <v>492</v>
      </c>
      <c r="E80" s="45">
        <v>1500</v>
      </c>
      <c r="F80" s="45">
        <v>2435550</v>
      </c>
      <c r="G80" s="3">
        <f t="shared" si="1"/>
        <v>4.3550487708731633E-3</v>
      </c>
      <c r="H80" s="69"/>
    </row>
    <row r="81" spans="1:8" outlineLevel="1" x14ac:dyDescent="0.25">
      <c r="A81" s="94"/>
      <c r="B81" s="2" t="s">
        <v>672</v>
      </c>
      <c r="C81" s="44" t="s">
        <v>697</v>
      </c>
      <c r="D81" s="44" t="s">
        <v>698</v>
      </c>
      <c r="E81" s="45">
        <v>59000</v>
      </c>
      <c r="F81" s="45">
        <v>8894250</v>
      </c>
      <c r="G81" s="3">
        <f t="shared" si="1"/>
        <v>1.5903961130068624E-2</v>
      </c>
      <c r="H81" s="69"/>
    </row>
    <row r="82" spans="1:8" outlineLevel="1" x14ac:dyDescent="0.25">
      <c r="A82" s="94"/>
      <c r="B82" s="2" t="s">
        <v>67</v>
      </c>
      <c r="C82" s="44" t="s">
        <v>390</v>
      </c>
      <c r="D82" s="44" t="s">
        <v>344</v>
      </c>
      <c r="E82" s="45">
        <v>4245</v>
      </c>
      <c r="F82" s="45">
        <v>2328382.5</v>
      </c>
      <c r="G82" s="3">
        <f t="shared" si="1"/>
        <v>4.1634207241680867E-3</v>
      </c>
      <c r="H82" s="69"/>
    </row>
    <row r="83" spans="1:8" outlineLevel="1" x14ac:dyDescent="0.25">
      <c r="A83" s="94"/>
      <c r="B83" s="2" t="s">
        <v>69</v>
      </c>
      <c r="C83" s="44" t="s">
        <v>394</v>
      </c>
      <c r="D83" s="44" t="s">
        <v>313</v>
      </c>
      <c r="E83" s="45">
        <v>2525</v>
      </c>
      <c r="F83" s="45">
        <v>3400922.5</v>
      </c>
      <c r="G83" s="3">
        <f t="shared" si="1"/>
        <v>6.0812479125700088E-3</v>
      </c>
      <c r="H83" s="69"/>
    </row>
    <row r="84" spans="1:8" outlineLevel="1" x14ac:dyDescent="0.25">
      <c r="A84" s="94"/>
      <c r="B84" s="2" t="s">
        <v>70</v>
      </c>
      <c r="C84" s="44" t="s">
        <v>397</v>
      </c>
      <c r="D84" s="44" t="s">
        <v>396</v>
      </c>
      <c r="E84" s="45">
        <v>12000</v>
      </c>
      <c r="F84" s="45">
        <v>3748800</v>
      </c>
      <c r="G84" s="3">
        <f t="shared" si="1"/>
        <v>6.7032936430166962E-3</v>
      </c>
      <c r="H84" s="69"/>
    </row>
    <row r="85" spans="1:8" outlineLevel="1" x14ac:dyDescent="0.25">
      <c r="A85" s="94"/>
      <c r="B85" s="2" t="s">
        <v>673</v>
      </c>
      <c r="C85" s="44" t="s">
        <v>699</v>
      </c>
      <c r="D85" s="44" t="s">
        <v>317</v>
      </c>
      <c r="E85" s="45">
        <v>5000</v>
      </c>
      <c r="F85" s="45">
        <v>5236500</v>
      </c>
      <c r="G85" s="3">
        <f t="shared" si="1"/>
        <v>9.3634755552862055E-3</v>
      </c>
      <c r="H85" s="70"/>
    </row>
    <row r="86" spans="1:8" outlineLevel="1" x14ac:dyDescent="0.25">
      <c r="A86" s="94"/>
      <c r="B86" s="2" t="s">
        <v>786</v>
      </c>
      <c r="C86" s="44" t="s">
        <v>799</v>
      </c>
      <c r="D86" s="44" t="s">
        <v>395</v>
      </c>
      <c r="E86" s="45">
        <v>5500</v>
      </c>
      <c r="F86" s="45">
        <v>7386500</v>
      </c>
      <c r="G86" s="3">
        <f t="shared" si="1"/>
        <v>1.3207927468561359E-2</v>
      </c>
      <c r="H86" s="69"/>
    </row>
    <row r="87" spans="1:8" hidden="1" outlineLevel="1" x14ac:dyDescent="0.25">
      <c r="A87" s="94"/>
      <c r="B87" s="2"/>
      <c r="C87" s="44"/>
      <c r="D87" s="44"/>
      <c r="E87" s="45"/>
      <c r="F87" s="45"/>
      <c r="G87" s="3"/>
      <c r="H87" s="69"/>
    </row>
    <row r="88" spans="1:8" hidden="1" outlineLevel="1" x14ac:dyDescent="0.25">
      <c r="A88" s="94"/>
      <c r="B88" s="2"/>
      <c r="C88" s="44"/>
      <c r="D88" s="44"/>
      <c r="E88" s="45"/>
      <c r="F88" s="45"/>
      <c r="G88" s="3"/>
      <c r="H88" s="69"/>
    </row>
    <row r="89" spans="1:8" hidden="1" x14ac:dyDescent="0.25">
      <c r="A89" s="31" t="s">
        <v>64</v>
      </c>
      <c r="B89" s="2"/>
      <c r="C89" s="44"/>
      <c r="D89" s="44"/>
      <c r="E89" s="45"/>
      <c r="F89" s="45"/>
      <c r="G89" s="3"/>
      <c r="H89" s="69"/>
    </row>
    <row r="90" spans="1:8" hidden="1" x14ac:dyDescent="0.25">
      <c r="B90" s="2"/>
      <c r="C90" s="44"/>
      <c r="D90" s="44"/>
      <c r="E90" s="45"/>
      <c r="F90" s="45"/>
      <c r="G90" s="3"/>
      <c r="H90" s="69"/>
    </row>
    <row r="91" spans="1:8" hidden="1" x14ac:dyDescent="0.25">
      <c r="B91" s="2"/>
      <c r="C91" s="44"/>
      <c r="D91" s="44"/>
      <c r="E91" s="45"/>
      <c r="F91" s="45"/>
      <c r="G91" s="3"/>
      <c r="H91" s="69"/>
    </row>
    <row r="92" spans="1:8" hidden="1" x14ac:dyDescent="0.25">
      <c r="B92" s="28"/>
      <c r="C92" s="44"/>
      <c r="D92" s="44"/>
      <c r="E92" s="45"/>
      <c r="F92" s="45"/>
      <c r="G92" s="3"/>
      <c r="H92" s="69"/>
    </row>
    <row r="93" spans="1:8" hidden="1" x14ac:dyDescent="0.25">
      <c r="B93" s="28"/>
      <c r="C93" s="44"/>
      <c r="D93" s="44"/>
      <c r="E93" s="45"/>
      <c r="F93" s="45"/>
      <c r="G93" s="3"/>
      <c r="H93" s="69"/>
    </row>
    <row r="94" spans="1:8" x14ac:dyDescent="0.25">
      <c r="B94" s="49"/>
      <c r="C94" s="49" t="s">
        <v>72</v>
      </c>
      <c r="D94" s="49"/>
      <c r="E94" s="50"/>
      <c r="F94" s="51">
        <f>SUM(F7:F91)</f>
        <v>551905778.45000005</v>
      </c>
      <c r="G94" s="6">
        <f>+F94/$F$106</f>
        <v>0.98687219809754223</v>
      </c>
      <c r="H94" s="52"/>
    </row>
    <row r="95" spans="1:8" x14ac:dyDescent="0.25">
      <c r="A95" s="101" t="s">
        <v>68</v>
      </c>
    </row>
    <row r="96" spans="1:8" x14ac:dyDescent="0.25">
      <c r="B96" s="53"/>
      <c r="C96" s="53" t="s">
        <v>75</v>
      </c>
      <c r="D96" s="53"/>
      <c r="E96" s="53"/>
      <c r="F96" s="53" t="s">
        <v>10</v>
      </c>
      <c r="G96" s="5" t="s">
        <v>11</v>
      </c>
      <c r="H96" s="53" t="s">
        <v>12</v>
      </c>
    </row>
    <row r="97" spans="1:8" x14ac:dyDescent="0.25">
      <c r="B97" s="54"/>
      <c r="C97" s="49" t="s">
        <v>787</v>
      </c>
      <c r="D97" s="44"/>
      <c r="E97" s="55"/>
      <c r="F97" s="45">
        <v>399890.01</v>
      </c>
      <c r="G97" s="13">
        <f>+F97/$F$106</f>
        <v>7.1505019257866065E-4</v>
      </c>
      <c r="H97" s="44"/>
    </row>
    <row r="98" spans="1:8" x14ac:dyDescent="0.25">
      <c r="B98" s="54" t="s">
        <v>77</v>
      </c>
      <c r="C98" s="49" t="s">
        <v>78</v>
      </c>
      <c r="D98" s="49"/>
      <c r="E98" s="50"/>
      <c r="F98" s="45">
        <v>5087747.2200000007</v>
      </c>
      <c r="G98" s="13">
        <f>+F98/$F$106</f>
        <v>9.0974881554369055E-3</v>
      </c>
      <c r="H98" s="44"/>
    </row>
    <row r="99" spans="1:8" x14ac:dyDescent="0.25">
      <c r="B99" s="54"/>
      <c r="C99" s="49" t="s">
        <v>79</v>
      </c>
      <c r="D99" s="44"/>
      <c r="E99" s="55"/>
      <c r="F99" s="50" t="s">
        <v>76</v>
      </c>
      <c r="G99" s="6">
        <v>0</v>
      </c>
      <c r="H99" s="44"/>
    </row>
    <row r="100" spans="1:8" x14ac:dyDescent="0.25">
      <c r="B100" s="54"/>
      <c r="C100" s="49" t="s">
        <v>80</v>
      </c>
      <c r="D100" s="44"/>
      <c r="E100" s="55"/>
      <c r="F100" s="50" t="s">
        <v>76</v>
      </c>
      <c r="G100" s="6">
        <v>0</v>
      </c>
      <c r="H100" s="44"/>
    </row>
    <row r="101" spans="1:8" x14ac:dyDescent="0.25">
      <c r="B101" s="54"/>
      <c r="C101" s="49" t="s">
        <v>81</v>
      </c>
      <c r="D101" s="44"/>
      <c r="E101" s="55"/>
      <c r="F101" s="50" t="s">
        <v>76</v>
      </c>
      <c r="G101" s="6">
        <v>0</v>
      </c>
      <c r="H101" s="44"/>
    </row>
    <row r="102" spans="1:8" x14ac:dyDescent="0.25">
      <c r="B102" s="44" t="s">
        <v>68</v>
      </c>
      <c r="C102" s="44" t="s">
        <v>82</v>
      </c>
      <c r="D102" s="44"/>
      <c r="E102" s="55"/>
      <c r="F102" s="45">
        <v>1854052.75</v>
      </c>
      <c r="G102" s="6">
        <f>+F102/$F$106</f>
        <v>3.3152635544421213E-3</v>
      </c>
      <c r="H102" s="44"/>
    </row>
    <row r="103" spans="1:8" x14ac:dyDescent="0.25">
      <c r="B103" s="54"/>
      <c r="C103" s="44"/>
      <c r="D103" s="44"/>
      <c r="E103" s="55"/>
      <c r="F103" s="56"/>
      <c r="G103" s="6"/>
      <c r="H103" s="44"/>
    </row>
    <row r="104" spans="1:8" x14ac:dyDescent="0.25">
      <c r="B104" s="54"/>
      <c r="C104" s="44" t="s">
        <v>83</v>
      </c>
      <c r="D104" s="44"/>
      <c r="E104" s="55"/>
      <c r="F104" s="57">
        <f>SUM(F97:F103)</f>
        <v>7341689.9800000004</v>
      </c>
      <c r="G104" s="6">
        <f>+F104/$F$106</f>
        <v>1.3127801902457688E-2</v>
      </c>
      <c r="H104" s="44"/>
    </row>
    <row r="105" spans="1:8" x14ac:dyDescent="0.25">
      <c r="B105" s="54"/>
      <c r="C105" s="44"/>
      <c r="D105" s="44"/>
      <c r="E105" s="55"/>
      <c r="F105" s="57"/>
      <c r="G105" s="6"/>
      <c r="H105" s="44"/>
    </row>
    <row r="106" spans="1:8" x14ac:dyDescent="0.25">
      <c r="A106" s="31" t="s">
        <v>71</v>
      </c>
      <c r="B106" s="58"/>
      <c r="C106" s="59" t="s">
        <v>84</v>
      </c>
      <c r="D106" s="60"/>
      <c r="E106" s="61"/>
      <c r="F106" s="61">
        <f>+F104+F94</f>
        <v>559247468.43000007</v>
      </c>
      <c r="G106" s="7">
        <v>1</v>
      </c>
      <c r="H106" s="44"/>
    </row>
    <row r="107" spans="1:8" x14ac:dyDescent="0.25">
      <c r="F107" s="62"/>
    </row>
    <row r="108" spans="1:8" hidden="1" x14ac:dyDescent="0.25">
      <c r="C108" s="49" t="s">
        <v>85</v>
      </c>
      <c r="D108" s="63"/>
      <c r="F108" s="37">
        <v>0</v>
      </c>
    </row>
    <row r="109" spans="1:8" hidden="1" x14ac:dyDescent="0.25">
      <c r="C109" s="49" t="s">
        <v>86</v>
      </c>
      <c r="D109" s="64"/>
    </row>
    <row r="110" spans="1:8" hidden="1" x14ac:dyDescent="0.25">
      <c r="C110" s="49" t="s">
        <v>87</v>
      </c>
      <c r="D110" s="64"/>
    </row>
    <row r="111" spans="1:8" hidden="1" x14ac:dyDescent="0.25">
      <c r="C111" s="49" t="s">
        <v>88</v>
      </c>
      <c r="D111" s="65"/>
    </row>
    <row r="112" spans="1:8" hidden="1" x14ac:dyDescent="0.25">
      <c r="C112" s="49" t="s">
        <v>89</v>
      </c>
      <c r="D112" s="65"/>
    </row>
    <row r="113" spans="1:8" hidden="1" x14ac:dyDescent="0.25">
      <c r="A113" s="93" t="s">
        <v>73</v>
      </c>
      <c r="C113" s="49" t="s">
        <v>90</v>
      </c>
      <c r="D113" s="66"/>
    </row>
    <row r="114" spans="1:8" hidden="1" x14ac:dyDescent="0.25">
      <c r="A114" s="93" t="s">
        <v>74</v>
      </c>
      <c r="C114" s="49" t="s">
        <v>91</v>
      </c>
      <c r="D114" s="64">
        <v>0</v>
      </c>
    </row>
    <row r="115" spans="1:8" hidden="1" x14ac:dyDescent="0.25">
      <c r="C115" s="49" t="s">
        <v>92</v>
      </c>
      <c r="D115" s="64">
        <v>0</v>
      </c>
      <c r="F115" s="62"/>
      <c r="G115" s="8"/>
    </row>
    <row r="116" spans="1:8" hidden="1" x14ac:dyDescent="0.25">
      <c r="B116" s="67"/>
      <c r="C116" s="43"/>
    </row>
    <row r="117" spans="1:8" hidden="1" x14ac:dyDescent="0.25">
      <c r="F117" s="37"/>
    </row>
    <row r="118" spans="1:8" hidden="1" x14ac:dyDescent="0.25">
      <c r="C118" s="53" t="s">
        <v>93</v>
      </c>
      <c r="D118" s="53"/>
      <c r="E118" s="53"/>
      <c r="F118" s="53"/>
      <c r="G118" s="5"/>
      <c r="H118" s="53"/>
    </row>
    <row r="119" spans="1:8" hidden="1" x14ac:dyDescent="0.25">
      <c r="C119" s="53" t="s">
        <v>94</v>
      </c>
      <c r="D119" s="53"/>
      <c r="E119" s="53"/>
      <c r="F119" s="53" t="s">
        <v>10</v>
      </c>
      <c r="G119" s="5" t="s">
        <v>11</v>
      </c>
      <c r="H119" s="53" t="s">
        <v>12</v>
      </c>
    </row>
    <row r="120" spans="1:8" hidden="1" x14ac:dyDescent="0.25">
      <c r="C120" s="49" t="s">
        <v>95</v>
      </c>
      <c r="D120" s="44"/>
      <c r="E120" s="55"/>
      <c r="F120" s="68">
        <f>SUMIF(Table1345676856[[Industry ]],A113,Table1345676856[Market Value])</f>
        <v>0</v>
      </c>
      <c r="G120" s="9">
        <f>+F120/$F$106</f>
        <v>0</v>
      </c>
      <c r="H120" s="44"/>
    </row>
    <row r="121" spans="1:8" hidden="1" x14ac:dyDescent="0.25">
      <c r="C121" s="44" t="s">
        <v>96</v>
      </c>
      <c r="D121" s="44"/>
      <c r="E121" s="55"/>
      <c r="F121" s="68">
        <f>SUMIF(Table1345676856[[Industry ]],A114,Table1345676856[Market Value])</f>
        <v>0</v>
      </c>
      <c r="G121" s="9">
        <f>+F121/$F$106</f>
        <v>0</v>
      </c>
      <c r="H121" s="44"/>
    </row>
    <row r="122" spans="1:8" hidden="1" x14ac:dyDescent="0.25">
      <c r="C122" s="44" t="s">
        <v>97</v>
      </c>
      <c r="D122" s="44"/>
      <c r="E122" s="55"/>
      <c r="F122" s="68">
        <f>SUMIF($E$134:$E$141,C122,H134:H141)</f>
        <v>0</v>
      </c>
      <c r="G122" s="9">
        <f>+F122/$F$106</f>
        <v>0</v>
      </c>
      <c r="H122" s="44"/>
    </row>
    <row r="123" spans="1:8" hidden="1" x14ac:dyDescent="0.25">
      <c r="C123" s="44" t="s">
        <v>98</v>
      </c>
      <c r="D123" s="44"/>
      <c r="E123" s="55"/>
      <c r="F123" s="68">
        <f t="shared" ref="F123:F131" si="2">SUMIF($E$134:$E$141,C123,H135:H142)</f>
        <v>0</v>
      </c>
      <c r="G123" s="9">
        <f t="shared" ref="G123:G131" si="3">+F123/$F$106</f>
        <v>0</v>
      </c>
      <c r="H123" s="44"/>
    </row>
    <row r="124" spans="1:8" hidden="1" x14ac:dyDescent="0.25">
      <c r="C124" s="44" t="s">
        <v>99</v>
      </c>
      <c r="D124" s="44"/>
      <c r="E124" s="55"/>
      <c r="F124" s="68">
        <f t="shared" si="2"/>
        <v>0</v>
      </c>
      <c r="G124" s="9">
        <f t="shared" si="3"/>
        <v>0</v>
      </c>
      <c r="H124" s="44"/>
    </row>
    <row r="125" spans="1:8" hidden="1" x14ac:dyDescent="0.25">
      <c r="C125" s="44" t="s">
        <v>100</v>
      </c>
      <c r="D125" s="44"/>
      <c r="E125" s="55"/>
      <c r="F125" s="68">
        <f t="shared" si="2"/>
        <v>0</v>
      </c>
      <c r="G125" s="9">
        <f t="shared" si="3"/>
        <v>0</v>
      </c>
      <c r="H125" s="44"/>
    </row>
    <row r="126" spans="1:8" hidden="1" x14ac:dyDescent="0.25">
      <c r="C126" s="44" t="s">
        <v>101</v>
      </c>
      <c r="D126" s="44"/>
      <c r="E126" s="55"/>
      <c r="F126" s="68">
        <f t="shared" si="2"/>
        <v>0</v>
      </c>
      <c r="G126" s="9">
        <f t="shared" si="3"/>
        <v>0</v>
      </c>
      <c r="H126" s="44"/>
    </row>
    <row r="127" spans="1:8" hidden="1" x14ac:dyDescent="0.25">
      <c r="C127" s="44" t="s">
        <v>102</v>
      </c>
      <c r="D127" s="44"/>
      <c r="E127" s="55"/>
      <c r="F127" s="68">
        <f t="shared" si="2"/>
        <v>0</v>
      </c>
      <c r="G127" s="9">
        <f t="shared" si="3"/>
        <v>0</v>
      </c>
      <c r="H127" s="44"/>
    </row>
    <row r="128" spans="1:8" hidden="1" x14ac:dyDescent="0.25">
      <c r="C128" s="44" t="s">
        <v>103</v>
      </c>
      <c r="D128" s="44"/>
      <c r="E128" s="55"/>
      <c r="F128" s="68">
        <f t="shared" si="2"/>
        <v>0</v>
      </c>
      <c r="G128" s="9">
        <f t="shared" si="3"/>
        <v>0</v>
      </c>
      <c r="H128" s="44"/>
    </row>
    <row r="129" spans="2:9" hidden="1" x14ac:dyDescent="0.25">
      <c r="C129" s="44" t="s">
        <v>104</v>
      </c>
      <c r="D129" s="44"/>
      <c r="E129" s="55"/>
      <c r="F129" s="68">
        <f>SUMIF($E$134:$E$141,C129,H141:H148)</f>
        <v>0</v>
      </c>
      <c r="G129" s="9">
        <f t="shared" si="3"/>
        <v>0</v>
      </c>
      <c r="H129" s="44"/>
    </row>
    <row r="130" spans="2:9" hidden="1" x14ac:dyDescent="0.25">
      <c r="C130" s="44" t="s">
        <v>105</v>
      </c>
      <c r="D130" s="44"/>
      <c r="E130" s="55"/>
      <c r="F130" s="68">
        <f t="shared" si="2"/>
        <v>0</v>
      </c>
      <c r="G130" s="9">
        <f t="shared" si="3"/>
        <v>0</v>
      </c>
      <c r="H130" s="44"/>
    </row>
    <row r="131" spans="2:9" hidden="1" x14ac:dyDescent="0.25">
      <c r="C131" s="44" t="s">
        <v>106</v>
      </c>
      <c r="D131" s="44"/>
      <c r="E131" s="55"/>
      <c r="F131" s="68">
        <f t="shared" si="2"/>
        <v>0</v>
      </c>
      <c r="G131" s="9">
        <f t="shared" si="3"/>
        <v>0</v>
      </c>
      <c r="H131" s="44"/>
    </row>
    <row r="132" spans="2:9" hidden="1" x14ac:dyDescent="0.25"/>
    <row r="133" spans="2:9" hidden="1" x14ac:dyDescent="0.25">
      <c r="B133" s="93"/>
      <c r="C133" s="93"/>
      <c r="D133" s="93"/>
      <c r="E133" s="100"/>
      <c r="F133" s="93"/>
      <c r="G133" s="33"/>
      <c r="H133" s="93"/>
      <c r="I133" s="93"/>
    </row>
    <row r="134" spans="2:9" hidden="1" x14ac:dyDescent="0.25">
      <c r="B134" s="93"/>
      <c r="C134" s="93"/>
      <c r="D134" s="93"/>
      <c r="E134" s="93" t="s">
        <v>97</v>
      </c>
      <c r="F134" s="93" t="s">
        <v>107</v>
      </c>
      <c r="G134" s="33">
        <f t="shared" ref="G134:G141" si="4">SUMIF($H$7:$H$74,F134,$E$7:$E$74)</f>
        <v>0</v>
      </c>
      <c r="H134" s="93">
        <f t="shared" ref="H134:H141" si="5">SUMIF($H$7:$H$74,F134,$F$7:$F$74)</f>
        <v>0</v>
      </c>
      <c r="I134" s="93"/>
    </row>
    <row r="135" spans="2:9" hidden="1" x14ac:dyDescent="0.25">
      <c r="B135" s="93"/>
      <c r="C135" s="93"/>
      <c r="D135" s="93"/>
      <c r="E135" s="93" t="s">
        <v>97</v>
      </c>
      <c r="F135" s="93" t="s">
        <v>108</v>
      </c>
      <c r="G135" s="33">
        <f t="shared" si="4"/>
        <v>0</v>
      </c>
      <c r="H135" s="93">
        <f t="shared" si="5"/>
        <v>0</v>
      </c>
      <c r="I135" s="93"/>
    </row>
    <row r="136" spans="2:9" hidden="1" x14ac:dyDescent="0.25">
      <c r="B136" s="93"/>
      <c r="C136" s="93"/>
      <c r="D136" s="93"/>
      <c r="E136" s="93" t="s">
        <v>97</v>
      </c>
      <c r="F136" s="93" t="s">
        <v>109</v>
      </c>
      <c r="G136" s="33">
        <f t="shared" si="4"/>
        <v>0</v>
      </c>
      <c r="H136" s="93">
        <f t="shared" si="5"/>
        <v>0</v>
      </c>
      <c r="I136" s="93"/>
    </row>
    <row r="137" spans="2:9" x14ac:dyDescent="0.25">
      <c r="B137" s="93"/>
      <c r="C137" s="93"/>
      <c r="D137" s="93"/>
      <c r="E137" s="93" t="s">
        <v>99</v>
      </c>
      <c r="F137" s="93" t="s">
        <v>110</v>
      </c>
      <c r="G137" s="33">
        <f t="shared" si="4"/>
        <v>0</v>
      </c>
      <c r="H137" s="93">
        <f t="shared" si="5"/>
        <v>0</v>
      </c>
      <c r="I137" s="93"/>
    </row>
    <row r="138" spans="2:9" x14ac:dyDescent="0.25">
      <c r="B138" s="93"/>
      <c r="C138" s="93"/>
      <c r="D138" s="93"/>
      <c r="E138" s="93" t="s">
        <v>100</v>
      </c>
      <c r="F138" s="93" t="s">
        <v>111</v>
      </c>
      <c r="G138" s="33">
        <f t="shared" si="4"/>
        <v>0</v>
      </c>
      <c r="H138" s="93">
        <f t="shared" si="5"/>
        <v>0</v>
      </c>
      <c r="I138" s="93"/>
    </row>
    <row r="139" spans="2:9" x14ac:dyDescent="0.25">
      <c r="B139" s="93"/>
      <c r="C139" s="93"/>
      <c r="D139" s="93"/>
      <c r="E139" s="93" t="s">
        <v>97</v>
      </c>
      <c r="F139" s="93" t="s">
        <v>112</v>
      </c>
      <c r="G139" s="33">
        <f t="shared" si="4"/>
        <v>0</v>
      </c>
      <c r="H139" s="93">
        <f t="shared" si="5"/>
        <v>0</v>
      </c>
      <c r="I139" s="93"/>
    </row>
    <row r="140" spans="2:9" x14ac:dyDescent="0.25">
      <c r="B140" s="93"/>
      <c r="C140" s="93"/>
      <c r="D140" s="93"/>
      <c r="E140" s="93" t="s">
        <v>100</v>
      </c>
      <c r="F140" s="93" t="s">
        <v>113</v>
      </c>
      <c r="G140" s="33">
        <f t="shared" si="4"/>
        <v>0</v>
      </c>
      <c r="H140" s="93">
        <f t="shared" si="5"/>
        <v>0</v>
      </c>
      <c r="I140" s="93"/>
    </row>
    <row r="141" spans="2:9" x14ac:dyDescent="0.25">
      <c r="B141" s="93"/>
      <c r="C141" s="93"/>
      <c r="D141" s="93"/>
      <c r="E141" s="93" t="s">
        <v>97</v>
      </c>
      <c r="F141" s="93" t="s">
        <v>114</v>
      </c>
      <c r="G141" s="33">
        <f t="shared" si="4"/>
        <v>0</v>
      </c>
      <c r="H141" s="93">
        <f t="shared" si="5"/>
        <v>0</v>
      </c>
      <c r="I141" s="93"/>
    </row>
    <row r="142" spans="2:9" x14ac:dyDescent="0.25">
      <c r="B142" s="93"/>
      <c r="C142" s="93"/>
      <c r="D142" s="93"/>
      <c r="E142" s="100"/>
      <c r="F142" s="93"/>
      <c r="G142" s="33" t="s">
        <v>115</v>
      </c>
      <c r="H142" s="93" t="s">
        <v>115</v>
      </c>
      <c r="I142" s="93"/>
    </row>
  </sheetData>
  <pageMargins left="0.7" right="0.7" top="0.75" bottom="0.75" header="0.3" footer="0.3"/>
  <pageSetup scale="44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778A-9186-46ED-BAED-98624419F080}">
  <sheetPr>
    <tabColor rgb="FF7030A0"/>
  </sheetPr>
  <dimension ref="A2:O206"/>
  <sheetViews>
    <sheetView showGridLines="0" zoomScale="85" zoomScaleNormal="85" zoomScaleSheetLayoutView="89" workbookViewId="0">
      <selection activeCell="G148" sqref="G148"/>
    </sheetView>
  </sheetViews>
  <sheetFormatPr defaultColWidth="9.140625" defaultRowHeight="15" x14ac:dyDescent="0.25"/>
  <cols>
    <col min="1" max="1" width="11.28515625" style="101" customWidth="1"/>
    <col min="2" max="2" width="16.5703125" style="34" customWidth="1"/>
    <col min="3" max="3" width="52.7109375" style="34" customWidth="1"/>
    <col min="4" max="4" width="62" style="34" customWidth="1"/>
    <col min="5" max="5" width="19.42578125" style="37" customWidth="1"/>
    <col min="6" max="6" width="29.5703125" style="34" customWidth="1"/>
    <col min="7" max="7" width="20.5703125" style="38" customWidth="1"/>
    <col min="8" max="8" width="23.28515625" style="34" bestFit="1" customWidth="1"/>
    <col min="9" max="9" width="12" style="34" bestFit="1" customWidth="1"/>
    <col min="10" max="10" width="12.85546875" style="101" bestFit="1" customWidth="1"/>
    <col min="11" max="11" width="13.7109375" style="101" bestFit="1" customWidth="1"/>
    <col min="12" max="12" width="16.140625" style="101" bestFit="1" customWidth="1"/>
    <col min="13" max="13" width="14" style="101" bestFit="1" customWidth="1"/>
    <col min="14" max="14" width="9.140625" style="101"/>
    <col min="15" max="15" width="10" style="101" bestFit="1" customWidth="1"/>
    <col min="16" max="16384" width="9.140625" style="34"/>
  </cols>
  <sheetData>
    <row r="2" spans="1:12" x14ac:dyDescent="0.25">
      <c r="B2" s="35" t="s">
        <v>0</v>
      </c>
      <c r="D2" s="36" t="s">
        <v>1</v>
      </c>
    </row>
    <row r="3" spans="1:12" x14ac:dyDescent="0.25">
      <c r="A3" s="116" t="s">
        <v>118</v>
      </c>
      <c r="B3" s="35" t="s">
        <v>3</v>
      </c>
      <c r="D3" s="35" t="s">
        <v>119</v>
      </c>
    </row>
    <row r="4" spans="1:12" x14ac:dyDescent="0.25">
      <c r="B4" s="35" t="s">
        <v>5</v>
      </c>
      <c r="D4" s="35" t="s">
        <v>815</v>
      </c>
    </row>
    <row r="6" spans="1:12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1" t="s">
        <v>11</v>
      </c>
      <c r="H6" s="42" t="s">
        <v>12</v>
      </c>
    </row>
    <row r="7" spans="1:12" x14ac:dyDescent="0.25">
      <c r="A7" s="112"/>
      <c r="B7" s="2" t="s">
        <v>120</v>
      </c>
      <c r="C7" s="44" t="s">
        <v>444</v>
      </c>
      <c r="D7" s="44" t="s">
        <v>319</v>
      </c>
      <c r="E7" s="45">
        <v>480</v>
      </c>
      <c r="F7" s="45">
        <v>48867168</v>
      </c>
      <c r="G7" s="3">
        <f t="shared" ref="G7:G70" si="0">+F7/$F$157</f>
        <v>2.4616769921916035E-3</v>
      </c>
      <c r="H7" s="46" t="s">
        <v>107</v>
      </c>
      <c r="K7" s="105" t="s">
        <v>109</v>
      </c>
      <c r="L7" s="104">
        <f t="shared" ref="L7:L13" si="1">SUMIF($H$7:$H$144,K7,$F$7:$F$144)</f>
        <v>3863613968</v>
      </c>
    </row>
    <row r="8" spans="1:12" x14ac:dyDescent="0.25">
      <c r="A8" s="112"/>
      <c r="B8" s="2" t="s">
        <v>629</v>
      </c>
      <c r="C8" s="44" t="s">
        <v>653</v>
      </c>
      <c r="D8" s="44" t="s">
        <v>319</v>
      </c>
      <c r="E8" s="45">
        <v>1600</v>
      </c>
      <c r="F8" s="45">
        <v>160794080</v>
      </c>
      <c r="G8" s="3">
        <f t="shared" si="0"/>
        <v>8.0999800769427869E-3</v>
      </c>
      <c r="H8" s="46" t="s">
        <v>107</v>
      </c>
      <c r="K8" s="105" t="s">
        <v>122</v>
      </c>
      <c r="L8" s="104">
        <f t="shared" si="1"/>
        <v>150358950</v>
      </c>
    </row>
    <row r="9" spans="1:12" x14ac:dyDescent="0.25">
      <c r="A9" s="112"/>
      <c r="B9" s="2" t="s">
        <v>121</v>
      </c>
      <c r="C9" s="44" t="s">
        <v>441</v>
      </c>
      <c r="D9" s="44" t="s">
        <v>319</v>
      </c>
      <c r="E9" s="45">
        <v>2500</v>
      </c>
      <c r="F9" s="45">
        <v>249067000</v>
      </c>
      <c r="G9" s="3">
        <f t="shared" si="0"/>
        <v>1.2546716507373337E-2</v>
      </c>
      <c r="H9" s="46" t="s">
        <v>107</v>
      </c>
      <c r="K9" s="105" t="s">
        <v>107</v>
      </c>
      <c r="L9" s="104">
        <f t="shared" si="1"/>
        <v>12076083382.799999</v>
      </c>
    </row>
    <row r="10" spans="1:12" x14ac:dyDescent="0.25">
      <c r="A10" s="112"/>
      <c r="B10" s="2" t="s">
        <v>123</v>
      </c>
      <c r="C10" s="44" t="s">
        <v>443</v>
      </c>
      <c r="D10" s="44" t="s">
        <v>319</v>
      </c>
      <c r="E10" s="45">
        <v>65</v>
      </c>
      <c r="F10" s="45">
        <v>66792895</v>
      </c>
      <c r="G10" s="3">
        <f t="shared" si="0"/>
        <v>3.3646830703053959E-3</v>
      </c>
      <c r="H10" s="46" t="s">
        <v>107</v>
      </c>
      <c r="K10" s="105" t="s">
        <v>114</v>
      </c>
      <c r="L10" s="104">
        <f t="shared" si="1"/>
        <v>1338070869</v>
      </c>
    </row>
    <row r="11" spans="1:12" x14ac:dyDescent="0.25">
      <c r="A11" s="112"/>
      <c r="B11" s="2" t="s">
        <v>124</v>
      </c>
      <c r="C11" s="44" t="s">
        <v>442</v>
      </c>
      <c r="D11" s="44" t="s">
        <v>319</v>
      </c>
      <c r="E11" s="45">
        <v>200</v>
      </c>
      <c r="F11" s="45">
        <v>205367200</v>
      </c>
      <c r="G11" s="3">
        <f t="shared" si="0"/>
        <v>1.0345344980720214E-2</v>
      </c>
      <c r="H11" s="46" t="s">
        <v>107</v>
      </c>
      <c r="K11" s="106" t="s">
        <v>110</v>
      </c>
      <c r="L11" s="104">
        <f t="shared" si="1"/>
        <v>1081047868</v>
      </c>
    </row>
    <row r="12" spans="1:12" x14ac:dyDescent="0.25">
      <c r="A12" s="112"/>
      <c r="B12" s="2" t="s">
        <v>125</v>
      </c>
      <c r="C12" s="44" t="s">
        <v>445</v>
      </c>
      <c r="D12" s="44" t="s">
        <v>319</v>
      </c>
      <c r="E12" s="45">
        <v>2500</v>
      </c>
      <c r="F12" s="45">
        <v>246487250</v>
      </c>
      <c r="G12" s="3">
        <f t="shared" si="0"/>
        <v>1.2416761949323108E-2</v>
      </c>
      <c r="H12" s="46" t="s">
        <v>107</v>
      </c>
      <c r="K12" s="106" t="s">
        <v>112</v>
      </c>
      <c r="L12" s="104">
        <f t="shared" si="1"/>
        <v>0</v>
      </c>
    </row>
    <row r="13" spans="1:12" x14ac:dyDescent="0.25">
      <c r="A13" s="112"/>
      <c r="B13" s="2" t="s">
        <v>630</v>
      </c>
      <c r="C13" s="44" t="s">
        <v>652</v>
      </c>
      <c r="D13" s="44" t="s">
        <v>319</v>
      </c>
      <c r="E13" s="45">
        <v>2500</v>
      </c>
      <c r="F13" s="45">
        <v>244658250</v>
      </c>
      <c r="G13" s="3">
        <f t="shared" si="0"/>
        <v>1.2324626321190977E-2</v>
      </c>
      <c r="H13" s="46" t="s">
        <v>107</v>
      </c>
      <c r="K13" s="101" t="s">
        <v>128</v>
      </c>
      <c r="L13" s="104">
        <f t="shared" si="1"/>
        <v>0</v>
      </c>
    </row>
    <row r="14" spans="1:12" x14ac:dyDescent="0.25">
      <c r="A14" s="112"/>
      <c r="B14" s="2" t="s">
        <v>126</v>
      </c>
      <c r="C14" s="44" t="s">
        <v>447</v>
      </c>
      <c r="D14" s="44" t="s">
        <v>319</v>
      </c>
      <c r="E14" s="45">
        <v>1500</v>
      </c>
      <c r="F14" s="45">
        <v>147735900</v>
      </c>
      <c r="G14" s="3">
        <f t="shared" si="0"/>
        <v>7.4421760219605835E-3</v>
      </c>
      <c r="H14" s="46" t="s">
        <v>107</v>
      </c>
      <c r="K14" s="106"/>
      <c r="L14" s="101">
        <f>SUM(L7:L13)</f>
        <v>18509175037.799999</v>
      </c>
    </row>
    <row r="15" spans="1:12" x14ac:dyDescent="0.25">
      <c r="A15" s="112"/>
      <c r="B15" s="2" t="s">
        <v>127</v>
      </c>
      <c r="C15" s="44" t="s">
        <v>449</v>
      </c>
      <c r="D15" s="44" t="s">
        <v>319</v>
      </c>
      <c r="E15" s="45">
        <v>1000</v>
      </c>
      <c r="F15" s="45">
        <v>100613700</v>
      </c>
      <c r="G15" s="3">
        <f t="shared" si="0"/>
        <v>5.0684015572432664E-3</v>
      </c>
      <c r="H15" s="46" t="s">
        <v>107</v>
      </c>
      <c r="K15" s="106"/>
    </row>
    <row r="16" spans="1:12" x14ac:dyDescent="0.25">
      <c r="A16" s="112"/>
      <c r="B16" s="2" t="s">
        <v>129</v>
      </c>
      <c r="C16" s="44" t="s">
        <v>448</v>
      </c>
      <c r="D16" s="44" t="s">
        <v>317</v>
      </c>
      <c r="E16" s="45">
        <v>22</v>
      </c>
      <c r="F16" s="45">
        <v>22434038</v>
      </c>
      <c r="G16" s="3">
        <f t="shared" si="0"/>
        <v>1.1301116362329843E-3</v>
      </c>
      <c r="H16" s="46" t="s">
        <v>109</v>
      </c>
      <c r="K16" s="106"/>
      <c r="L16" s="102">
        <f>F145</f>
        <v>18554256692.559998</v>
      </c>
    </row>
    <row r="17" spans="1:12" x14ac:dyDescent="0.25">
      <c r="A17" s="112"/>
      <c r="B17" s="2" t="s">
        <v>631</v>
      </c>
      <c r="C17" s="44" t="s">
        <v>654</v>
      </c>
      <c r="D17" s="44" t="s">
        <v>317</v>
      </c>
      <c r="E17" s="45">
        <v>400</v>
      </c>
      <c r="F17" s="45">
        <v>402546400</v>
      </c>
      <c r="G17" s="3">
        <f t="shared" si="0"/>
        <v>2.0278220566609429E-2</v>
      </c>
      <c r="H17" s="46" t="s">
        <v>107</v>
      </c>
      <c r="K17" s="106"/>
      <c r="L17" s="101">
        <f>L14-L16</f>
        <v>-45081654.759998322</v>
      </c>
    </row>
    <row r="18" spans="1:12" x14ac:dyDescent="0.25">
      <c r="A18" s="112"/>
      <c r="B18" s="2" t="s">
        <v>130</v>
      </c>
      <c r="C18" s="44" t="s">
        <v>446</v>
      </c>
      <c r="D18" s="44" t="s">
        <v>317</v>
      </c>
      <c r="E18" s="45">
        <v>100</v>
      </c>
      <c r="F18" s="45">
        <v>97711200</v>
      </c>
      <c r="G18" s="3">
        <f t="shared" si="0"/>
        <v>4.9221885115059705E-3</v>
      </c>
      <c r="H18" s="46" t="s">
        <v>107</v>
      </c>
      <c r="K18" s="106"/>
    </row>
    <row r="19" spans="1:12" x14ac:dyDescent="0.25">
      <c r="A19" s="112"/>
      <c r="B19" s="2" t="s">
        <v>131</v>
      </c>
      <c r="C19" s="44" t="s">
        <v>450</v>
      </c>
      <c r="D19" s="44" t="s">
        <v>317</v>
      </c>
      <c r="E19" s="45">
        <v>4480</v>
      </c>
      <c r="F19" s="45">
        <v>454622336</v>
      </c>
      <c r="G19" s="3">
        <f t="shared" si="0"/>
        <v>2.290153881370004E-2</v>
      </c>
      <c r="H19" s="46" t="s">
        <v>107</v>
      </c>
      <c r="K19" s="106"/>
    </row>
    <row r="20" spans="1:12" x14ac:dyDescent="0.25">
      <c r="A20" s="112"/>
      <c r="B20" s="2" t="s">
        <v>132</v>
      </c>
      <c r="C20" s="44" t="s">
        <v>451</v>
      </c>
      <c r="D20" s="44" t="s">
        <v>317</v>
      </c>
      <c r="E20" s="45">
        <v>450</v>
      </c>
      <c r="F20" s="45">
        <v>45195390</v>
      </c>
      <c r="G20" s="3">
        <f t="shared" si="0"/>
        <v>2.2767116710370136E-3</v>
      </c>
      <c r="H20" s="46" t="s">
        <v>107</v>
      </c>
      <c r="K20" s="106"/>
    </row>
    <row r="21" spans="1:12" x14ac:dyDescent="0.25">
      <c r="A21" s="112"/>
      <c r="B21" s="2" t="s">
        <v>133</v>
      </c>
      <c r="C21" s="44" t="s">
        <v>453</v>
      </c>
      <c r="D21" s="44" t="s">
        <v>319</v>
      </c>
      <c r="E21" s="45">
        <v>50</v>
      </c>
      <c r="F21" s="45">
        <v>51589750</v>
      </c>
      <c r="G21" s="3">
        <f t="shared" si="0"/>
        <v>2.5988266929631932E-3</v>
      </c>
      <c r="H21" s="46" t="s">
        <v>107</v>
      </c>
      <c r="K21" s="106"/>
    </row>
    <row r="22" spans="1:12" x14ac:dyDescent="0.25">
      <c r="A22" s="112"/>
      <c r="B22" s="2" t="s">
        <v>134</v>
      </c>
      <c r="C22" s="44" t="s">
        <v>455</v>
      </c>
      <c r="D22" s="44" t="s">
        <v>319</v>
      </c>
      <c r="E22" s="45">
        <v>91</v>
      </c>
      <c r="F22" s="45">
        <v>91737919</v>
      </c>
      <c r="G22" s="3">
        <f t="shared" si="0"/>
        <v>4.6212852873699769E-3</v>
      </c>
      <c r="H22" s="46" t="s">
        <v>107</v>
      </c>
      <c r="K22" s="106"/>
    </row>
    <row r="23" spans="1:12" x14ac:dyDescent="0.25">
      <c r="A23" s="112"/>
      <c r="B23" s="2" t="s">
        <v>135</v>
      </c>
      <c r="C23" s="44" t="s">
        <v>452</v>
      </c>
      <c r="D23" s="44" t="s">
        <v>319</v>
      </c>
      <c r="E23" s="45">
        <v>78</v>
      </c>
      <c r="F23" s="45">
        <v>75796110</v>
      </c>
      <c r="G23" s="3">
        <f t="shared" si="0"/>
        <v>3.8182188107283794E-3</v>
      </c>
      <c r="H23" s="46" t="s">
        <v>107</v>
      </c>
      <c r="K23" s="106"/>
    </row>
    <row r="24" spans="1:12" x14ac:dyDescent="0.25">
      <c r="A24" s="112"/>
      <c r="B24" s="2" t="s">
        <v>136</v>
      </c>
      <c r="C24" s="44" t="s">
        <v>454</v>
      </c>
      <c r="D24" s="44" t="s">
        <v>319</v>
      </c>
      <c r="E24" s="45">
        <v>20</v>
      </c>
      <c r="F24" s="45">
        <v>19766600</v>
      </c>
      <c r="G24" s="3">
        <f t="shared" si="0"/>
        <v>9.9573980701837578E-4</v>
      </c>
      <c r="H24" s="46" t="s">
        <v>107</v>
      </c>
      <c r="K24" s="106"/>
    </row>
    <row r="25" spans="1:12" x14ac:dyDescent="0.25">
      <c r="A25" s="112"/>
      <c r="B25" s="2" t="s">
        <v>632</v>
      </c>
      <c r="C25" s="44" t="s">
        <v>655</v>
      </c>
      <c r="D25" s="44" t="s">
        <v>319</v>
      </c>
      <c r="E25" s="45">
        <v>150</v>
      </c>
      <c r="F25" s="45">
        <v>153045000</v>
      </c>
      <c r="G25" s="3">
        <f t="shared" si="0"/>
        <v>7.7096212178688964E-3</v>
      </c>
      <c r="H25" s="46" t="s">
        <v>107</v>
      </c>
      <c r="K25" s="106"/>
    </row>
    <row r="26" spans="1:12" x14ac:dyDescent="0.25">
      <c r="A26" s="112"/>
      <c r="B26" s="2" t="s">
        <v>137</v>
      </c>
      <c r="C26" s="44" t="s">
        <v>461</v>
      </c>
      <c r="D26" s="44" t="s">
        <v>319</v>
      </c>
      <c r="E26" s="45">
        <v>500</v>
      </c>
      <c r="F26" s="45">
        <v>50296650</v>
      </c>
      <c r="G26" s="3">
        <f t="shared" si="0"/>
        <v>2.5336869549983706E-3</v>
      </c>
      <c r="H26" s="46" t="s">
        <v>107</v>
      </c>
      <c r="K26" s="106"/>
    </row>
    <row r="27" spans="1:12" x14ac:dyDescent="0.25">
      <c r="A27" s="112"/>
      <c r="B27" s="2" t="s">
        <v>138</v>
      </c>
      <c r="C27" s="44" t="s">
        <v>458</v>
      </c>
      <c r="D27" s="44" t="s">
        <v>319</v>
      </c>
      <c r="E27" s="45">
        <v>450</v>
      </c>
      <c r="F27" s="45">
        <v>46066410</v>
      </c>
      <c r="G27" s="3">
        <f t="shared" si="0"/>
        <v>2.3205891859717593E-3</v>
      </c>
      <c r="H27" s="46" t="s">
        <v>107</v>
      </c>
      <c r="K27" s="106"/>
    </row>
    <row r="28" spans="1:12" x14ac:dyDescent="0.25">
      <c r="A28" s="112"/>
      <c r="B28" s="2" t="s">
        <v>594</v>
      </c>
      <c r="C28" s="44" t="s">
        <v>601</v>
      </c>
      <c r="D28" s="44" t="s">
        <v>319</v>
      </c>
      <c r="E28" s="45">
        <v>2500</v>
      </c>
      <c r="F28" s="45">
        <v>252536500</v>
      </c>
      <c r="G28" s="3">
        <f t="shared" si="0"/>
        <v>1.2721492101580245E-2</v>
      </c>
      <c r="H28" s="46" t="s">
        <v>107</v>
      </c>
      <c r="K28" s="106"/>
    </row>
    <row r="29" spans="1:12" x14ac:dyDescent="0.25">
      <c r="A29" s="112"/>
      <c r="B29" s="2" t="s">
        <v>139</v>
      </c>
      <c r="C29" s="44" t="s">
        <v>457</v>
      </c>
      <c r="D29" s="44" t="s">
        <v>319</v>
      </c>
      <c r="E29" s="45">
        <v>980</v>
      </c>
      <c r="F29" s="45">
        <v>98536648</v>
      </c>
      <c r="G29" s="3">
        <f t="shared" si="0"/>
        <v>4.9637703430917626E-3</v>
      </c>
      <c r="H29" s="46" t="s">
        <v>107</v>
      </c>
      <c r="K29" s="106"/>
    </row>
    <row r="30" spans="1:12" x14ac:dyDescent="0.25">
      <c r="A30" s="112"/>
      <c r="B30" s="2" t="s">
        <v>140</v>
      </c>
      <c r="C30" s="44" t="s">
        <v>456</v>
      </c>
      <c r="D30" s="44" t="s">
        <v>319</v>
      </c>
      <c r="E30" s="45">
        <v>500</v>
      </c>
      <c r="F30" s="45">
        <v>50133450</v>
      </c>
      <c r="G30" s="3">
        <f t="shared" si="0"/>
        <v>2.5254657770261649E-3</v>
      </c>
      <c r="H30" s="46" t="s">
        <v>107</v>
      </c>
      <c r="K30" s="106"/>
    </row>
    <row r="31" spans="1:12" x14ac:dyDescent="0.25">
      <c r="A31" s="112"/>
      <c r="B31" s="2" t="s">
        <v>141</v>
      </c>
      <c r="C31" s="44" t="s">
        <v>459</v>
      </c>
      <c r="D31" s="44" t="s">
        <v>319</v>
      </c>
      <c r="E31" s="45">
        <v>1500</v>
      </c>
      <c r="F31" s="45">
        <v>147681900</v>
      </c>
      <c r="G31" s="3">
        <f t="shared" si="0"/>
        <v>7.4394557792491914E-3</v>
      </c>
      <c r="H31" s="46" t="s">
        <v>107</v>
      </c>
      <c r="K31" s="106"/>
    </row>
    <row r="32" spans="1:12" x14ac:dyDescent="0.25">
      <c r="A32" s="112"/>
      <c r="B32" s="2" t="s">
        <v>142</v>
      </c>
      <c r="C32" s="44" t="s">
        <v>460</v>
      </c>
      <c r="D32" s="44" t="s">
        <v>319</v>
      </c>
      <c r="E32" s="45">
        <v>2500</v>
      </c>
      <c r="F32" s="45">
        <v>246473250</v>
      </c>
      <c r="G32" s="3">
        <f t="shared" si="0"/>
        <v>1.2416056701212748E-2</v>
      </c>
      <c r="H32" s="46" t="s">
        <v>107</v>
      </c>
      <c r="K32" s="106"/>
    </row>
    <row r="33" spans="1:11" x14ac:dyDescent="0.25">
      <c r="A33" s="112"/>
      <c r="B33" s="2" t="s">
        <v>143</v>
      </c>
      <c r="C33" s="44" t="s">
        <v>466</v>
      </c>
      <c r="D33" s="44" t="s">
        <v>317</v>
      </c>
      <c r="E33" s="45">
        <v>9</v>
      </c>
      <c r="F33" s="45">
        <v>8974053</v>
      </c>
      <c r="G33" s="3">
        <f t="shared" si="0"/>
        <v>4.5206670860910205E-4</v>
      </c>
      <c r="H33" s="46" t="s">
        <v>109</v>
      </c>
      <c r="K33" s="106"/>
    </row>
    <row r="34" spans="1:11" x14ac:dyDescent="0.25">
      <c r="A34" s="112"/>
      <c r="B34" s="2" t="s">
        <v>298</v>
      </c>
      <c r="C34" s="44" t="s">
        <v>570</v>
      </c>
      <c r="D34" s="44" t="s">
        <v>317</v>
      </c>
      <c r="E34" s="45">
        <v>1</v>
      </c>
      <c r="F34" s="45">
        <v>10095100</v>
      </c>
      <c r="G34" s="3">
        <f t="shared" si="0"/>
        <v>5.0853929992164591E-4</v>
      </c>
      <c r="H34" s="46" t="s">
        <v>217</v>
      </c>
      <c r="K34" s="106"/>
    </row>
    <row r="35" spans="1:11" x14ac:dyDescent="0.25">
      <c r="A35" s="112"/>
      <c r="B35" s="2" t="s">
        <v>144</v>
      </c>
      <c r="C35" s="44" t="s">
        <v>468</v>
      </c>
      <c r="D35" s="44" t="s">
        <v>308</v>
      </c>
      <c r="E35" s="45">
        <v>1</v>
      </c>
      <c r="F35" s="45">
        <v>977658</v>
      </c>
      <c r="G35" s="3">
        <f t="shared" si="0"/>
        <v>4.924938979136378E-5</v>
      </c>
      <c r="H35" s="46" t="s">
        <v>107</v>
      </c>
      <c r="K35" s="106"/>
    </row>
    <row r="36" spans="1:11" x14ac:dyDescent="0.25">
      <c r="A36" s="112"/>
      <c r="B36" s="2" t="s">
        <v>145</v>
      </c>
      <c r="C36" s="44" t="s">
        <v>463</v>
      </c>
      <c r="D36" s="44" t="s">
        <v>308</v>
      </c>
      <c r="E36" s="45">
        <v>5</v>
      </c>
      <c r="F36" s="45">
        <v>4972810</v>
      </c>
      <c r="G36" s="3">
        <f t="shared" si="0"/>
        <v>2.5050463254879695E-4</v>
      </c>
      <c r="H36" s="46" t="s">
        <v>107</v>
      </c>
      <c r="K36" s="106"/>
    </row>
    <row r="37" spans="1:11" x14ac:dyDescent="0.25">
      <c r="A37" s="112"/>
      <c r="B37" s="2" t="s">
        <v>713</v>
      </c>
      <c r="C37" s="44" t="s">
        <v>724</v>
      </c>
      <c r="D37" s="44" t="s">
        <v>370</v>
      </c>
      <c r="E37" s="45">
        <v>1000</v>
      </c>
      <c r="F37" s="45">
        <v>98800400</v>
      </c>
      <c r="G37" s="3">
        <f t="shared" si="0"/>
        <v>4.9770568144920386E-3</v>
      </c>
      <c r="H37" s="46" t="s">
        <v>107</v>
      </c>
      <c r="K37" s="106"/>
    </row>
    <row r="38" spans="1:11" x14ac:dyDescent="0.25">
      <c r="A38" s="112"/>
      <c r="B38" s="2" t="s">
        <v>300</v>
      </c>
      <c r="C38" s="44" t="s">
        <v>569</v>
      </c>
      <c r="D38" s="44" t="s">
        <v>393</v>
      </c>
      <c r="E38" s="45">
        <v>14770</v>
      </c>
      <c r="F38" s="45">
        <v>1468138</v>
      </c>
      <c r="G38" s="3">
        <f t="shared" si="0"/>
        <v>7.3957253589203208E-5</v>
      </c>
      <c r="H38" s="46"/>
      <c r="K38" s="106"/>
    </row>
    <row r="39" spans="1:11" x14ac:dyDescent="0.25">
      <c r="A39" s="112"/>
      <c r="B39" s="2" t="s">
        <v>714</v>
      </c>
      <c r="C39" s="44" t="s">
        <v>727</v>
      </c>
      <c r="D39" s="44" t="s">
        <v>398</v>
      </c>
      <c r="E39" s="45">
        <v>2470</v>
      </c>
      <c r="F39" s="45">
        <v>245895663</v>
      </c>
      <c r="G39" s="10">
        <f t="shared" si="0"/>
        <v>1.2386960834047108E-2</v>
      </c>
      <c r="H39" s="46" t="s">
        <v>107</v>
      </c>
      <c r="K39" s="106"/>
    </row>
    <row r="40" spans="1:11" x14ac:dyDescent="0.25">
      <c r="A40" s="112"/>
      <c r="B40" s="2" t="s">
        <v>146</v>
      </c>
      <c r="C40" s="44" t="s">
        <v>467</v>
      </c>
      <c r="D40" s="44" t="s">
        <v>398</v>
      </c>
      <c r="E40" s="45">
        <v>500</v>
      </c>
      <c r="F40" s="45">
        <v>50519050</v>
      </c>
      <c r="G40" s="3">
        <f t="shared" si="0"/>
        <v>2.5448903249801016E-3</v>
      </c>
      <c r="H40" s="46" t="s">
        <v>107</v>
      </c>
      <c r="K40" s="106"/>
    </row>
    <row r="41" spans="1:11" x14ac:dyDescent="0.25">
      <c r="A41" s="112"/>
      <c r="B41" s="2" t="s">
        <v>147</v>
      </c>
      <c r="C41" s="44" t="s">
        <v>464</v>
      </c>
      <c r="D41" s="44" t="s">
        <v>398</v>
      </c>
      <c r="E41" s="45">
        <v>6000</v>
      </c>
      <c r="F41" s="45">
        <v>590505000</v>
      </c>
      <c r="G41" s="3">
        <f t="shared" si="0"/>
        <v>2.974660967204203E-2</v>
      </c>
      <c r="H41" s="46" t="s">
        <v>107</v>
      </c>
      <c r="K41" s="106"/>
    </row>
    <row r="42" spans="1:11" x14ac:dyDescent="0.25">
      <c r="A42" s="112"/>
      <c r="B42" s="2" t="s">
        <v>577</v>
      </c>
      <c r="C42" s="44" t="s">
        <v>588</v>
      </c>
      <c r="D42" s="44" t="s">
        <v>398</v>
      </c>
      <c r="E42" s="45">
        <v>2450</v>
      </c>
      <c r="F42" s="45">
        <v>239132740</v>
      </c>
      <c r="G42" s="3">
        <f t="shared" si="0"/>
        <v>1.2046279500742435E-2</v>
      </c>
      <c r="H42" s="46" t="s">
        <v>107</v>
      </c>
      <c r="K42" s="106"/>
    </row>
    <row r="43" spans="1:11" x14ac:dyDescent="0.25">
      <c r="A43" s="112"/>
      <c r="B43" s="2" t="s">
        <v>788</v>
      </c>
      <c r="C43" s="44" t="s">
        <v>811</v>
      </c>
      <c r="D43" s="44" t="s">
        <v>398</v>
      </c>
      <c r="E43" s="45">
        <v>1900</v>
      </c>
      <c r="F43" s="45">
        <v>192929040</v>
      </c>
      <c r="G43" s="3">
        <f t="shared" si="0"/>
        <v>9.7187743495512884E-3</v>
      </c>
      <c r="H43" s="46" t="s">
        <v>107</v>
      </c>
      <c r="K43" s="106"/>
    </row>
    <row r="44" spans="1:11" x14ac:dyDescent="0.25">
      <c r="A44" s="112"/>
      <c r="B44" s="2" t="s">
        <v>148</v>
      </c>
      <c r="C44" s="44" t="s">
        <v>469</v>
      </c>
      <c r="D44" s="44" t="s">
        <v>308</v>
      </c>
      <c r="E44" s="45">
        <v>414</v>
      </c>
      <c r="F44" s="45">
        <v>414442566</v>
      </c>
      <c r="G44" s="3">
        <f t="shared" si="0"/>
        <v>2.0877488323183577E-2</v>
      </c>
      <c r="H44" s="46" t="s">
        <v>114</v>
      </c>
      <c r="K44" s="106"/>
    </row>
    <row r="45" spans="1:11" x14ac:dyDescent="0.25">
      <c r="A45" s="112"/>
      <c r="B45" s="2" t="s">
        <v>578</v>
      </c>
      <c r="C45" s="44" t="s">
        <v>587</v>
      </c>
      <c r="D45" s="44" t="s">
        <v>465</v>
      </c>
      <c r="E45" s="45">
        <v>250</v>
      </c>
      <c r="F45" s="45">
        <v>252645000</v>
      </c>
      <c r="G45" s="3">
        <f t="shared" si="0"/>
        <v>1.2726957774435541E-2</v>
      </c>
      <c r="H45" s="46" t="s">
        <v>109</v>
      </c>
      <c r="K45" s="106"/>
    </row>
    <row r="46" spans="1:11" x14ac:dyDescent="0.25">
      <c r="A46" s="112"/>
      <c r="B46" s="2" t="s">
        <v>149</v>
      </c>
      <c r="C46" s="44" t="s">
        <v>462</v>
      </c>
      <c r="D46" s="44" t="s">
        <v>465</v>
      </c>
      <c r="E46" s="45">
        <v>96</v>
      </c>
      <c r="F46" s="45">
        <v>93987072</v>
      </c>
      <c r="G46" s="3">
        <f t="shared" si="0"/>
        <v>4.7345860661672816E-3</v>
      </c>
      <c r="H46" s="46" t="s">
        <v>109</v>
      </c>
      <c r="K46" s="106"/>
    </row>
    <row r="47" spans="1:11" x14ac:dyDescent="0.25">
      <c r="A47" s="112"/>
      <c r="B47" s="2" t="s">
        <v>150</v>
      </c>
      <c r="C47" s="44" t="s">
        <v>471</v>
      </c>
      <c r="D47" s="44" t="s">
        <v>465</v>
      </c>
      <c r="E47" s="45">
        <v>50</v>
      </c>
      <c r="F47" s="45">
        <v>50480250</v>
      </c>
      <c r="G47" s="3">
        <f t="shared" si="0"/>
        <v>2.5429357802171019E-3</v>
      </c>
      <c r="H47" s="46" t="s">
        <v>109</v>
      </c>
      <c r="K47" s="106"/>
    </row>
    <row r="48" spans="1:11" x14ac:dyDescent="0.25">
      <c r="A48" s="112"/>
      <c r="B48" s="2" t="s">
        <v>151</v>
      </c>
      <c r="C48" s="44" t="s">
        <v>470</v>
      </c>
      <c r="D48" s="44" t="s">
        <v>465</v>
      </c>
      <c r="E48" s="45">
        <v>50</v>
      </c>
      <c r="F48" s="45">
        <v>50206450</v>
      </c>
      <c r="G48" s="3">
        <f t="shared" si="0"/>
        <v>2.5291431421730461E-3</v>
      </c>
      <c r="H48" s="46" t="s">
        <v>109</v>
      </c>
      <c r="K48" s="106"/>
    </row>
    <row r="49" spans="1:11" x14ac:dyDescent="0.25">
      <c r="A49" s="112"/>
      <c r="B49" s="2" t="s">
        <v>152</v>
      </c>
      <c r="C49" s="44" t="s">
        <v>473</v>
      </c>
      <c r="D49" s="44" t="s">
        <v>465</v>
      </c>
      <c r="E49" s="45">
        <v>2000</v>
      </c>
      <c r="F49" s="45">
        <v>200919400</v>
      </c>
      <c r="G49" s="3">
        <f t="shared" si="0"/>
        <v>1.0121287656058596E-2</v>
      </c>
      <c r="H49" s="46" t="s">
        <v>109</v>
      </c>
      <c r="K49" s="106"/>
    </row>
    <row r="50" spans="1:11" x14ac:dyDescent="0.25">
      <c r="A50" s="112"/>
      <c r="B50" s="2" t="s">
        <v>789</v>
      </c>
      <c r="C50" s="44" t="s">
        <v>810</v>
      </c>
      <c r="D50" s="44" t="s">
        <v>465</v>
      </c>
      <c r="E50" s="45">
        <v>1000</v>
      </c>
      <c r="F50" s="45">
        <v>100149400</v>
      </c>
      <c r="G50" s="3">
        <f t="shared" si="0"/>
        <v>5.0450125074118024E-3</v>
      </c>
      <c r="H50" s="46" t="s">
        <v>109</v>
      </c>
      <c r="K50" s="106"/>
    </row>
    <row r="51" spans="1:11" x14ac:dyDescent="0.25">
      <c r="A51" s="112"/>
      <c r="B51" s="2" t="s">
        <v>674</v>
      </c>
      <c r="C51" s="44" t="s">
        <v>700</v>
      </c>
      <c r="D51" s="44" t="s">
        <v>465</v>
      </c>
      <c r="E51" s="45">
        <v>2500</v>
      </c>
      <c r="F51" s="45">
        <v>249883250</v>
      </c>
      <c r="G51" s="3">
        <f t="shared" si="0"/>
        <v>1.2587834990950621E-2</v>
      </c>
      <c r="H51" s="46" t="s">
        <v>109</v>
      </c>
      <c r="K51" s="106"/>
    </row>
    <row r="52" spans="1:11" x14ac:dyDescent="0.25">
      <c r="A52" s="112"/>
      <c r="B52" s="2" t="s">
        <v>754</v>
      </c>
      <c r="C52" s="44" t="s">
        <v>755</v>
      </c>
      <c r="D52" s="44" t="s">
        <v>465</v>
      </c>
      <c r="E52" s="45">
        <v>2500</v>
      </c>
      <c r="F52" s="45">
        <v>250100000</v>
      </c>
      <c r="G52" s="3">
        <f t="shared" si="0"/>
        <v>1.2598753742944958E-2</v>
      </c>
      <c r="H52" s="46" t="s">
        <v>109</v>
      </c>
      <c r="K52" s="106"/>
    </row>
    <row r="53" spans="1:11" x14ac:dyDescent="0.25">
      <c r="A53" s="112"/>
      <c r="B53" s="2" t="s">
        <v>604</v>
      </c>
      <c r="C53" s="44" t="s">
        <v>619</v>
      </c>
      <c r="D53" s="44" t="s">
        <v>319</v>
      </c>
      <c r="E53" s="45">
        <v>3405</v>
      </c>
      <c r="F53" s="45">
        <v>343989444</v>
      </c>
      <c r="G53" s="3">
        <f t="shared" si="0"/>
        <v>1.7328421811789504E-2</v>
      </c>
      <c r="H53" s="46" t="s">
        <v>110</v>
      </c>
      <c r="K53" s="106"/>
    </row>
    <row r="54" spans="1:11" x14ac:dyDescent="0.25">
      <c r="A54" s="112"/>
      <c r="B54" s="2" t="s">
        <v>153</v>
      </c>
      <c r="C54" s="44" t="s">
        <v>475</v>
      </c>
      <c r="D54" s="44" t="s">
        <v>319</v>
      </c>
      <c r="E54" s="45">
        <v>500</v>
      </c>
      <c r="F54" s="45">
        <v>50518650</v>
      </c>
      <c r="G54" s="3">
        <f t="shared" si="0"/>
        <v>2.5448701750340912E-3</v>
      </c>
      <c r="H54" s="46" t="s">
        <v>110</v>
      </c>
      <c r="K54" s="106"/>
    </row>
    <row r="55" spans="1:11" x14ac:dyDescent="0.25">
      <c r="A55" s="112"/>
      <c r="B55" s="2" t="s">
        <v>154</v>
      </c>
      <c r="C55" s="44" t="s">
        <v>474</v>
      </c>
      <c r="D55" s="44" t="s">
        <v>319</v>
      </c>
      <c r="E55" s="45">
        <v>5</v>
      </c>
      <c r="F55" s="45">
        <v>5028560</v>
      </c>
      <c r="G55" s="3">
        <f t="shared" si="0"/>
        <v>2.5331303127398358E-4</v>
      </c>
      <c r="H55" s="46" t="s">
        <v>110</v>
      </c>
      <c r="K55" s="106"/>
    </row>
    <row r="56" spans="1:11" x14ac:dyDescent="0.25">
      <c r="A56" s="112"/>
      <c r="B56" s="2" t="s">
        <v>155</v>
      </c>
      <c r="C56" s="44" t="s">
        <v>481</v>
      </c>
      <c r="D56" s="44" t="s">
        <v>342</v>
      </c>
      <c r="E56" s="45">
        <v>100</v>
      </c>
      <c r="F56" s="45">
        <v>100079400</v>
      </c>
      <c r="G56" s="3">
        <f t="shared" si="0"/>
        <v>5.041486266859998E-3</v>
      </c>
      <c r="H56" s="46" t="s">
        <v>114</v>
      </c>
      <c r="K56" s="106"/>
    </row>
    <row r="57" spans="1:11" x14ac:dyDescent="0.25">
      <c r="A57" s="112"/>
      <c r="B57" s="2" t="s">
        <v>156</v>
      </c>
      <c r="C57" s="44" t="s">
        <v>482</v>
      </c>
      <c r="D57" s="44" t="s">
        <v>319</v>
      </c>
      <c r="E57" s="45">
        <v>20600</v>
      </c>
      <c r="F57" s="45">
        <v>20011725.800000001</v>
      </c>
      <c r="G57" s="3">
        <f t="shared" si="0"/>
        <v>1.0080879861077096E-3</v>
      </c>
      <c r="H57" s="46" t="s">
        <v>107</v>
      </c>
      <c r="K57" s="106"/>
    </row>
    <row r="58" spans="1:11" x14ac:dyDescent="0.25">
      <c r="A58" s="112"/>
      <c r="B58" s="2" t="s">
        <v>157</v>
      </c>
      <c r="C58" s="44" t="s">
        <v>476</v>
      </c>
      <c r="D58" s="44" t="s">
        <v>319</v>
      </c>
      <c r="E58" s="45">
        <v>1</v>
      </c>
      <c r="F58" s="45">
        <v>1050342</v>
      </c>
      <c r="G58" s="3">
        <f t="shared" si="0"/>
        <v>5.291083648089681E-5</v>
      </c>
      <c r="H58" s="46" t="s">
        <v>107</v>
      </c>
      <c r="K58" s="106"/>
    </row>
    <row r="59" spans="1:11" x14ac:dyDescent="0.25">
      <c r="A59" s="112"/>
      <c r="B59" s="2" t="s">
        <v>158</v>
      </c>
      <c r="C59" s="44" t="s">
        <v>477</v>
      </c>
      <c r="D59" s="44" t="s">
        <v>319</v>
      </c>
      <c r="E59" s="45">
        <v>2</v>
      </c>
      <c r="F59" s="45">
        <v>2062118</v>
      </c>
      <c r="G59" s="3">
        <f t="shared" si="0"/>
        <v>1.0387891591720979E-4</v>
      </c>
      <c r="H59" s="46" t="s">
        <v>107</v>
      </c>
      <c r="K59" s="106"/>
    </row>
    <row r="60" spans="1:11" x14ac:dyDescent="0.25">
      <c r="A60" s="112"/>
      <c r="B60" s="2" t="s">
        <v>159</v>
      </c>
      <c r="C60" s="44" t="s">
        <v>479</v>
      </c>
      <c r="D60" s="44" t="s">
        <v>319</v>
      </c>
      <c r="E60" s="45">
        <v>298</v>
      </c>
      <c r="F60" s="45">
        <v>298808176</v>
      </c>
      <c r="G60" s="3">
        <f t="shared" si="0"/>
        <v>1.5052421534596384E-2</v>
      </c>
      <c r="H60" s="46" t="s">
        <v>107</v>
      </c>
      <c r="K60" s="106"/>
    </row>
    <row r="61" spans="1:11" x14ac:dyDescent="0.25">
      <c r="A61" s="112"/>
      <c r="B61" s="2" t="s">
        <v>160</v>
      </c>
      <c r="C61" s="44" t="s">
        <v>478</v>
      </c>
      <c r="D61" s="44" t="s">
        <v>319</v>
      </c>
      <c r="E61" s="45">
        <v>3</v>
      </c>
      <c r="F61" s="45">
        <v>3045315</v>
      </c>
      <c r="G61" s="3">
        <f t="shared" si="0"/>
        <v>1.5340733208595131E-4</v>
      </c>
      <c r="H61" s="46" t="s">
        <v>107</v>
      </c>
      <c r="K61" s="106"/>
    </row>
    <row r="62" spans="1:11" x14ac:dyDescent="0.25">
      <c r="A62" s="112"/>
      <c r="B62" s="2" t="s">
        <v>633</v>
      </c>
      <c r="C62" s="44" t="s">
        <v>656</v>
      </c>
      <c r="D62" s="44" t="s">
        <v>319</v>
      </c>
      <c r="E62" s="45">
        <v>950</v>
      </c>
      <c r="F62" s="45">
        <v>96562085</v>
      </c>
      <c r="G62" s="3">
        <f t="shared" si="0"/>
        <v>4.8643019984818837E-3</v>
      </c>
      <c r="H62" s="46" t="s">
        <v>107</v>
      </c>
      <c r="K62" s="106"/>
    </row>
    <row r="63" spans="1:11" x14ac:dyDescent="0.25">
      <c r="A63" s="112"/>
      <c r="B63" s="2" t="s">
        <v>161</v>
      </c>
      <c r="C63" s="44" t="s">
        <v>480</v>
      </c>
      <c r="D63" s="44" t="s">
        <v>319</v>
      </c>
      <c r="E63" s="45">
        <v>1500</v>
      </c>
      <c r="F63" s="45">
        <v>151947450</v>
      </c>
      <c r="G63" s="3">
        <f t="shared" si="0"/>
        <v>7.6543322847598631E-3</v>
      </c>
      <c r="H63" s="46" t="s">
        <v>107</v>
      </c>
      <c r="K63" s="106"/>
    </row>
    <row r="64" spans="1:11" x14ac:dyDescent="0.25">
      <c r="A64" s="112"/>
      <c r="B64" s="2" t="s">
        <v>162</v>
      </c>
      <c r="C64" s="44" t="s">
        <v>486</v>
      </c>
      <c r="D64" s="44" t="s">
        <v>319</v>
      </c>
      <c r="E64" s="45">
        <v>2450</v>
      </c>
      <c r="F64" s="45">
        <v>244430620</v>
      </c>
      <c r="G64" s="3">
        <f t="shared" si="0"/>
        <v>1.231315949066516E-2</v>
      </c>
      <c r="H64" s="46" t="s">
        <v>107</v>
      </c>
      <c r="K64" s="106"/>
    </row>
    <row r="65" spans="1:11" x14ac:dyDescent="0.25">
      <c r="A65" s="112"/>
      <c r="B65" s="2" t="s">
        <v>733</v>
      </c>
      <c r="C65" s="44" t="s">
        <v>734</v>
      </c>
      <c r="D65" s="44" t="s">
        <v>319</v>
      </c>
      <c r="E65" s="45">
        <v>2470</v>
      </c>
      <c r="F65" s="45">
        <v>247311714</v>
      </c>
      <c r="G65" s="3">
        <f t="shared" si="0"/>
        <v>1.2458294212041714E-2</v>
      </c>
      <c r="H65" s="46" t="s">
        <v>107</v>
      </c>
      <c r="K65" s="106"/>
    </row>
    <row r="66" spans="1:11" x14ac:dyDescent="0.25">
      <c r="A66" s="112"/>
      <c r="B66" s="2" t="s">
        <v>163</v>
      </c>
      <c r="C66" s="44" t="s">
        <v>487</v>
      </c>
      <c r="D66" s="44" t="s">
        <v>317</v>
      </c>
      <c r="E66" s="45">
        <v>1500</v>
      </c>
      <c r="F66" s="45">
        <v>150358950</v>
      </c>
      <c r="G66" s="3">
        <f t="shared" si="0"/>
        <v>7.5743118116664279E-3</v>
      </c>
      <c r="H66" s="46" t="s">
        <v>122</v>
      </c>
      <c r="K66" s="106"/>
    </row>
    <row r="67" spans="1:11" x14ac:dyDescent="0.25">
      <c r="A67" s="112"/>
      <c r="B67" s="2" t="s">
        <v>164</v>
      </c>
      <c r="C67" s="44" t="s">
        <v>489</v>
      </c>
      <c r="D67" s="44" t="s">
        <v>483</v>
      </c>
      <c r="E67" s="45">
        <v>5</v>
      </c>
      <c r="F67" s="45">
        <v>5223635</v>
      </c>
      <c r="G67" s="3">
        <f t="shared" si="0"/>
        <v>2.6313990806888556E-4</v>
      </c>
      <c r="H67" s="46" t="s">
        <v>109</v>
      </c>
      <c r="K67" s="106"/>
    </row>
    <row r="68" spans="1:11" x14ac:dyDescent="0.25">
      <c r="A68" s="112"/>
      <c r="B68" s="2" t="s">
        <v>165</v>
      </c>
      <c r="C68" s="44" t="s">
        <v>485</v>
      </c>
      <c r="D68" s="44" t="s">
        <v>483</v>
      </c>
      <c r="E68" s="45">
        <v>9</v>
      </c>
      <c r="F68" s="45">
        <v>9254520</v>
      </c>
      <c r="G68" s="10">
        <f t="shared" si="0"/>
        <v>4.6619519587828454E-4</v>
      </c>
      <c r="H68" s="46" t="s">
        <v>109</v>
      </c>
      <c r="K68" s="106"/>
    </row>
    <row r="69" spans="1:11" x14ac:dyDescent="0.25">
      <c r="A69" s="112"/>
      <c r="B69" s="2" t="s">
        <v>166</v>
      </c>
      <c r="C69" s="44" t="s">
        <v>490</v>
      </c>
      <c r="D69" s="44" t="s">
        <v>483</v>
      </c>
      <c r="E69" s="45">
        <v>25</v>
      </c>
      <c r="F69" s="45">
        <v>24591800</v>
      </c>
      <c r="G69" s="3">
        <f t="shared" si="0"/>
        <v>1.238808605740719E-3</v>
      </c>
      <c r="H69" s="46" t="s">
        <v>107</v>
      </c>
      <c r="K69" s="106"/>
    </row>
    <row r="70" spans="1:11" x14ac:dyDescent="0.25">
      <c r="A70" s="112"/>
      <c r="B70" s="2" t="s">
        <v>167</v>
      </c>
      <c r="C70" s="44" t="s">
        <v>491</v>
      </c>
      <c r="D70" s="44" t="s">
        <v>393</v>
      </c>
      <c r="E70" s="45">
        <v>500</v>
      </c>
      <c r="F70" s="45">
        <v>50564900</v>
      </c>
      <c r="G70" s="3">
        <f t="shared" si="0"/>
        <v>2.5472000125415332E-3</v>
      </c>
      <c r="H70" s="46" t="s">
        <v>107</v>
      </c>
      <c r="K70" s="106"/>
    </row>
    <row r="71" spans="1:11" x14ac:dyDescent="0.25">
      <c r="A71" s="112"/>
      <c r="B71" s="2" t="s">
        <v>301</v>
      </c>
      <c r="C71" s="44" t="s">
        <v>568</v>
      </c>
      <c r="D71" s="44" t="s">
        <v>393</v>
      </c>
      <c r="E71" s="45">
        <v>11601</v>
      </c>
      <c r="F71" s="45">
        <v>2073794.76</v>
      </c>
      <c r="G71" s="3">
        <f t="shared" ref="G71:G134" si="2">+F71/$F$157</f>
        <v>1.0446713112614809E-4</v>
      </c>
      <c r="H71" s="46"/>
      <c r="K71" s="106"/>
    </row>
    <row r="72" spans="1:11" x14ac:dyDescent="0.25">
      <c r="A72" s="112"/>
      <c r="B72" s="2" t="s">
        <v>168</v>
      </c>
      <c r="C72" s="44" t="s">
        <v>488</v>
      </c>
      <c r="D72" s="44" t="s">
        <v>492</v>
      </c>
      <c r="E72" s="45">
        <v>500</v>
      </c>
      <c r="F72" s="45">
        <v>49960000</v>
      </c>
      <c r="G72" s="3">
        <f t="shared" si="2"/>
        <v>2.5167282566874454E-3</v>
      </c>
      <c r="H72" s="46" t="s">
        <v>109</v>
      </c>
      <c r="K72" s="106"/>
    </row>
    <row r="73" spans="1:11" x14ac:dyDescent="0.25">
      <c r="A73" s="112"/>
      <c r="B73" s="2" t="s">
        <v>169</v>
      </c>
      <c r="C73" s="44" t="s">
        <v>484</v>
      </c>
      <c r="D73" s="44" t="s">
        <v>385</v>
      </c>
      <c r="E73" s="45">
        <v>450</v>
      </c>
      <c r="F73" s="45">
        <v>44615340</v>
      </c>
      <c r="G73" s="3">
        <f t="shared" si="2"/>
        <v>2.2474917305788161E-3</v>
      </c>
      <c r="H73" s="46" t="s">
        <v>110</v>
      </c>
      <c r="K73" s="106"/>
    </row>
    <row r="74" spans="1:11" x14ac:dyDescent="0.25">
      <c r="A74" s="112"/>
      <c r="B74" s="2" t="s">
        <v>170</v>
      </c>
      <c r="C74" s="44" t="s">
        <v>472</v>
      </c>
      <c r="D74" s="44" t="s">
        <v>385</v>
      </c>
      <c r="E74" s="45">
        <v>450</v>
      </c>
      <c r="F74" s="45">
        <v>44603235</v>
      </c>
      <c r="G74" s="3">
        <f t="shared" si="2"/>
        <v>2.2468819428376791E-3</v>
      </c>
      <c r="H74" s="46" t="s">
        <v>110</v>
      </c>
      <c r="K74" s="106"/>
    </row>
    <row r="75" spans="1:11" x14ac:dyDescent="0.25">
      <c r="A75" s="112"/>
      <c r="B75" s="2" t="s">
        <v>756</v>
      </c>
      <c r="C75" s="44" t="s">
        <v>757</v>
      </c>
      <c r="D75" s="44" t="s">
        <v>385</v>
      </c>
      <c r="E75" s="45">
        <v>1250</v>
      </c>
      <c r="F75" s="45">
        <v>125522625</v>
      </c>
      <c r="G75" s="3">
        <f t="shared" si="2"/>
        <v>6.323185292055283E-3</v>
      </c>
      <c r="H75" s="46" t="s">
        <v>110</v>
      </c>
      <c r="K75" s="106"/>
    </row>
    <row r="76" spans="1:11" x14ac:dyDescent="0.25">
      <c r="A76" s="112"/>
      <c r="B76" s="2" t="s">
        <v>758</v>
      </c>
      <c r="C76" s="44" t="s">
        <v>759</v>
      </c>
      <c r="D76" s="44" t="s">
        <v>385</v>
      </c>
      <c r="E76" s="45">
        <v>1250</v>
      </c>
      <c r="F76" s="45">
        <v>125558000</v>
      </c>
      <c r="G76" s="3">
        <f t="shared" si="2"/>
        <v>6.3249673029055695E-3</v>
      </c>
      <c r="H76" s="46" t="s">
        <v>110</v>
      </c>
      <c r="K76" s="106"/>
    </row>
    <row r="77" spans="1:11" x14ac:dyDescent="0.25">
      <c r="A77" s="112"/>
      <c r="B77" s="2" t="s">
        <v>171</v>
      </c>
      <c r="C77" s="44" t="s">
        <v>494</v>
      </c>
      <c r="D77" s="44" t="s">
        <v>317</v>
      </c>
      <c r="E77" s="45">
        <v>5</v>
      </c>
      <c r="F77" s="45">
        <v>51126750</v>
      </c>
      <c r="G77" s="3">
        <f t="shared" si="2"/>
        <v>2.5755031304562619E-3</v>
      </c>
      <c r="H77" s="46" t="s">
        <v>107</v>
      </c>
      <c r="K77" s="106"/>
    </row>
    <row r="78" spans="1:11" x14ac:dyDescent="0.25">
      <c r="A78" s="112"/>
      <c r="B78" s="2" t="s">
        <v>172</v>
      </c>
      <c r="C78" s="44" t="s">
        <v>493</v>
      </c>
      <c r="D78" s="44" t="s">
        <v>317</v>
      </c>
      <c r="E78" s="45">
        <v>1400</v>
      </c>
      <c r="F78" s="45">
        <v>140773920</v>
      </c>
      <c r="G78" s="3">
        <f t="shared" si="2"/>
        <v>7.0914672191484769E-3</v>
      </c>
      <c r="H78" s="46" t="s">
        <v>107</v>
      </c>
      <c r="K78" s="106"/>
    </row>
    <row r="79" spans="1:11" x14ac:dyDescent="0.25">
      <c r="A79" s="112"/>
      <c r="B79" s="2" t="s">
        <v>173</v>
      </c>
      <c r="C79" s="44" t="s">
        <v>495</v>
      </c>
      <c r="D79" s="44" t="s">
        <v>317</v>
      </c>
      <c r="E79" s="45">
        <v>500</v>
      </c>
      <c r="F79" s="45">
        <v>49752100</v>
      </c>
      <c r="G79" s="3">
        <f t="shared" si="2"/>
        <v>2.5062553222485878E-3</v>
      </c>
      <c r="H79" s="46" t="s">
        <v>107</v>
      </c>
      <c r="K79" s="106"/>
    </row>
    <row r="80" spans="1:11" x14ac:dyDescent="0.25">
      <c r="A80" s="112"/>
      <c r="B80" s="2" t="s">
        <v>579</v>
      </c>
      <c r="C80" s="44" t="s">
        <v>585</v>
      </c>
      <c r="D80" s="44" t="s">
        <v>317</v>
      </c>
      <c r="E80" s="45">
        <v>2500</v>
      </c>
      <c r="F80" s="45">
        <v>245611250</v>
      </c>
      <c r="G80" s="3">
        <f t="shared" si="2"/>
        <v>1.2372633567560534E-2</v>
      </c>
      <c r="H80" s="46" t="s">
        <v>107</v>
      </c>
      <c r="K80" s="106"/>
    </row>
    <row r="81" spans="1:11" x14ac:dyDescent="0.25">
      <c r="A81" s="112"/>
      <c r="B81" s="2" t="s">
        <v>634</v>
      </c>
      <c r="C81" s="44" t="s">
        <v>657</v>
      </c>
      <c r="D81" s="44" t="s">
        <v>319</v>
      </c>
      <c r="E81" s="45">
        <v>1400</v>
      </c>
      <c r="F81" s="45">
        <v>138551700</v>
      </c>
      <c r="G81" s="3">
        <f t="shared" si="2"/>
        <v>6.9795231865909108E-3</v>
      </c>
      <c r="H81" s="46" t="s">
        <v>107</v>
      </c>
      <c r="K81" s="106"/>
    </row>
    <row r="82" spans="1:11" x14ac:dyDescent="0.25">
      <c r="A82" s="112"/>
      <c r="B82" s="2" t="s">
        <v>760</v>
      </c>
      <c r="C82" s="44" t="s">
        <v>761</v>
      </c>
      <c r="D82" s="44" t="s">
        <v>319</v>
      </c>
      <c r="E82" s="45">
        <v>2500</v>
      </c>
      <c r="F82" s="45">
        <v>250203000</v>
      </c>
      <c r="G82" s="3">
        <f t="shared" si="2"/>
        <v>1.2603942354042611E-2</v>
      </c>
      <c r="H82" s="46" t="s">
        <v>107</v>
      </c>
      <c r="K82" s="106"/>
    </row>
    <row r="83" spans="1:11" x14ac:dyDescent="0.25">
      <c r="A83" s="112"/>
      <c r="B83" s="2" t="s">
        <v>174</v>
      </c>
      <c r="C83" s="44" t="s">
        <v>496</v>
      </c>
      <c r="D83" s="44" t="s">
        <v>398</v>
      </c>
      <c r="E83" s="45">
        <v>11</v>
      </c>
      <c r="F83" s="45">
        <v>11169807</v>
      </c>
      <c r="G83" s="3">
        <f t="shared" si="2"/>
        <v>5.6267751998889562E-4</v>
      </c>
      <c r="H83" s="46" t="s">
        <v>109</v>
      </c>
      <c r="K83" s="106"/>
    </row>
    <row r="84" spans="1:11" x14ac:dyDescent="0.25">
      <c r="A84" s="112"/>
      <c r="B84" s="2" t="s">
        <v>175</v>
      </c>
      <c r="C84" s="44" t="s">
        <v>404</v>
      </c>
      <c r="D84" s="44" t="s">
        <v>398</v>
      </c>
      <c r="E84" s="45">
        <v>1</v>
      </c>
      <c r="F84" s="45">
        <v>1064436</v>
      </c>
      <c r="G84" s="3">
        <f t="shared" si="2"/>
        <v>5.3620819828570006E-5</v>
      </c>
      <c r="H84" s="46" t="s">
        <v>109</v>
      </c>
      <c r="K84" s="106"/>
    </row>
    <row r="85" spans="1:11" x14ac:dyDescent="0.25">
      <c r="B85" s="2" t="s">
        <v>176</v>
      </c>
      <c r="C85" s="44" t="s">
        <v>399</v>
      </c>
      <c r="D85" s="44" t="s">
        <v>398</v>
      </c>
      <c r="E85" s="45">
        <v>6</v>
      </c>
      <c r="F85" s="45">
        <v>6371574</v>
      </c>
      <c r="G85" s="3">
        <f t="shared" si="2"/>
        <v>3.2096718025170242E-4</v>
      </c>
      <c r="H85" s="46" t="s">
        <v>109</v>
      </c>
    </row>
    <row r="86" spans="1:11" x14ac:dyDescent="0.25">
      <c r="B86" s="2" t="s">
        <v>177</v>
      </c>
      <c r="C86" s="44" t="s">
        <v>400</v>
      </c>
      <c r="D86" s="44" t="s">
        <v>398</v>
      </c>
      <c r="E86" s="45">
        <v>22</v>
      </c>
      <c r="F86" s="45">
        <v>23479214</v>
      </c>
      <c r="G86" s="3">
        <f t="shared" si="2"/>
        <v>1.1827622361611581E-3</v>
      </c>
      <c r="H86" s="46" t="s">
        <v>109</v>
      </c>
    </row>
    <row r="87" spans="1:11" x14ac:dyDescent="0.25">
      <c r="A87" s="101" t="s">
        <v>782</v>
      </c>
      <c r="B87" s="2" t="s">
        <v>178</v>
      </c>
      <c r="C87" s="44" t="s">
        <v>403</v>
      </c>
      <c r="D87" s="44" t="s">
        <v>398</v>
      </c>
      <c r="E87" s="45">
        <v>3</v>
      </c>
      <c r="F87" s="45">
        <v>3072258</v>
      </c>
      <c r="G87" s="3">
        <f t="shared" si="2"/>
        <v>1.5476458207434063E-4</v>
      </c>
      <c r="H87" s="46" t="s">
        <v>109</v>
      </c>
    </row>
    <row r="88" spans="1:11" x14ac:dyDescent="0.25">
      <c r="A88" s="117" t="s">
        <v>64</v>
      </c>
      <c r="B88" s="2" t="s">
        <v>179</v>
      </c>
      <c r="C88" s="44" t="s">
        <v>401</v>
      </c>
      <c r="D88" s="44" t="s">
        <v>398</v>
      </c>
      <c r="E88" s="45">
        <v>50</v>
      </c>
      <c r="F88" s="45">
        <v>50645400</v>
      </c>
      <c r="G88" s="3">
        <f t="shared" si="2"/>
        <v>2.5512551891761076E-3</v>
      </c>
      <c r="H88" s="46" t="s">
        <v>107</v>
      </c>
    </row>
    <row r="89" spans="1:11" x14ac:dyDescent="0.25">
      <c r="B89" s="2" t="s">
        <v>180</v>
      </c>
      <c r="C89" s="44" t="s">
        <v>402</v>
      </c>
      <c r="D89" s="44" t="s">
        <v>398</v>
      </c>
      <c r="E89" s="45">
        <v>10</v>
      </c>
      <c r="F89" s="45">
        <v>10212360</v>
      </c>
      <c r="G89" s="3">
        <f t="shared" si="2"/>
        <v>5.1444625659456764E-4</v>
      </c>
      <c r="H89" s="46" t="s">
        <v>109</v>
      </c>
    </row>
    <row r="90" spans="1:11" x14ac:dyDescent="0.25">
      <c r="B90" s="2" t="s">
        <v>181</v>
      </c>
      <c r="C90" s="44" t="s">
        <v>405</v>
      </c>
      <c r="D90" s="44" t="s">
        <v>398</v>
      </c>
      <c r="E90" s="45">
        <v>6000</v>
      </c>
      <c r="F90" s="45">
        <v>599127600</v>
      </c>
      <c r="G90" s="3">
        <f t="shared" si="2"/>
        <v>3.018097198321323E-2</v>
      </c>
      <c r="H90" s="46" t="s">
        <v>107</v>
      </c>
    </row>
    <row r="91" spans="1:11" x14ac:dyDescent="0.25">
      <c r="B91" s="2" t="s">
        <v>182</v>
      </c>
      <c r="C91" s="44" t="s">
        <v>406</v>
      </c>
      <c r="D91" s="44" t="s">
        <v>319</v>
      </c>
      <c r="E91" s="45">
        <v>495</v>
      </c>
      <c r="F91" s="45">
        <v>491010300</v>
      </c>
      <c r="G91" s="3">
        <f t="shared" si="2"/>
        <v>2.4734577588762602E-2</v>
      </c>
      <c r="H91" s="46" t="s">
        <v>109</v>
      </c>
    </row>
    <row r="92" spans="1:11" x14ac:dyDescent="0.25">
      <c r="A92" s="101" t="s">
        <v>68</v>
      </c>
      <c r="B92" s="2" t="s">
        <v>183</v>
      </c>
      <c r="C92" s="44" t="s">
        <v>407</v>
      </c>
      <c r="D92" s="44" t="s">
        <v>319</v>
      </c>
      <c r="E92" s="45">
        <v>20</v>
      </c>
      <c r="F92" s="45">
        <v>19318400</v>
      </c>
      <c r="G92" s="3">
        <f t="shared" si="2"/>
        <v>9.7316179251382589E-4</v>
      </c>
      <c r="H92" s="46" t="s">
        <v>109</v>
      </c>
    </row>
    <row r="93" spans="1:11" x14ac:dyDescent="0.25">
      <c r="B93" s="2" t="s">
        <v>605</v>
      </c>
      <c r="C93" s="44" t="s">
        <v>618</v>
      </c>
      <c r="D93" s="44" t="s">
        <v>319</v>
      </c>
      <c r="E93" s="45">
        <v>2500</v>
      </c>
      <c r="F93" s="45">
        <v>249549500</v>
      </c>
      <c r="G93" s="3">
        <f t="shared" si="2"/>
        <v>1.257102237974827E-2</v>
      </c>
      <c r="H93" s="46" t="s">
        <v>109</v>
      </c>
    </row>
    <row r="94" spans="1:11" x14ac:dyDescent="0.25">
      <c r="B94" s="2" t="s">
        <v>715</v>
      </c>
      <c r="C94" s="44" t="s">
        <v>725</v>
      </c>
      <c r="D94" s="44" t="s">
        <v>319</v>
      </c>
      <c r="E94" s="45">
        <v>1250</v>
      </c>
      <c r="F94" s="45">
        <v>123057500</v>
      </c>
      <c r="G94" s="3">
        <f t="shared" si="2"/>
        <v>6.1990049529086332E-3</v>
      </c>
      <c r="H94" s="46" t="s">
        <v>107</v>
      </c>
    </row>
    <row r="95" spans="1:11" x14ac:dyDescent="0.25">
      <c r="B95" s="2" t="s">
        <v>762</v>
      </c>
      <c r="C95" s="122" t="s">
        <v>816</v>
      </c>
      <c r="D95" s="44" t="s">
        <v>434</v>
      </c>
      <c r="E95" s="45">
        <v>270050</v>
      </c>
      <c r="F95" s="45">
        <v>31444622</v>
      </c>
      <c r="G95" s="3">
        <f t="shared" si="2"/>
        <v>1.5840185890363429E-3</v>
      </c>
      <c r="H95" s="46"/>
    </row>
    <row r="96" spans="1:11" x14ac:dyDescent="0.25">
      <c r="B96" s="2" t="s">
        <v>716</v>
      </c>
      <c r="C96" s="44" t="s">
        <v>726</v>
      </c>
      <c r="D96" s="44" t="s">
        <v>319</v>
      </c>
      <c r="E96" s="45">
        <v>250</v>
      </c>
      <c r="F96" s="45">
        <v>254369750</v>
      </c>
      <c r="G96" s="3">
        <f t="shared" si="2"/>
        <v>1.2813841822888737E-2</v>
      </c>
      <c r="H96" s="46" t="s">
        <v>107</v>
      </c>
    </row>
    <row r="97" spans="1:8" x14ac:dyDescent="0.25">
      <c r="B97" s="2" t="s">
        <v>184</v>
      </c>
      <c r="C97" s="44" t="s">
        <v>408</v>
      </c>
      <c r="D97" s="44" t="s">
        <v>319</v>
      </c>
      <c r="E97" s="45">
        <v>1500</v>
      </c>
      <c r="F97" s="45">
        <v>149802600</v>
      </c>
      <c r="G97" s="3">
        <f t="shared" si="2"/>
        <v>7.5462857555093415E-3</v>
      </c>
      <c r="H97" s="46" t="s">
        <v>107</v>
      </c>
    </row>
    <row r="98" spans="1:8" x14ac:dyDescent="0.25">
      <c r="B98" s="2" t="s">
        <v>763</v>
      </c>
      <c r="C98" s="44" t="s">
        <v>764</v>
      </c>
      <c r="D98" s="44" t="s">
        <v>319</v>
      </c>
      <c r="E98" s="45">
        <v>420</v>
      </c>
      <c r="F98" s="45">
        <v>42866166</v>
      </c>
      <c r="G98" s="3">
        <f t="shared" si="2"/>
        <v>2.1593773264222305E-3</v>
      </c>
      <c r="H98" s="46" t="s">
        <v>109</v>
      </c>
    </row>
    <row r="99" spans="1:8" x14ac:dyDescent="0.25">
      <c r="B99" s="2" t="s">
        <v>675</v>
      </c>
      <c r="C99" s="44" t="s">
        <v>701</v>
      </c>
      <c r="D99" s="44" t="s">
        <v>392</v>
      </c>
      <c r="E99" s="45">
        <v>2400</v>
      </c>
      <c r="F99" s="45">
        <v>244095120</v>
      </c>
      <c r="G99" s="3">
        <f t="shared" si="2"/>
        <v>1.2296258723449015E-2</v>
      </c>
      <c r="H99" s="46" t="s">
        <v>109</v>
      </c>
    </row>
    <row r="100" spans="1:8" x14ac:dyDescent="0.25">
      <c r="B100" s="2" t="s">
        <v>676</v>
      </c>
      <c r="C100" s="44" t="s">
        <v>702</v>
      </c>
      <c r="D100" s="44" t="s">
        <v>392</v>
      </c>
      <c r="E100" s="45">
        <v>2500</v>
      </c>
      <c r="F100" s="45">
        <v>248314500</v>
      </c>
      <c r="G100" s="3">
        <f t="shared" si="2"/>
        <v>1.2508809421441445E-2</v>
      </c>
      <c r="H100" s="46" t="s">
        <v>109</v>
      </c>
    </row>
    <row r="101" spans="1:8" x14ac:dyDescent="0.25">
      <c r="B101" s="2" t="s">
        <v>302</v>
      </c>
      <c r="C101" s="44" t="s">
        <v>573</v>
      </c>
      <c r="D101" s="44" t="s">
        <v>317</v>
      </c>
      <c r="E101" s="45">
        <v>1</v>
      </c>
      <c r="F101" s="45">
        <v>10134640</v>
      </c>
      <c r="G101" s="3">
        <f t="shared" si="2"/>
        <v>5.1053112208476487E-4</v>
      </c>
      <c r="H101" s="46" t="s">
        <v>110</v>
      </c>
    </row>
    <row r="102" spans="1:8" x14ac:dyDescent="0.25">
      <c r="B102" s="2" t="s">
        <v>303</v>
      </c>
      <c r="C102" s="44" t="s">
        <v>572</v>
      </c>
      <c r="D102" s="44" t="s">
        <v>317</v>
      </c>
      <c r="E102" s="45">
        <v>1</v>
      </c>
      <c r="F102" s="45">
        <v>10038900</v>
      </c>
      <c r="G102" s="3">
        <f t="shared" si="2"/>
        <v>5.0570823250719764E-4</v>
      </c>
      <c r="H102" s="46" t="s">
        <v>110</v>
      </c>
    </row>
    <row r="103" spans="1:8" x14ac:dyDescent="0.25">
      <c r="A103" s="117" t="s">
        <v>71</v>
      </c>
      <c r="B103" s="2" t="s">
        <v>185</v>
      </c>
      <c r="C103" s="44" t="s">
        <v>410</v>
      </c>
      <c r="D103" s="44" t="s">
        <v>398</v>
      </c>
      <c r="E103" s="45">
        <v>4</v>
      </c>
      <c r="F103" s="45">
        <v>4155480</v>
      </c>
      <c r="G103" s="3">
        <f t="shared" si="2"/>
        <v>2.0933174411728474E-4</v>
      </c>
      <c r="H103" s="46" t="s">
        <v>107</v>
      </c>
    </row>
    <row r="104" spans="1:8" x14ac:dyDescent="0.25">
      <c r="B104" s="2" t="s">
        <v>186</v>
      </c>
      <c r="C104" s="44" t="s">
        <v>412</v>
      </c>
      <c r="D104" s="44" t="s">
        <v>398</v>
      </c>
      <c r="E104" s="45">
        <v>150</v>
      </c>
      <c r="F104" s="45">
        <v>149340300</v>
      </c>
      <c r="G104" s="3">
        <f t="shared" si="2"/>
        <v>7.5229974554079284E-3</v>
      </c>
      <c r="H104" s="46" t="s">
        <v>107</v>
      </c>
    </row>
    <row r="105" spans="1:8" x14ac:dyDescent="0.25">
      <c r="B105" s="2" t="s">
        <v>187</v>
      </c>
      <c r="C105" s="44" t="s">
        <v>413</v>
      </c>
      <c r="D105" s="44" t="s">
        <v>398</v>
      </c>
      <c r="E105" s="45">
        <v>9</v>
      </c>
      <c r="F105" s="45">
        <v>9264051</v>
      </c>
      <c r="G105" s="3">
        <f t="shared" si="2"/>
        <v>4.6667531871684518E-4</v>
      </c>
      <c r="H105" s="46" t="s">
        <v>107</v>
      </c>
    </row>
    <row r="106" spans="1:8" x14ac:dyDescent="0.25">
      <c r="B106" s="2" t="s">
        <v>580</v>
      </c>
      <c r="C106" s="44" t="s">
        <v>586</v>
      </c>
      <c r="D106" s="44" t="s">
        <v>319</v>
      </c>
      <c r="E106" s="45">
        <v>1450</v>
      </c>
      <c r="F106" s="45">
        <v>141845960</v>
      </c>
      <c r="G106" s="3">
        <f t="shared" si="2"/>
        <v>7.1454710894507025E-3</v>
      </c>
      <c r="H106" s="46" t="s">
        <v>107</v>
      </c>
    </row>
    <row r="107" spans="1:8" x14ac:dyDescent="0.25">
      <c r="B107" s="2" t="s">
        <v>188</v>
      </c>
      <c r="C107" s="44" t="s">
        <v>409</v>
      </c>
      <c r="D107" s="44" t="s">
        <v>398</v>
      </c>
      <c r="E107" s="45">
        <v>1000</v>
      </c>
      <c r="F107" s="45">
        <v>100334700</v>
      </c>
      <c r="G107" s="3">
        <f t="shared" si="2"/>
        <v>5.0543469699010773E-3</v>
      </c>
      <c r="H107" s="46" t="s">
        <v>109</v>
      </c>
    </row>
    <row r="108" spans="1:8" x14ac:dyDescent="0.25">
      <c r="B108" s="2" t="s">
        <v>189</v>
      </c>
      <c r="C108" s="44" t="s">
        <v>411</v>
      </c>
      <c r="D108" s="44" t="s">
        <v>398</v>
      </c>
      <c r="E108" s="45">
        <v>5000</v>
      </c>
      <c r="F108" s="45">
        <v>500779500</v>
      </c>
      <c r="G108" s="3">
        <f t="shared" si="2"/>
        <v>2.5226699720172347E-2</v>
      </c>
      <c r="H108" s="46" t="s">
        <v>109</v>
      </c>
    </row>
    <row r="109" spans="1:8" x14ac:dyDescent="0.25">
      <c r="A109" s="101" t="s">
        <v>73</v>
      </c>
      <c r="B109" s="2" t="s">
        <v>790</v>
      </c>
      <c r="C109" s="44" t="s">
        <v>808</v>
      </c>
      <c r="D109" s="44" t="s">
        <v>398</v>
      </c>
      <c r="E109" s="45">
        <v>2500</v>
      </c>
      <c r="F109" s="45">
        <v>249611000</v>
      </c>
      <c r="G109" s="3">
        <f t="shared" si="2"/>
        <v>1.2574120433947357E-2</v>
      </c>
      <c r="H109" s="46" t="s">
        <v>109</v>
      </c>
    </row>
    <row r="110" spans="1:8" x14ac:dyDescent="0.25">
      <c r="A110" s="101" t="s">
        <v>74</v>
      </c>
      <c r="B110" s="2" t="s">
        <v>190</v>
      </c>
      <c r="C110" s="44" t="s">
        <v>414</v>
      </c>
      <c r="D110" s="44" t="s">
        <v>319</v>
      </c>
      <c r="E110" s="45">
        <v>3000</v>
      </c>
      <c r="F110" s="45">
        <v>298384500</v>
      </c>
      <c r="G110" s="3">
        <f t="shared" si="2"/>
        <v>1.5031078913281726E-2</v>
      </c>
      <c r="H110" s="46" t="s">
        <v>109</v>
      </c>
    </row>
    <row r="111" spans="1:8" x14ac:dyDescent="0.25">
      <c r="B111" s="2" t="s">
        <v>635</v>
      </c>
      <c r="C111" s="44" t="s">
        <v>658</v>
      </c>
      <c r="D111" s="44" t="s">
        <v>319</v>
      </c>
      <c r="E111" s="45">
        <v>2470</v>
      </c>
      <c r="F111" s="45">
        <v>248520038</v>
      </c>
      <c r="G111" s="3">
        <f t="shared" si="2"/>
        <v>1.2519163370449112E-2</v>
      </c>
      <c r="H111" s="46" t="s">
        <v>114</v>
      </c>
    </row>
    <row r="112" spans="1:8" x14ac:dyDescent="0.25">
      <c r="B112" s="2" t="s">
        <v>735</v>
      </c>
      <c r="C112" s="44" t="s">
        <v>736</v>
      </c>
      <c r="D112" s="44" t="s">
        <v>319</v>
      </c>
      <c r="E112" s="45">
        <v>2470</v>
      </c>
      <c r="F112" s="45">
        <v>242439639</v>
      </c>
      <c r="G112" s="3">
        <f t="shared" si="2"/>
        <v>1.2212864091521289E-2</v>
      </c>
      <c r="H112" s="46" t="s">
        <v>114</v>
      </c>
    </row>
    <row r="113" spans="2:12" x14ac:dyDescent="0.25">
      <c r="B113" s="2" t="s">
        <v>606</v>
      </c>
      <c r="C113" s="44" t="s">
        <v>615</v>
      </c>
      <c r="D113" s="44" t="s">
        <v>465</v>
      </c>
      <c r="E113" s="45">
        <v>1500</v>
      </c>
      <c r="F113" s="45">
        <v>148224900</v>
      </c>
      <c r="G113" s="3">
        <f t="shared" si="2"/>
        <v>7.4668093309581849E-3</v>
      </c>
      <c r="H113" s="46" t="s">
        <v>114</v>
      </c>
    </row>
    <row r="114" spans="2:12" x14ac:dyDescent="0.25">
      <c r="B114" s="2" t="s">
        <v>765</v>
      </c>
      <c r="C114" s="44" t="s">
        <v>766</v>
      </c>
      <c r="D114" s="44" t="s">
        <v>465</v>
      </c>
      <c r="E114" s="45">
        <v>870</v>
      </c>
      <c r="F114" s="45">
        <v>88702590</v>
      </c>
      <c r="G114" s="3">
        <f t="shared" si="2"/>
        <v>4.4683809986861729E-3</v>
      </c>
      <c r="H114" s="46" t="s">
        <v>114</v>
      </c>
    </row>
    <row r="115" spans="2:12" x14ac:dyDescent="0.25">
      <c r="B115" s="2" t="s">
        <v>191</v>
      </c>
      <c r="C115" s="44" t="s">
        <v>418</v>
      </c>
      <c r="D115" s="44" t="s">
        <v>415</v>
      </c>
      <c r="E115" s="45">
        <v>52</v>
      </c>
      <c r="F115" s="45">
        <v>52066144</v>
      </c>
      <c r="G115" s="3">
        <f t="shared" si="2"/>
        <v>2.6228249764122798E-3</v>
      </c>
      <c r="H115" s="46" t="s">
        <v>110</v>
      </c>
    </row>
    <row r="116" spans="2:12" x14ac:dyDescent="0.25">
      <c r="B116" s="2" t="s">
        <v>192</v>
      </c>
      <c r="C116" s="44" t="s">
        <v>421</v>
      </c>
      <c r="D116" s="44" t="s">
        <v>415</v>
      </c>
      <c r="E116" s="45">
        <v>20</v>
      </c>
      <c r="F116" s="45">
        <v>19882580</v>
      </c>
      <c r="G116" s="3">
        <f t="shared" si="2"/>
        <v>1.0015822838640646E-3</v>
      </c>
      <c r="H116" s="46" t="s">
        <v>110</v>
      </c>
    </row>
    <row r="117" spans="2:12" x14ac:dyDescent="0.25">
      <c r="B117" s="2" t="s">
        <v>193</v>
      </c>
      <c r="C117" s="44" t="s">
        <v>423</v>
      </c>
      <c r="D117" s="44" t="s">
        <v>319</v>
      </c>
      <c r="E117" s="45">
        <v>7</v>
      </c>
      <c r="F117" s="45">
        <v>7060123</v>
      </c>
      <c r="G117" s="3">
        <f t="shared" si="2"/>
        <v>3.5565274319033097E-4</v>
      </c>
      <c r="H117" s="46" t="s">
        <v>107</v>
      </c>
    </row>
    <row r="118" spans="2:12" x14ac:dyDescent="0.25">
      <c r="B118" s="2" t="s">
        <v>607</v>
      </c>
      <c r="C118" s="44" t="s">
        <v>616</v>
      </c>
      <c r="D118" s="44" t="s">
        <v>321</v>
      </c>
      <c r="E118" s="45">
        <v>2500</v>
      </c>
      <c r="F118" s="45">
        <v>249089750</v>
      </c>
      <c r="G118" s="3">
        <f t="shared" si="2"/>
        <v>1.2547862535552673E-2</v>
      </c>
      <c r="H118" s="46" t="s">
        <v>110</v>
      </c>
    </row>
    <row r="119" spans="2:12" x14ac:dyDescent="0.25">
      <c r="B119" s="2" t="s">
        <v>194</v>
      </c>
      <c r="C119" s="44" t="s">
        <v>417</v>
      </c>
      <c r="D119" s="44" t="s">
        <v>344</v>
      </c>
      <c r="E119" s="45">
        <v>7450</v>
      </c>
      <c r="F119" s="45">
        <v>748749585</v>
      </c>
      <c r="G119" s="3">
        <f t="shared" si="2"/>
        <v>3.7718159282475947E-2</v>
      </c>
      <c r="H119" s="46" t="s">
        <v>107</v>
      </c>
    </row>
    <row r="120" spans="2:12" x14ac:dyDescent="0.25">
      <c r="B120" s="2" t="s">
        <v>595</v>
      </c>
      <c r="C120" s="44" t="s">
        <v>599</v>
      </c>
      <c r="D120" s="44" t="s">
        <v>344</v>
      </c>
      <c r="E120" s="45">
        <v>625</v>
      </c>
      <c r="F120" s="45">
        <v>62237875</v>
      </c>
      <c r="G120" s="3">
        <f t="shared" si="2"/>
        <v>3.1352245526157152E-3</v>
      </c>
      <c r="H120" s="46" t="s">
        <v>107</v>
      </c>
      <c r="J120" s="111" t="s">
        <v>109</v>
      </c>
    </row>
    <row r="121" spans="2:12" x14ac:dyDescent="0.25">
      <c r="B121" s="2" t="s">
        <v>195</v>
      </c>
      <c r="C121" s="44" t="s">
        <v>422</v>
      </c>
      <c r="D121" s="44" t="s">
        <v>345</v>
      </c>
      <c r="E121" s="45">
        <v>8</v>
      </c>
      <c r="F121" s="45">
        <v>8046832</v>
      </c>
      <c r="G121" s="3">
        <f t="shared" si="2"/>
        <v>4.0535807588504302E-4</v>
      </c>
      <c r="H121" s="46" t="s">
        <v>107</v>
      </c>
      <c r="J121" s="111" t="s">
        <v>109</v>
      </c>
      <c r="L121" s="105" t="s">
        <v>109</v>
      </c>
    </row>
    <row r="122" spans="2:12" x14ac:dyDescent="0.25">
      <c r="B122" s="2" t="s">
        <v>196</v>
      </c>
      <c r="C122" s="44" t="s">
        <v>419</v>
      </c>
      <c r="D122" s="44" t="s">
        <v>345</v>
      </c>
      <c r="E122" s="45">
        <v>10</v>
      </c>
      <c r="F122" s="45">
        <v>9830880</v>
      </c>
      <c r="G122" s="3">
        <f t="shared" si="2"/>
        <v>4.9522925308453708E-4</v>
      </c>
      <c r="H122" s="46" t="s">
        <v>107</v>
      </c>
      <c r="J122" s="111" t="s">
        <v>109</v>
      </c>
      <c r="L122" s="105" t="s">
        <v>111</v>
      </c>
    </row>
    <row r="123" spans="2:12" x14ac:dyDescent="0.25">
      <c r="B123" s="2" t="s">
        <v>197</v>
      </c>
      <c r="C123" s="44" t="s">
        <v>416</v>
      </c>
      <c r="D123" s="44" t="s">
        <v>393</v>
      </c>
      <c r="E123" s="45">
        <v>17</v>
      </c>
      <c r="F123" s="45">
        <v>17207128</v>
      </c>
      <c r="G123" s="3">
        <f t="shared" si="2"/>
        <v>8.6680675048113949E-4</v>
      </c>
      <c r="H123" s="46" t="s">
        <v>107</v>
      </c>
      <c r="J123" s="111"/>
      <c r="L123" s="105"/>
    </row>
    <row r="124" spans="2:12" x14ac:dyDescent="0.25">
      <c r="B124" s="2" t="s">
        <v>198</v>
      </c>
      <c r="C124" s="44" t="s">
        <v>420</v>
      </c>
      <c r="D124" s="44" t="s">
        <v>393</v>
      </c>
      <c r="E124" s="45">
        <v>2500</v>
      </c>
      <c r="F124" s="45">
        <v>247021000</v>
      </c>
      <c r="G124" s="3">
        <f t="shared" si="2"/>
        <v>1.2443649533530613E-2</v>
      </c>
      <c r="H124" s="46" t="s">
        <v>107</v>
      </c>
      <c r="J124" s="111"/>
      <c r="L124" s="105"/>
    </row>
    <row r="125" spans="2:12" x14ac:dyDescent="0.25">
      <c r="B125" s="2" t="s">
        <v>596</v>
      </c>
      <c r="C125" s="44" t="s">
        <v>600</v>
      </c>
      <c r="D125" s="44" t="s">
        <v>393</v>
      </c>
      <c r="E125" s="45">
        <v>9950</v>
      </c>
      <c r="F125" s="45">
        <v>974074155</v>
      </c>
      <c r="G125" s="3">
        <f t="shared" si="2"/>
        <v>4.9068854083215499E-2</v>
      </c>
      <c r="H125" s="46" t="s">
        <v>107</v>
      </c>
      <c r="J125" s="111"/>
      <c r="L125" s="105"/>
    </row>
    <row r="126" spans="2:12" x14ac:dyDescent="0.25">
      <c r="B126" s="2" t="s">
        <v>199</v>
      </c>
      <c r="C126" s="44" t="s">
        <v>424</v>
      </c>
      <c r="D126" s="44" t="s">
        <v>344</v>
      </c>
      <c r="E126" s="45">
        <v>2000</v>
      </c>
      <c r="F126" s="45">
        <v>201162000</v>
      </c>
      <c r="G126" s="3">
        <f t="shared" si="2"/>
        <v>1.0133508598313849E-2</v>
      </c>
      <c r="H126" s="46" t="s">
        <v>107</v>
      </c>
      <c r="J126" s="111"/>
      <c r="L126" s="105"/>
    </row>
    <row r="127" spans="2:12" x14ac:dyDescent="0.25">
      <c r="B127" s="2" t="s">
        <v>200</v>
      </c>
      <c r="C127" s="44" t="s">
        <v>427</v>
      </c>
      <c r="D127" s="44" t="s">
        <v>344</v>
      </c>
      <c r="E127" s="45">
        <v>1500</v>
      </c>
      <c r="F127" s="45">
        <v>151278900</v>
      </c>
      <c r="G127" s="3">
        <f t="shared" si="2"/>
        <v>7.6206541687468847E-3</v>
      </c>
      <c r="H127" s="46" t="s">
        <v>107</v>
      </c>
      <c r="J127" s="111"/>
      <c r="L127" s="105"/>
    </row>
    <row r="128" spans="2:12" x14ac:dyDescent="0.25">
      <c r="B128" s="2" t="s">
        <v>201</v>
      </c>
      <c r="C128" s="44" t="s">
        <v>429</v>
      </c>
      <c r="D128" s="44" t="s">
        <v>415</v>
      </c>
      <c r="E128" s="45">
        <v>40</v>
      </c>
      <c r="F128" s="45">
        <v>8022536</v>
      </c>
      <c r="G128" s="3">
        <f t="shared" si="2"/>
        <v>4.041341681643769E-4</v>
      </c>
      <c r="H128" s="46" t="s">
        <v>107</v>
      </c>
      <c r="J128" s="111"/>
      <c r="L128" s="105"/>
    </row>
    <row r="129" spans="2:12" x14ac:dyDescent="0.25">
      <c r="B129" s="2" t="s">
        <v>202</v>
      </c>
      <c r="C129" s="44" t="s">
        <v>432</v>
      </c>
      <c r="D129" s="44" t="s">
        <v>415</v>
      </c>
      <c r="E129" s="45">
        <v>140</v>
      </c>
      <c r="F129" s="45">
        <v>14300566</v>
      </c>
      <c r="G129" s="3">
        <f t="shared" si="2"/>
        <v>7.2038908204210877E-4</v>
      </c>
      <c r="H129" s="46" t="s">
        <v>114</v>
      </c>
      <c r="J129" s="111"/>
      <c r="L129" s="105"/>
    </row>
    <row r="130" spans="2:12" x14ac:dyDescent="0.25">
      <c r="B130" s="2" t="s">
        <v>203</v>
      </c>
      <c r="C130" s="44" t="s">
        <v>426</v>
      </c>
      <c r="D130" s="44" t="s">
        <v>415</v>
      </c>
      <c r="E130" s="45">
        <v>200</v>
      </c>
      <c r="F130" s="45">
        <v>20403680</v>
      </c>
      <c r="G130" s="3">
        <f t="shared" si="2"/>
        <v>1.027832626028993E-3</v>
      </c>
      <c r="H130" s="46" t="s">
        <v>114</v>
      </c>
      <c r="J130" s="111" t="s">
        <v>109</v>
      </c>
      <c r="L130" s="105" t="s">
        <v>111</v>
      </c>
    </row>
    <row r="131" spans="2:12" x14ac:dyDescent="0.25">
      <c r="B131" s="2" t="s">
        <v>204</v>
      </c>
      <c r="C131" s="44" t="s">
        <v>430</v>
      </c>
      <c r="D131" s="44" t="s">
        <v>415</v>
      </c>
      <c r="E131" s="45">
        <v>100</v>
      </c>
      <c r="F131" s="45">
        <v>10188060</v>
      </c>
      <c r="G131" s="3">
        <f t="shared" si="2"/>
        <v>5.1322214737444145E-4</v>
      </c>
      <c r="H131" s="46" t="s">
        <v>114</v>
      </c>
      <c r="J131" s="111" t="s">
        <v>111</v>
      </c>
      <c r="L131" s="105" t="s">
        <v>107</v>
      </c>
    </row>
    <row r="132" spans="2:12" x14ac:dyDescent="0.25">
      <c r="B132" s="2" t="s">
        <v>205</v>
      </c>
      <c r="C132" s="44" t="s">
        <v>428</v>
      </c>
      <c r="D132" s="44" t="s">
        <v>415</v>
      </c>
      <c r="E132" s="45">
        <v>100</v>
      </c>
      <c r="F132" s="45">
        <v>10173270</v>
      </c>
      <c r="G132" s="3">
        <f t="shared" si="2"/>
        <v>5.1247710312071033E-4</v>
      </c>
      <c r="H132" s="46" t="s">
        <v>114</v>
      </c>
      <c r="J132" s="111" t="s">
        <v>107</v>
      </c>
      <c r="L132" s="105" t="s">
        <v>215</v>
      </c>
    </row>
    <row r="133" spans="2:12" x14ac:dyDescent="0.25">
      <c r="B133" s="2" t="s">
        <v>206</v>
      </c>
      <c r="C133" s="44" t="s">
        <v>425</v>
      </c>
      <c r="D133" s="44" t="s">
        <v>415</v>
      </c>
      <c r="E133" s="45">
        <v>100</v>
      </c>
      <c r="F133" s="45">
        <v>10157400</v>
      </c>
      <c r="G133" s="3">
        <f t="shared" si="2"/>
        <v>5.1167765401275139E-4</v>
      </c>
      <c r="H133" s="46" t="s">
        <v>114</v>
      </c>
      <c r="J133" s="111"/>
      <c r="L133" s="105"/>
    </row>
    <row r="134" spans="2:12" x14ac:dyDescent="0.25">
      <c r="B134" s="2" t="s">
        <v>207</v>
      </c>
      <c r="C134" s="44" t="s">
        <v>431</v>
      </c>
      <c r="D134" s="44" t="s">
        <v>415</v>
      </c>
      <c r="E134" s="45">
        <v>100</v>
      </c>
      <c r="F134" s="45">
        <v>10141680</v>
      </c>
      <c r="G134" s="3">
        <f t="shared" si="2"/>
        <v>5.1088576113454622E-4</v>
      </c>
      <c r="H134" s="46" t="s">
        <v>114</v>
      </c>
      <c r="J134" s="111"/>
      <c r="L134" s="105"/>
    </row>
    <row r="135" spans="2:12" x14ac:dyDescent="0.25">
      <c r="B135" s="2" t="s">
        <v>208</v>
      </c>
      <c r="C135" s="44" t="s">
        <v>437</v>
      </c>
      <c r="D135" s="44" t="s">
        <v>415</v>
      </c>
      <c r="E135" s="45">
        <v>100</v>
      </c>
      <c r="F135" s="45">
        <v>10122100</v>
      </c>
      <c r="G135" s="3">
        <f t="shared" ref="G135:G144" si="3">+F135/$F$157</f>
        <v>5.0989942127734164E-4</v>
      </c>
      <c r="H135" s="46" t="s">
        <v>114</v>
      </c>
      <c r="J135" s="111"/>
      <c r="L135" s="105"/>
    </row>
    <row r="136" spans="2:12" x14ac:dyDescent="0.25">
      <c r="B136" s="2" t="s">
        <v>209</v>
      </c>
      <c r="C136" s="44" t="s">
        <v>435</v>
      </c>
      <c r="D136" s="44" t="s">
        <v>415</v>
      </c>
      <c r="E136" s="45">
        <v>100</v>
      </c>
      <c r="F136" s="45">
        <v>10174980</v>
      </c>
      <c r="G136" s="3">
        <f t="shared" si="3"/>
        <v>5.1256324413990432E-4</v>
      </c>
      <c r="H136" s="46" t="s">
        <v>114</v>
      </c>
      <c r="J136" s="105" t="s">
        <v>215</v>
      </c>
      <c r="L136" s="106" t="s">
        <v>110</v>
      </c>
    </row>
    <row r="137" spans="2:12" x14ac:dyDescent="0.25">
      <c r="B137" s="2" t="s">
        <v>210</v>
      </c>
      <c r="C137" s="44" t="s">
        <v>433</v>
      </c>
      <c r="D137" s="44" t="s">
        <v>434</v>
      </c>
      <c r="E137" s="45">
        <v>17</v>
      </c>
      <c r="F137" s="45">
        <v>17780011</v>
      </c>
      <c r="G137" s="3">
        <f t="shared" si="3"/>
        <v>8.9566565428169742E-4</v>
      </c>
      <c r="H137" s="46" t="s">
        <v>109</v>
      </c>
      <c r="J137" s="105" t="s">
        <v>109</v>
      </c>
      <c r="L137" s="106" t="s">
        <v>112</v>
      </c>
    </row>
    <row r="138" spans="2:12" x14ac:dyDescent="0.25">
      <c r="B138" s="2" t="s">
        <v>211</v>
      </c>
      <c r="C138" s="44" t="s">
        <v>436</v>
      </c>
      <c r="D138" s="44" t="s">
        <v>434</v>
      </c>
      <c r="E138" s="45">
        <v>2</v>
      </c>
      <c r="F138" s="45">
        <v>1983554</v>
      </c>
      <c r="G138" s="3">
        <f t="shared" si="3"/>
        <v>9.9921265021325233E-5</v>
      </c>
      <c r="H138" s="46" t="s">
        <v>109</v>
      </c>
      <c r="J138" s="105" t="s">
        <v>109</v>
      </c>
      <c r="L138" s="106" t="s">
        <v>216</v>
      </c>
    </row>
    <row r="139" spans="2:12" x14ac:dyDescent="0.25">
      <c r="B139" s="2" t="s">
        <v>212</v>
      </c>
      <c r="C139" s="44" t="s">
        <v>438</v>
      </c>
      <c r="D139" s="44" t="s">
        <v>434</v>
      </c>
      <c r="E139" s="45">
        <v>5</v>
      </c>
      <c r="F139" s="45">
        <v>4893665</v>
      </c>
      <c r="G139" s="3">
        <f t="shared" si="3"/>
        <v>2.4651771385633242E-4</v>
      </c>
      <c r="H139" s="46" t="s">
        <v>107</v>
      </c>
    </row>
    <row r="140" spans="2:12" x14ac:dyDescent="0.25">
      <c r="B140" s="2" t="s">
        <v>213</v>
      </c>
      <c r="C140" s="44" t="s">
        <v>439</v>
      </c>
      <c r="D140" s="44" t="s">
        <v>434</v>
      </c>
      <c r="E140" s="45">
        <v>15</v>
      </c>
      <c r="F140" s="45">
        <v>14548230</v>
      </c>
      <c r="G140" s="3">
        <f t="shared" si="3"/>
        <v>7.328651226138509E-4</v>
      </c>
      <c r="H140" s="46" t="s">
        <v>107</v>
      </c>
    </row>
    <row r="141" spans="2:12" x14ac:dyDescent="0.25">
      <c r="B141" s="2" t="s">
        <v>214</v>
      </c>
      <c r="C141" s="44" t="s">
        <v>440</v>
      </c>
      <c r="D141" s="44" t="s">
        <v>319</v>
      </c>
      <c r="E141" s="45">
        <v>2000</v>
      </c>
      <c r="F141" s="45">
        <v>199326800</v>
      </c>
      <c r="G141" s="3">
        <f t="shared" si="3"/>
        <v>1.0041060646018556E-2</v>
      </c>
      <c r="H141" s="46" t="s">
        <v>107</v>
      </c>
    </row>
    <row r="142" spans="2:12" x14ac:dyDescent="0.25">
      <c r="B142" s="2" t="s">
        <v>608</v>
      </c>
      <c r="C142" s="44" t="s">
        <v>617</v>
      </c>
      <c r="D142" s="44" t="s">
        <v>319</v>
      </c>
      <c r="E142" s="45">
        <v>2500</v>
      </c>
      <c r="F142" s="45">
        <v>245735000</v>
      </c>
      <c r="G142" s="3">
        <f t="shared" si="3"/>
        <v>1.2378867457107473E-2</v>
      </c>
      <c r="H142" s="46" t="s">
        <v>107</v>
      </c>
    </row>
    <row r="143" spans="2:12" x14ac:dyDescent="0.25">
      <c r="B143" s="2" t="s">
        <v>737</v>
      </c>
      <c r="C143" s="44" t="s">
        <v>738</v>
      </c>
      <c r="D143" s="44" t="s">
        <v>319</v>
      </c>
      <c r="E143" s="45">
        <v>2500</v>
      </c>
      <c r="F143" s="45">
        <v>250872750</v>
      </c>
      <c r="G143" s="3">
        <f t="shared" si="3"/>
        <v>1.2637680919893621E-2</v>
      </c>
      <c r="H143" s="46" t="s">
        <v>107</v>
      </c>
    </row>
    <row r="144" spans="2:12" x14ac:dyDescent="0.25">
      <c r="B144" s="2" t="s">
        <v>791</v>
      </c>
      <c r="C144" s="44" t="s">
        <v>809</v>
      </c>
      <c r="D144" s="44" t="s">
        <v>319</v>
      </c>
      <c r="E144" s="45">
        <v>2500</v>
      </c>
      <c r="F144" s="45">
        <v>250151000</v>
      </c>
      <c r="G144" s="3">
        <f t="shared" si="3"/>
        <v>1.2601322861061271E-2</v>
      </c>
      <c r="H144" s="46" t="s">
        <v>107</v>
      </c>
    </row>
    <row r="145" spans="2:8" x14ac:dyDescent="0.25">
      <c r="B145" s="83"/>
      <c r="C145" s="49" t="s">
        <v>72</v>
      </c>
      <c r="D145" s="49"/>
      <c r="E145" s="50"/>
      <c r="F145" s="51">
        <f>SUM(F7:F144)</f>
        <v>18554256692.559998</v>
      </c>
      <c r="G145" s="4">
        <f>+F145/$F$157</f>
        <v>0.93466817654119072</v>
      </c>
      <c r="H145" s="52"/>
    </row>
    <row r="146" spans="2:8" x14ac:dyDescent="0.25">
      <c r="G146" s="72"/>
    </row>
    <row r="147" spans="2:8" x14ac:dyDescent="0.25">
      <c r="B147" s="53"/>
      <c r="C147" s="53" t="s">
        <v>75</v>
      </c>
      <c r="D147" s="53"/>
      <c r="E147" s="53"/>
      <c r="F147" s="53" t="s">
        <v>10</v>
      </c>
      <c r="G147" s="12" t="s">
        <v>11</v>
      </c>
    </row>
    <row r="148" spans="2:8" x14ac:dyDescent="0.25">
      <c r="B148" s="54"/>
      <c r="C148" s="49" t="s">
        <v>787</v>
      </c>
      <c r="D148" s="44"/>
      <c r="E148" s="55"/>
      <c r="F148" s="45">
        <v>322411319.30000001</v>
      </c>
      <c r="G148" s="13">
        <f>+F148/$F$157</f>
        <v>1.6241426692517779E-2</v>
      </c>
    </row>
    <row r="149" spans="2:8" x14ac:dyDescent="0.25">
      <c r="B149" s="54" t="s">
        <v>77</v>
      </c>
      <c r="C149" s="49" t="s">
        <v>78</v>
      </c>
      <c r="D149" s="49"/>
      <c r="E149" s="50"/>
      <c r="F149" s="45">
        <v>555925208.93000007</v>
      </c>
      <c r="G149" s="13">
        <f>+F149/$F$157</f>
        <v>2.8004657364271473E-2</v>
      </c>
    </row>
    <row r="150" spans="2:8" x14ac:dyDescent="0.25">
      <c r="B150" s="54"/>
      <c r="C150" s="49" t="s">
        <v>79</v>
      </c>
      <c r="D150" s="44"/>
      <c r="E150" s="55"/>
      <c r="F150" s="50" t="s">
        <v>76</v>
      </c>
      <c r="G150" s="13">
        <v>0</v>
      </c>
    </row>
    <row r="151" spans="2:8" x14ac:dyDescent="0.25">
      <c r="B151" s="54"/>
      <c r="C151" s="49" t="s">
        <v>80</v>
      </c>
      <c r="D151" s="44"/>
      <c r="E151" s="55"/>
      <c r="F151" s="50" t="s">
        <v>76</v>
      </c>
      <c r="G151" s="13">
        <v>0</v>
      </c>
    </row>
    <row r="152" spans="2:8" x14ac:dyDescent="0.25">
      <c r="B152" s="54"/>
      <c r="C152" s="49" t="s">
        <v>81</v>
      </c>
      <c r="D152" s="44"/>
      <c r="E152" s="55"/>
      <c r="F152" s="50" t="s">
        <v>76</v>
      </c>
      <c r="G152" s="13">
        <v>0</v>
      </c>
    </row>
    <row r="153" spans="2:8" x14ac:dyDescent="0.25">
      <c r="B153" s="44" t="s">
        <v>68</v>
      </c>
      <c r="C153" s="44" t="s">
        <v>82</v>
      </c>
      <c r="D153" s="44"/>
      <c r="E153" s="55"/>
      <c r="F153" s="45">
        <v>418576593.52999997</v>
      </c>
      <c r="G153" s="13">
        <f>+F153/$F$157</f>
        <v>2.1085739402020142E-2</v>
      </c>
    </row>
    <row r="154" spans="2:8" x14ac:dyDescent="0.25">
      <c r="B154" s="54"/>
      <c r="C154" s="44"/>
      <c r="D154" s="44"/>
      <c r="E154" s="55"/>
      <c r="F154" s="56"/>
      <c r="G154" s="13"/>
    </row>
    <row r="155" spans="2:8" x14ac:dyDescent="0.25">
      <c r="B155" s="54"/>
      <c r="C155" s="44" t="s">
        <v>83</v>
      </c>
      <c r="D155" s="44"/>
      <c r="E155" s="55"/>
      <c r="F155" s="57">
        <f>SUM(F148:F154)</f>
        <v>1296913121.76</v>
      </c>
      <c r="G155" s="13">
        <f>+F155/$F$157</f>
        <v>6.533182345880939E-2</v>
      </c>
    </row>
    <row r="156" spans="2:8" x14ac:dyDescent="0.25">
      <c r="B156" s="54"/>
      <c r="C156" s="44"/>
      <c r="D156" s="44"/>
      <c r="E156" s="55"/>
      <c r="F156" s="57"/>
      <c r="G156" s="13"/>
    </row>
    <row r="157" spans="2:8" x14ac:dyDescent="0.25">
      <c r="B157" s="58"/>
      <c r="C157" s="59" t="s">
        <v>84</v>
      </c>
      <c r="D157" s="60"/>
      <c r="E157" s="61"/>
      <c r="F157" s="61">
        <f>+F155+F145</f>
        <v>19851169814.319996</v>
      </c>
      <c r="G157" s="14">
        <v>1</v>
      </c>
    </row>
    <row r="158" spans="2:8" x14ac:dyDescent="0.25">
      <c r="F158" s="62"/>
    </row>
    <row r="159" spans="2:8" x14ac:dyDescent="0.25">
      <c r="C159" s="49" t="s">
        <v>85</v>
      </c>
      <c r="D159" s="15">
        <v>5.22</v>
      </c>
      <c r="F159" s="37">
        <v>0</v>
      </c>
    </row>
    <row r="160" spans="2:8" x14ac:dyDescent="0.25">
      <c r="C160" s="49" t="s">
        <v>86</v>
      </c>
      <c r="D160" s="15">
        <v>3.94</v>
      </c>
    </row>
    <row r="161" spans="2:7" x14ac:dyDescent="0.25">
      <c r="C161" s="49" t="s">
        <v>87</v>
      </c>
      <c r="D161" s="15">
        <v>7.55</v>
      </c>
    </row>
    <row r="162" spans="2:7" hidden="1" x14ac:dyDescent="0.25">
      <c r="C162" s="49" t="s">
        <v>88</v>
      </c>
      <c r="D162" s="65">
        <v>20.001100000000001</v>
      </c>
    </row>
    <row r="163" spans="2:7" hidden="1" x14ac:dyDescent="0.25">
      <c r="C163" s="49" t="s">
        <v>89</v>
      </c>
      <c r="D163" s="65">
        <v>20.139199999999999</v>
      </c>
    </row>
    <row r="164" spans="2:7" hidden="1" x14ac:dyDescent="0.25">
      <c r="C164" s="49" t="s">
        <v>90</v>
      </c>
      <c r="D164" s="73"/>
    </row>
    <row r="165" spans="2:7" hidden="1" x14ac:dyDescent="0.25">
      <c r="C165" s="49" t="s">
        <v>91</v>
      </c>
      <c r="D165" s="64">
        <v>0</v>
      </c>
    </row>
    <row r="166" spans="2:7" hidden="1" x14ac:dyDescent="0.25">
      <c r="C166" s="49" t="s">
        <v>92</v>
      </c>
      <c r="D166" s="64">
        <v>0</v>
      </c>
      <c r="F166" s="62"/>
      <c r="G166" s="8"/>
    </row>
    <row r="167" spans="2:7" x14ac:dyDescent="0.25">
      <c r="B167" s="67"/>
      <c r="C167" s="43"/>
    </row>
    <row r="168" spans="2:7" x14ac:dyDescent="0.25">
      <c r="F168" s="37"/>
    </row>
    <row r="169" spans="2:7" x14ac:dyDescent="0.25">
      <c r="C169" s="53" t="s">
        <v>93</v>
      </c>
      <c r="D169" s="53"/>
      <c r="E169" s="53"/>
      <c r="F169" s="53"/>
      <c r="G169" s="5"/>
    </row>
    <row r="170" spans="2:7" x14ac:dyDescent="0.25">
      <c r="C170" s="53" t="s">
        <v>94</v>
      </c>
      <c r="D170" s="53"/>
      <c r="E170" s="53"/>
      <c r="F170" s="53" t="s">
        <v>10</v>
      </c>
      <c r="G170" s="5" t="s">
        <v>11</v>
      </c>
    </row>
    <row r="171" spans="2:7" x14ac:dyDescent="0.25">
      <c r="C171" s="49" t="s">
        <v>95</v>
      </c>
      <c r="D171" s="44"/>
      <c r="E171" s="55"/>
      <c r="F171" s="68">
        <f>SUMIF(Table1345676857[[Industry ]],A109,Table1345676857[Market Value])</f>
        <v>0</v>
      </c>
      <c r="G171" s="23">
        <f>+F171/$F$157</f>
        <v>0</v>
      </c>
    </row>
    <row r="172" spans="2:7" x14ac:dyDescent="0.25">
      <c r="C172" s="44" t="s">
        <v>96</v>
      </c>
      <c r="D172" s="44"/>
      <c r="E172" s="55"/>
      <c r="F172" s="68">
        <f>SUMIF(Table1345676857[[Industry ]],A110,Table1345676857[Market Value])</f>
        <v>0</v>
      </c>
      <c r="G172" s="23">
        <f>+F172/$F$157</f>
        <v>0</v>
      </c>
    </row>
    <row r="173" spans="2:7" x14ac:dyDescent="0.25">
      <c r="C173" s="44" t="s">
        <v>97</v>
      </c>
      <c r="D173" s="44"/>
      <c r="E173" s="55"/>
      <c r="F173" s="68">
        <f t="shared" ref="F173:F182" si="4">SUMIF($E$185:$E$194,C173,$H$185:$H$194)</f>
        <v>17277768219.799999</v>
      </c>
      <c r="G173" s="23">
        <f>+F173/$F$157</f>
        <v>0.87036524201895515</v>
      </c>
    </row>
    <row r="174" spans="2:7" x14ac:dyDescent="0.25">
      <c r="C174" s="44" t="s">
        <v>98</v>
      </c>
      <c r="D174" s="44"/>
      <c r="E174" s="55"/>
      <c r="F174" s="68">
        <f t="shared" si="4"/>
        <v>0</v>
      </c>
      <c r="G174" s="23">
        <f t="shared" ref="G174:G182" si="5">+F174/$F$157</f>
        <v>0</v>
      </c>
    </row>
    <row r="175" spans="2:7" x14ac:dyDescent="0.25">
      <c r="C175" s="44" t="s">
        <v>99</v>
      </c>
      <c r="D175" s="44"/>
      <c r="E175" s="55"/>
      <c r="F175" s="68">
        <f t="shared" si="4"/>
        <v>1241501918</v>
      </c>
      <c r="G175" s="23">
        <f>+F175/$F$157</f>
        <v>6.2540491548483984E-2</v>
      </c>
    </row>
    <row r="176" spans="2:7" x14ac:dyDescent="0.25">
      <c r="C176" s="44" t="s">
        <v>100</v>
      </c>
      <c r="D176" s="44"/>
      <c r="E176" s="55"/>
      <c r="F176" s="68">
        <f t="shared" si="4"/>
        <v>0</v>
      </c>
      <c r="G176" s="23">
        <f t="shared" si="5"/>
        <v>0</v>
      </c>
    </row>
    <row r="177" spans="3:8" x14ac:dyDescent="0.25">
      <c r="C177" s="44" t="s">
        <v>101</v>
      </c>
      <c r="D177" s="44"/>
      <c r="E177" s="55"/>
      <c r="F177" s="68">
        <f t="shared" si="4"/>
        <v>0</v>
      </c>
      <c r="G177" s="23">
        <f t="shared" si="5"/>
        <v>0</v>
      </c>
    </row>
    <row r="178" spans="3:8" x14ac:dyDescent="0.25">
      <c r="C178" s="44" t="s">
        <v>102</v>
      </c>
      <c r="D178" s="44"/>
      <c r="E178" s="55"/>
      <c r="F178" s="68">
        <f t="shared" si="4"/>
        <v>0</v>
      </c>
      <c r="G178" s="23">
        <f t="shared" si="5"/>
        <v>0</v>
      </c>
    </row>
    <row r="179" spans="3:8" x14ac:dyDescent="0.25">
      <c r="C179" s="44" t="s">
        <v>103</v>
      </c>
      <c r="D179" s="44"/>
      <c r="E179" s="55"/>
      <c r="F179" s="68">
        <f t="shared" si="4"/>
        <v>0</v>
      </c>
      <c r="G179" s="23">
        <f t="shared" si="5"/>
        <v>0</v>
      </c>
    </row>
    <row r="180" spans="3:8" x14ac:dyDescent="0.25">
      <c r="C180" s="44" t="s">
        <v>104</v>
      </c>
      <c r="D180" s="44"/>
      <c r="E180" s="55"/>
      <c r="F180" s="68">
        <f t="shared" si="4"/>
        <v>0</v>
      </c>
      <c r="G180" s="23">
        <f t="shared" si="5"/>
        <v>0</v>
      </c>
    </row>
    <row r="181" spans="3:8" x14ac:dyDescent="0.25">
      <c r="C181" s="44" t="s">
        <v>105</v>
      </c>
      <c r="D181" s="44"/>
      <c r="E181" s="55"/>
      <c r="F181" s="68">
        <f t="shared" si="4"/>
        <v>0</v>
      </c>
      <c r="G181" s="9">
        <f t="shared" si="5"/>
        <v>0</v>
      </c>
    </row>
    <row r="182" spans="3:8" x14ac:dyDescent="0.25">
      <c r="C182" s="44" t="s">
        <v>106</v>
      </c>
      <c r="D182" s="44"/>
      <c r="E182" s="55"/>
      <c r="F182" s="68">
        <f t="shared" si="4"/>
        <v>0</v>
      </c>
      <c r="G182" s="9">
        <f t="shared" si="5"/>
        <v>0</v>
      </c>
    </row>
    <row r="183" spans="3:8" x14ac:dyDescent="0.25">
      <c r="C183" s="44" t="s">
        <v>115</v>
      </c>
      <c r="D183" s="44"/>
      <c r="E183" s="55"/>
      <c r="F183" s="63">
        <f>SUM(F171:F182)</f>
        <v>18519270137.799999</v>
      </c>
      <c r="G183" s="74">
        <f>SUM(G171:G182)</f>
        <v>0.93290573356743911</v>
      </c>
      <c r="H183" s="102">
        <f>F145-H195</f>
        <v>34986554.759998322</v>
      </c>
    </row>
    <row r="185" spans="3:8" s="101" customFormat="1" x14ac:dyDescent="0.25">
      <c r="E185" s="101" t="s">
        <v>97</v>
      </c>
      <c r="F185" s="101" t="s">
        <v>107</v>
      </c>
      <c r="G185" s="103">
        <f>H185/$F$157</f>
        <v>0.60833107044848822</v>
      </c>
      <c r="H185" s="104">
        <f t="shared" ref="H185:H194" si="6">SUMIF($H$7:$H$144,F185,$F$7:$F$144)</f>
        <v>12076083382.799999</v>
      </c>
    </row>
    <row r="186" spans="3:8" s="101" customFormat="1" x14ac:dyDescent="0.25">
      <c r="C186" s="101" t="s">
        <v>97</v>
      </c>
      <c r="E186" s="101" t="s">
        <v>97</v>
      </c>
      <c r="F186" s="101" t="s">
        <v>114</v>
      </c>
      <c r="G186" s="103">
        <f t="shared" ref="G186:G194" si="7">H186/$F$157</f>
        <v>6.7405139420789129E-2</v>
      </c>
      <c r="H186" s="104">
        <f t="shared" si="6"/>
        <v>1338070869</v>
      </c>
    </row>
    <row r="187" spans="3:8" s="101" customFormat="1" x14ac:dyDescent="0.25">
      <c r="C187" s="101" t="s">
        <v>97</v>
      </c>
      <c r="E187" s="101" t="s">
        <v>97</v>
      </c>
      <c r="F187" s="105" t="s">
        <v>215</v>
      </c>
      <c r="G187" s="103">
        <f t="shared" si="7"/>
        <v>0</v>
      </c>
      <c r="H187" s="104">
        <f t="shared" si="6"/>
        <v>0</v>
      </c>
    </row>
    <row r="188" spans="3:8" s="101" customFormat="1" x14ac:dyDescent="0.25">
      <c r="C188" s="101" t="s">
        <v>97</v>
      </c>
      <c r="E188" s="101" t="s">
        <v>97</v>
      </c>
      <c r="F188" s="106" t="s">
        <v>216</v>
      </c>
      <c r="G188" s="103">
        <f t="shared" si="7"/>
        <v>0</v>
      </c>
      <c r="H188" s="104">
        <f t="shared" si="6"/>
        <v>0</v>
      </c>
    </row>
    <row r="189" spans="3:8" s="101" customFormat="1" x14ac:dyDescent="0.25">
      <c r="C189" s="101" t="s">
        <v>97</v>
      </c>
      <c r="E189" s="101" t="s">
        <v>97</v>
      </c>
      <c r="F189" s="101" t="s">
        <v>109</v>
      </c>
      <c r="G189" s="103">
        <f t="shared" si="7"/>
        <v>0.19462903214967781</v>
      </c>
      <c r="H189" s="104">
        <f t="shared" si="6"/>
        <v>3863613968</v>
      </c>
    </row>
    <row r="190" spans="3:8" s="101" customFormat="1" x14ac:dyDescent="0.25">
      <c r="C190" s="101" t="s">
        <v>97</v>
      </c>
      <c r="E190" s="101" t="s">
        <v>99</v>
      </c>
      <c r="F190" s="101" t="s">
        <v>110</v>
      </c>
      <c r="G190" s="103">
        <f t="shared" si="7"/>
        <v>5.4457640436895903E-2</v>
      </c>
      <c r="H190" s="104">
        <f t="shared" si="6"/>
        <v>1081047868</v>
      </c>
    </row>
    <row r="191" spans="3:8" s="101" customFormat="1" x14ac:dyDescent="0.25">
      <c r="C191" s="101" t="s">
        <v>99</v>
      </c>
      <c r="E191" s="101" t="s">
        <v>99</v>
      </c>
      <c r="F191" s="101" t="s">
        <v>217</v>
      </c>
      <c r="G191" s="103">
        <f t="shared" si="7"/>
        <v>5.0853929992164591E-4</v>
      </c>
      <c r="H191" s="104">
        <f t="shared" si="6"/>
        <v>10095100</v>
      </c>
    </row>
    <row r="192" spans="3:8" s="101" customFormat="1" x14ac:dyDescent="0.25">
      <c r="C192" s="101" t="s">
        <v>100</v>
      </c>
      <c r="E192" s="101" t="s">
        <v>97</v>
      </c>
      <c r="F192" s="101" t="s">
        <v>112</v>
      </c>
      <c r="G192" s="103">
        <f t="shared" si="7"/>
        <v>0</v>
      </c>
      <c r="H192" s="104">
        <f t="shared" si="6"/>
        <v>0</v>
      </c>
    </row>
    <row r="193" spans="3:8" s="101" customFormat="1" x14ac:dyDescent="0.25">
      <c r="C193" s="101" t="s">
        <v>97</v>
      </c>
      <c r="E193" s="101" t="s">
        <v>99</v>
      </c>
      <c r="F193" s="101" t="s">
        <v>122</v>
      </c>
      <c r="G193" s="103">
        <f t="shared" si="7"/>
        <v>7.5743118116664279E-3</v>
      </c>
      <c r="H193" s="104">
        <f t="shared" si="6"/>
        <v>150358950</v>
      </c>
    </row>
    <row r="194" spans="3:8" s="101" customFormat="1" x14ac:dyDescent="0.25">
      <c r="C194" s="101" t="s">
        <v>100</v>
      </c>
      <c r="E194" s="101" t="s">
        <v>97</v>
      </c>
      <c r="F194" s="101" t="s">
        <v>108</v>
      </c>
      <c r="G194" s="103">
        <f t="shared" si="7"/>
        <v>0</v>
      </c>
      <c r="H194" s="104">
        <f t="shared" si="6"/>
        <v>0</v>
      </c>
    </row>
    <row r="195" spans="3:8" s="101" customFormat="1" x14ac:dyDescent="0.25">
      <c r="C195" s="101" t="s">
        <v>97</v>
      </c>
      <c r="E195" s="107"/>
      <c r="G195" s="108">
        <f>SUM(G185:G194)</f>
        <v>0.93290573356743922</v>
      </c>
      <c r="H195" s="109">
        <f>SUM(H185:H194)</f>
        <v>18519270137.799999</v>
      </c>
    </row>
    <row r="196" spans="3:8" s="101" customFormat="1" x14ac:dyDescent="0.25">
      <c r="E196" s="107"/>
      <c r="G196" s="110"/>
      <c r="H196" s="102">
        <f>+H195-F145</f>
        <v>-34986554.759998322</v>
      </c>
    </row>
    <row r="200" spans="3:8" x14ac:dyDescent="0.25">
      <c r="F200" s="35"/>
    </row>
    <row r="201" spans="3:8" x14ac:dyDescent="0.25">
      <c r="F201" s="35"/>
    </row>
    <row r="202" spans="3:8" x14ac:dyDescent="0.25">
      <c r="F202" s="35"/>
    </row>
    <row r="203" spans="3:8" x14ac:dyDescent="0.25">
      <c r="F203" s="35"/>
    </row>
    <row r="204" spans="3:8" x14ac:dyDescent="0.25">
      <c r="F204" s="35"/>
    </row>
    <row r="205" spans="3:8" x14ac:dyDescent="0.25">
      <c r="F205" s="35"/>
    </row>
    <row r="206" spans="3:8" x14ac:dyDescent="0.25">
      <c r="F206" s="35"/>
    </row>
  </sheetData>
  <pageMargins left="0.7" right="0.7" top="0.75" bottom="0.75" header="0.3" footer="0.3"/>
  <pageSetup scale="41" orientation="portrait" horizontalDpi="4294967295" verticalDpi="4294967295" r:id="rId1"/>
  <rowBreaks count="1" manualBreakCount="1">
    <brk id="158" min="1" max="7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3E30-0497-4A62-97D6-EE10EEB2D993}">
  <sheetPr>
    <tabColor rgb="FF7030A0"/>
  </sheetPr>
  <dimension ref="A2:L116"/>
  <sheetViews>
    <sheetView showGridLines="0" zoomScale="85" zoomScaleNormal="85" zoomScaleSheetLayoutView="89" workbookViewId="0">
      <selection activeCell="G68" sqref="G68"/>
    </sheetView>
  </sheetViews>
  <sheetFormatPr defaultColWidth="9.140625" defaultRowHeight="15" outlineLevelRow="1" x14ac:dyDescent="0.25"/>
  <cols>
    <col min="1" max="1" width="11.28515625" style="101" customWidth="1"/>
    <col min="2" max="2" width="16.5703125" style="34" customWidth="1"/>
    <col min="3" max="3" width="52.7109375" style="34" customWidth="1"/>
    <col min="4" max="4" width="62" style="34" customWidth="1"/>
    <col min="5" max="5" width="19.42578125" style="37" customWidth="1"/>
    <col min="6" max="6" width="29.5703125" style="34" customWidth="1"/>
    <col min="7" max="7" width="20.5703125" style="38" customWidth="1"/>
    <col min="8" max="8" width="20.7109375" style="34" bestFit="1" customWidth="1"/>
    <col min="9" max="9" width="16.28515625" style="34" bestFit="1" customWidth="1"/>
    <col min="10" max="10" width="14" style="101" bestFit="1" customWidth="1"/>
    <col min="11" max="11" width="12" style="101" bestFit="1" customWidth="1"/>
    <col min="12" max="12" width="16.140625" style="101" bestFit="1" customWidth="1"/>
    <col min="13" max="13" width="14" style="34" bestFit="1" customWidth="1"/>
    <col min="14" max="14" width="9.140625" style="34"/>
    <col min="15" max="15" width="10" style="34" bestFit="1" customWidth="1"/>
    <col min="16" max="16384" width="9.140625" style="34"/>
  </cols>
  <sheetData>
    <row r="2" spans="1:11" x14ac:dyDescent="0.25">
      <c r="B2" s="35" t="s">
        <v>0</v>
      </c>
      <c r="D2" s="36" t="s">
        <v>1</v>
      </c>
    </row>
    <row r="3" spans="1:11" x14ac:dyDescent="0.25">
      <c r="A3" s="116" t="s">
        <v>218</v>
      </c>
      <c r="B3" s="35" t="s">
        <v>3</v>
      </c>
      <c r="D3" s="35" t="s">
        <v>219</v>
      </c>
    </row>
    <row r="4" spans="1:11" x14ac:dyDescent="0.25">
      <c r="B4" s="35" t="s">
        <v>5</v>
      </c>
      <c r="D4" s="35" t="s">
        <v>815</v>
      </c>
    </row>
    <row r="6" spans="1:11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1" t="s">
        <v>11</v>
      </c>
      <c r="H6" s="42" t="s">
        <v>12</v>
      </c>
    </row>
    <row r="7" spans="1:11" x14ac:dyDescent="0.25">
      <c r="A7" s="112"/>
      <c r="B7" s="2" t="s">
        <v>120</v>
      </c>
      <c r="C7" s="44" t="s">
        <v>444</v>
      </c>
      <c r="D7" s="44" t="s">
        <v>319</v>
      </c>
      <c r="E7" s="45">
        <v>20</v>
      </c>
      <c r="F7" s="16">
        <v>2036132</v>
      </c>
      <c r="G7" s="17">
        <f t="shared" ref="G7:G53" si="0">+F7/$F$77</f>
        <v>8.8190859322198421E-3</v>
      </c>
      <c r="H7" s="46" t="s">
        <v>107</v>
      </c>
      <c r="J7" s="101" t="s">
        <v>107</v>
      </c>
      <c r="K7" s="104">
        <f>SUMIF($H$7:$H$51,J7,$F$7:$F$51)</f>
        <v>113455832</v>
      </c>
    </row>
    <row r="8" spans="1:11" x14ac:dyDescent="0.25">
      <c r="A8" s="112"/>
      <c r="B8" s="2" t="s">
        <v>123</v>
      </c>
      <c r="C8" s="44" t="s">
        <v>443</v>
      </c>
      <c r="D8" s="44" t="s">
        <v>319</v>
      </c>
      <c r="E8" s="45">
        <v>7</v>
      </c>
      <c r="F8" s="16">
        <v>7193081</v>
      </c>
      <c r="G8" s="17">
        <f t="shared" si="0"/>
        <v>3.1155347225237769E-2</v>
      </c>
      <c r="H8" s="46" t="s">
        <v>107</v>
      </c>
      <c r="J8" s="101" t="s">
        <v>108</v>
      </c>
      <c r="K8" s="104">
        <f t="shared" ref="K8:K16" si="1">SUMIF($H$7:$H$51,J8,$F$7:$F$51)</f>
        <v>0</v>
      </c>
    </row>
    <row r="9" spans="1:11" x14ac:dyDescent="0.25">
      <c r="A9" s="112"/>
      <c r="B9" s="2" t="s">
        <v>220</v>
      </c>
      <c r="C9" s="44" t="s">
        <v>497</v>
      </c>
      <c r="D9" s="44" t="s">
        <v>317</v>
      </c>
      <c r="E9" s="45">
        <v>9</v>
      </c>
      <c r="F9" s="16">
        <v>9051300</v>
      </c>
      <c r="G9" s="17">
        <f t="shared" si="0"/>
        <v>3.9203839681465374E-2</v>
      </c>
      <c r="H9" s="46" t="s">
        <v>107</v>
      </c>
      <c r="J9" s="118" t="s">
        <v>109</v>
      </c>
      <c r="K9" s="104">
        <f t="shared" si="1"/>
        <v>43446400</v>
      </c>
    </row>
    <row r="10" spans="1:11" x14ac:dyDescent="0.25">
      <c r="A10" s="112"/>
      <c r="B10" s="2" t="s">
        <v>131</v>
      </c>
      <c r="C10" s="44" t="s">
        <v>450</v>
      </c>
      <c r="D10" s="44" t="s">
        <v>317</v>
      </c>
      <c r="E10" s="45">
        <v>20</v>
      </c>
      <c r="F10" s="16">
        <v>2029564</v>
      </c>
      <c r="G10" s="17">
        <f t="shared" si="0"/>
        <v>8.7906379944619646E-3</v>
      </c>
      <c r="H10" s="46" t="s">
        <v>107</v>
      </c>
      <c r="J10" s="101" t="s">
        <v>215</v>
      </c>
      <c r="K10" s="104">
        <f t="shared" si="1"/>
        <v>0</v>
      </c>
    </row>
    <row r="11" spans="1:11" x14ac:dyDescent="0.25">
      <c r="A11" s="112"/>
      <c r="B11" s="2" t="s">
        <v>132</v>
      </c>
      <c r="C11" s="44" t="s">
        <v>451</v>
      </c>
      <c r="D11" s="44" t="s">
        <v>317</v>
      </c>
      <c r="E11" s="45">
        <v>50</v>
      </c>
      <c r="F11" s="16">
        <v>5021710</v>
      </c>
      <c r="G11" s="17">
        <f t="shared" si="0"/>
        <v>2.1750501449163268E-2</v>
      </c>
      <c r="H11" s="46" t="s">
        <v>107</v>
      </c>
      <c r="J11" s="101" t="s">
        <v>110</v>
      </c>
      <c r="K11" s="104">
        <f t="shared" si="1"/>
        <v>19510531</v>
      </c>
    </row>
    <row r="12" spans="1:11" x14ac:dyDescent="0.25">
      <c r="A12" s="112"/>
      <c r="B12" s="2" t="s">
        <v>138</v>
      </c>
      <c r="C12" s="44" t="s">
        <v>458</v>
      </c>
      <c r="D12" s="44" t="s">
        <v>319</v>
      </c>
      <c r="E12" s="45">
        <v>50</v>
      </c>
      <c r="F12" s="16">
        <v>5118490</v>
      </c>
      <c r="G12" s="17">
        <f t="shared" si="0"/>
        <v>2.2169684064298353E-2</v>
      </c>
      <c r="H12" s="46" t="s">
        <v>107</v>
      </c>
      <c r="J12" s="105" t="s">
        <v>217</v>
      </c>
      <c r="K12" s="104">
        <f t="shared" si="1"/>
        <v>0</v>
      </c>
    </row>
    <row r="13" spans="1:11" x14ac:dyDescent="0.25">
      <c r="A13" s="112"/>
      <c r="B13" s="2" t="s">
        <v>139</v>
      </c>
      <c r="C13" s="44" t="s">
        <v>457</v>
      </c>
      <c r="D13" s="44" t="s">
        <v>319</v>
      </c>
      <c r="E13" s="45">
        <v>20</v>
      </c>
      <c r="F13" s="16">
        <v>2010952</v>
      </c>
      <c r="G13" s="17">
        <f t="shared" si="0"/>
        <v>8.71002395403115E-3</v>
      </c>
      <c r="H13" s="46" t="s">
        <v>107</v>
      </c>
      <c r="J13" s="101" t="s">
        <v>111</v>
      </c>
      <c r="K13" s="104">
        <f t="shared" si="1"/>
        <v>0</v>
      </c>
    </row>
    <row r="14" spans="1:11" x14ac:dyDescent="0.25">
      <c r="A14" s="112"/>
      <c r="B14" s="2" t="s">
        <v>143</v>
      </c>
      <c r="C14" s="44" t="s">
        <v>466</v>
      </c>
      <c r="D14" s="44" t="s">
        <v>317</v>
      </c>
      <c r="E14" s="45">
        <v>6</v>
      </c>
      <c r="F14" s="16">
        <v>5982702</v>
      </c>
      <c r="G14" s="17">
        <f t="shared" si="0"/>
        <v>2.5912840152241361E-2</v>
      </c>
      <c r="H14" s="46" t="s">
        <v>109</v>
      </c>
      <c r="J14" s="101" t="s">
        <v>112</v>
      </c>
      <c r="K14" s="104">
        <f t="shared" si="1"/>
        <v>0</v>
      </c>
    </row>
    <row r="15" spans="1:11" x14ac:dyDescent="0.25">
      <c r="A15" s="112"/>
      <c r="B15" s="2" t="s">
        <v>144</v>
      </c>
      <c r="C15" s="44" t="s">
        <v>468</v>
      </c>
      <c r="D15" s="44" t="s">
        <v>308</v>
      </c>
      <c r="E15" s="45">
        <v>1</v>
      </c>
      <c r="F15" s="16">
        <v>977658</v>
      </c>
      <c r="G15" s="17">
        <f t="shared" si="0"/>
        <v>4.234524045750563E-3</v>
      </c>
      <c r="H15" s="46" t="s">
        <v>107</v>
      </c>
      <c r="J15" s="101" t="s">
        <v>113</v>
      </c>
      <c r="K15" s="104">
        <f t="shared" si="1"/>
        <v>0</v>
      </c>
    </row>
    <row r="16" spans="1:11" x14ac:dyDescent="0.25">
      <c r="A16" s="112"/>
      <c r="B16" s="2" t="s">
        <v>714</v>
      </c>
      <c r="C16" s="44" t="s">
        <v>727</v>
      </c>
      <c r="D16" s="44" t="s">
        <v>398</v>
      </c>
      <c r="E16" s="45">
        <v>30</v>
      </c>
      <c r="F16" s="16">
        <v>2986587</v>
      </c>
      <c r="G16" s="17">
        <f t="shared" si="0"/>
        <v>1.2935785792399833E-2</v>
      </c>
      <c r="H16" s="46" t="s">
        <v>107</v>
      </c>
      <c r="J16" s="101" t="s">
        <v>114</v>
      </c>
      <c r="K16" s="104">
        <f t="shared" si="1"/>
        <v>33232449</v>
      </c>
    </row>
    <row r="17" spans="1:11" x14ac:dyDescent="0.25">
      <c r="A17" s="112"/>
      <c r="B17" s="2" t="s">
        <v>577</v>
      </c>
      <c r="C17" s="44" t="s">
        <v>588</v>
      </c>
      <c r="D17" s="44" t="s">
        <v>398</v>
      </c>
      <c r="E17" s="45">
        <v>50</v>
      </c>
      <c r="F17" s="16">
        <v>4880260</v>
      </c>
      <c r="G17" s="17">
        <f t="shared" si="0"/>
        <v>2.1137839939441648E-2</v>
      </c>
      <c r="H17" s="46" t="s">
        <v>107</v>
      </c>
      <c r="K17" s="106">
        <f>SUM(K7:K16)</f>
        <v>209645212</v>
      </c>
    </row>
    <row r="18" spans="1:11" x14ac:dyDescent="0.25">
      <c r="A18" s="112"/>
      <c r="B18" s="2" t="s">
        <v>148</v>
      </c>
      <c r="C18" s="44" t="s">
        <v>469</v>
      </c>
      <c r="D18" s="44" t="s">
        <v>308</v>
      </c>
      <c r="E18" s="45">
        <v>14</v>
      </c>
      <c r="F18" s="16">
        <v>14014966</v>
      </c>
      <c r="G18" s="17">
        <f t="shared" si="0"/>
        <v>6.0702935512599074E-2</v>
      </c>
      <c r="H18" s="46" t="s">
        <v>114</v>
      </c>
      <c r="K18" s="106"/>
    </row>
    <row r="19" spans="1:11" x14ac:dyDescent="0.25">
      <c r="A19" s="112"/>
      <c r="B19" s="2" t="s">
        <v>149</v>
      </c>
      <c r="C19" s="44" t="s">
        <v>462</v>
      </c>
      <c r="D19" s="44" t="s">
        <v>465</v>
      </c>
      <c r="E19" s="45">
        <v>4</v>
      </c>
      <c r="F19" s="16">
        <v>3916128</v>
      </c>
      <c r="G19" s="17">
        <f t="shared" si="0"/>
        <v>1.6961900973793558E-2</v>
      </c>
      <c r="H19" s="46" t="s">
        <v>109</v>
      </c>
      <c r="K19" s="106"/>
    </row>
    <row r="20" spans="1:11" x14ac:dyDescent="0.25">
      <c r="A20" s="112"/>
      <c r="B20" s="2" t="s">
        <v>604</v>
      </c>
      <c r="C20" s="44" t="s">
        <v>619</v>
      </c>
      <c r="D20" s="44" t="s">
        <v>319</v>
      </c>
      <c r="E20" s="45">
        <v>95</v>
      </c>
      <c r="F20" s="16">
        <v>9597356</v>
      </c>
      <c r="G20" s="17">
        <f t="shared" si="0"/>
        <v>4.1568968655325729E-2</v>
      </c>
      <c r="H20" s="46" t="s">
        <v>110</v>
      </c>
      <c r="K20" s="106"/>
    </row>
    <row r="21" spans="1:11" x14ac:dyDescent="0.25">
      <c r="A21" s="112"/>
      <c r="B21" s="2" t="s">
        <v>159</v>
      </c>
      <c r="C21" s="44" t="s">
        <v>479</v>
      </c>
      <c r="D21" s="44" t="s">
        <v>319</v>
      </c>
      <c r="E21" s="45">
        <v>2</v>
      </c>
      <c r="F21" s="16">
        <v>2005424</v>
      </c>
      <c r="G21" s="17">
        <f t="shared" si="0"/>
        <v>8.686080561837858E-3</v>
      </c>
      <c r="H21" s="46" t="s">
        <v>107</v>
      </c>
      <c r="K21" s="106"/>
    </row>
    <row r="22" spans="1:11" x14ac:dyDescent="0.25">
      <c r="A22" s="112"/>
      <c r="B22" s="2" t="s">
        <v>221</v>
      </c>
      <c r="C22" s="44" t="s">
        <v>498</v>
      </c>
      <c r="D22" s="44" t="s">
        <v>319</v>
      </c>
      <c r="E22" s="45">
        <v>1</v>
      </c>
      <c r="F22" s="16">
        <v>1014354</v>
      </c>
      <c r="G22" s="17">
        <f t="shared" si="0"/>
        <v>4.3934652034794035E-3</v>
      </c>
      <c r="H22" s="46" t="s">
        <v>107</v>
      </c>
      <c r="K22" s="106"/>
    </row>
    <row r="23" spans="1:11" x14ac:dyDescent="0.25">
      <c r="A23" s="112"/>
      <c r="B23" s="2" t="s">
        <v>160</v>
      </c>
      <c r="C23" s="44" t="s">
        <v>478</v>
      </c>
      <c r="D23" s="44" t="s">
        <v>319</v>
      </c>
      <c r="E23" s="45">
        <v>2</v>
      </c>
      <c r="F23" s="16">
        <v>2030210</v>
      </c>
      <c r="G23" s="17">
        <f t="shared" si="0"/>
        <v>8.7934360102645825E-3</v>
      </c>
      <c r="H23" s="46" t="s">
        <v>107</v>
      </c>
      <c r="K23" s="106"/>
    </row>
    <row r="24" spans="1:11" x14ac:dyDescent="0.25">
      <c r="A24" s="112"/>
      <c r="B24" s="2" t="s">
        <v>633</v>
      </c>
      <c r="C24" s="44" t="s">
        <v>656</v>
      </c>
      <c r="D24" s="44" t="s">
        <v>319</v>
      </c>
      <c r="E24" s="45">
        <v>50</v>
      </c>
      <c r="F24" s="16">
        <v>5082215</v>
      </c>
      <c r="G24" s="17">
        <f t="shared" si="0"/>
        <v>2.2012566381264406E-2</v>
      </c>
      <c r="H24" s="46" t="s">
        <v>107</v>
      </c>
      <c r="K24" s="106"/>
    </row>
    <row r="25" spans="1:11" x14ac:dyDescent="0.25">
      <c r="A25" s="112"/>
      <c r="B25" s="2" t="s">
        <v>162</v>
      </c>
      <c r="C25" s="44" t="s">
        <v>486</v>
      </c>
      <c r="D25" s="44" t="s">
        <v>319</v>
      </c>
      <c r="E25" s="45">
        <v>50</v>
      </c>
      <c r="F25" s="16">
        <v>4988380</v>
      </c>
      <c r="G25" s="17">
        <f t="shared" si="0"/>
        <v>2.1606139426405956E-2</v>
      </c>
      <c r="H25" s="46" t="s">
        <v>107</v>
      </c>
      <c r="K25" s="106"/>
    </row>
    <row r="26" spans="1:11" x14ac:dyDescent="0.25">
      <c r="A26" s="112"/>
      <c r="B26" s="2" t="s">
        <v>733</v>
      </c>
      <c r="C26" s="44" t="s">
        <v>734</v>
      </c>
      <c r="D26" s="44" t="s">
        <v>319</v>
      </c>
      <c r="E26" s="45">
        <v>30</v>
      </c>
      <c r="F26" s="16">
        <v>3003786</v>
      </c>
      <c r="G26" s="17">
        <f t="shared" si="0"/>
        <v>1.3010279714674151E-2</v>
      </c>
      <c r="H26" s="46" t="s">
        <v>107</v>
      </c>
      <c r="K26" s="106"/>
    </row>
    <row r="27" spans="1:11" x14ac:dyDescent="0.25">
      <c r="A27" s="112"/>
      <c r="B27" s="2" t="s">
        <v>164</v>
      </c>
      <c r="C27" s="44" t="s">
        <v>489</v>
      </c>
      <c r="D27" s="44" t="s">
        <v>483</v>
      </c>
      <c r="E27" s="45">
        <v>2</v>
      </c>
      <c r="F27" s="16">
        <v>2089454</v>
      </c>
      <c r="G27" s="17">
        <f t="shared" si="0"/>
        <v>9.0500391808686648E-3</v>
      </c>
      <c r="H27" s="46" t="s">
        <v>109</v>
      </c>
      <c r="K27" s="106"/>
    </row>
    <row r="28" spans="1:11" x14ac:dyDescent="0.25">
      <c r="A28" s="112"/>
      <c r="B28" s="2" t="s">
        <v>165</v>
      </c>
      <c r="C28" s="44" t="s">
        <v>485</v>
      </c>
      <c r="D28" s="44" t="s">
        <v>483</v>
      </c>
      <c r="E28" s="45">
        <v>1</v>
      </c>
      <c r="F28" s="16">
        <v>1028280</v>
      </c>
      <c r="G28" s="17">
        <f t="shared" si="0"/>
        <v>4.4537828011067156E-3</v>
      </c>
      <c r="H28" s="46" t="s">
        <v>109</v>
      </c>
      <c r="K28" s="106"/>
    </row>
    <row r="29" spans="1:11" x14ac:dyDescent="0.25">
      <c r="A29" s="112"/>
      <c r="B29" s="2" t="s">
        <v>222</v>
      </c>
      <c r="C29" s="44" t="s">
        <v>499</v>
      </c>
      <c r="D29" s="44" t="s">
        <v>483</v>
      </c>
      <c r="E29" s="45">
        <v>5</v>
      </c>
      <c r="F29" s="16">
        <v>5079045</v>
      </c>
      <c r="G29" s="17">
        <f t="shared" si="0"/>
        <v>2.1998836179880049E-2</v>
      </c>
      <c r="H29" s="46" t="s">
        <v>107</v>
      </c>
      <c r="K29" s="106"/>
    </row>
    <row r="30" spans="1:11" x14ac:dyDescent="0.25">
      <c r="A30" s="112"/>
      <c r="B30" s="2" t="s">
        <v>169</v>
      </c>
      <c r="C30" s="44" t="s">
        <v>484</v>
      </c>
      <c r="D30" s="44" t="s">
        <v>385</v>
      </c>
      <c r="E30" s="45">
        <v>50</v>
      </c>
      <c r="F30" s="16">
        <v>4957260</v>
      </c>
      <c r="G30" s="17">
        <f t="shared" si="0"/>
        <v>2.1471349562973387E-2</v>
      </c>
      <c r="H30" s="46" t="s">
        <v>110</v>
      </c>
      <c r="K30" s="106"/>
    </row>
    <row r="31" spans="1:11" x14ac:dyDescent="0.25">
      <c r="A31" s="112"/>
      <c r="B31" s="2" t="s">
        <v>170</v>
      </c>
      <c r="C31" s="44" t="s">
        <v>472</v>
      </c>
      <c r="D31" s="44" t="s">
        <v>385</v>
      </c>
      <c r="E31" s="45">
        <v>50</v>
      </c>
      <c r="F31" s="16">
        <v>4955915</v>
      </c>
      <c r="G31" s="17">
        <f t="shared" si="0"/>
        <v>2.1465523972796111E-2</v>
      </c>
      <c r="H31" s="46" t="s">
        <v>110</v>
      </c>
      <c r="K31" s="106"/>
    </row>
    <row r="32" spans="1:11" x14ac:dyDescent="0.25">
      <c r="A32" s="112"/>
      <c r="B32" s="2" t="s">
        <v>172</v>
      </c>
      <c r="C32" s="44" t="s">
        <v>493</v>
      </c>
      <c r="D32" s="44" t="s">
        <v>317</v>
      </c>
      <c r="E32" s="45">
        <v>100</v>
      </c>
      <c r="F32" s="16">
        <v>10055280</v>
      </c>
      <c r="G32" s="17">
        <f t="shared" si="0"/>
        <v>4.3552372042938041E-2</v>
      </c>
      <c r="H32" s="46" t="s">
        <v>107</v>
      </c>
      <c r="K32" s="106"/>
    </row>
    <row r="33" spans="1:11" x14ac:dyDescent="0.25">
      <c r="A33" s="112"/>
      <c r="B33" s="2" t="s">
        <v>634</v>
      </c>
      <c r="C33" s="44" t="s">
        <v>657</v>
      </c>
      <c r="D33" s="44" t="s">
        <v>319</v>
      </c>
      <c r="E33" s="45">
        <v>100</v>
      </c>
      <c r="F33" s="16">
        <v>9896550</v>
      </c>
      <c r="G33" s="17">
        <f t="shared" si="0"/>
        <v>4.2864865776143332E-2</v>
      </c>
      <c r="H33" s="46" t="s">
        <v>107</v>
      </c>
      <c r="K33" s="106"/>
    </row>
    <row r="34" spans="1:11" x14ac:dyDescent="0.25">
      <c r="A34" s="112"/>
      <c r="B34" s="2" t="s">
        <v>175</v>
      </c>
      <c r="C34" s="44" t="s">
        <v>404</v>
      </c>
      <c r="D34" s="44" t="s">
        <v>398</v>
      </c>
      <c r="E34" s="45">
        <v>2</v>
      </c>
      <c r="F34" s="16">
        <v>2128872</v>
      </c>
      <c r="G34" s="17">
        <f t="shared" si="0"/>
        <v>9.2207701203540424E-3</v>
      </c>
      <c r="H34" s="46" t="s">
        <v>109</v>
      </c>
      <c r="K34" s="106"/>
    </row>
    <row r="35" spans="1:11" x14ac:dyDescent="0.25">
      <c r="A35" s="112"/>
      <c r="B35" s="2" t="s">
        <v>182</v>
      </c>
      <c r="C35" s="44" t="s">
        <v>406</v>
      </c>
      <c r="D35" s="44" t="s">
        <v>319</v>
      </c>
      <c r="E35" s="45">
        <v>5</v>
      </c>
      <c r="F35" s="16">
        <v>4959700</v>
      </c>
      <c r="G35" s="17">
        <f t="shared" si="0"/>
        <v>2.1481917919874912E-2</v>
      </c>
      <c r="H35" s="46" t="s">
        <v>109</v>
      </c>
      <c r="K35" s="106"/>
    </row>
    <row r="36" spans="1:11" x14ac:dyDescent="0.25">
      <c r="A36" s="112"/>
      <c r="B36" s="2" t="s">
        <v>223</v>
      </c>
      <c r="C36" s="44" t="s">
        <v>500</v>
      </c>
      <c r="D36" s="44" t="s">
        <v>319</v>
      </c>
      <c r="E36" s="45">
        <v>50</v>
      </c>
      <c r="F36" s="16">
        <v>5005650</v>
      </c>
      <c r="G36" s="17">
        <f t="shared" si="0"/>
        <v>2.168094087054093E-2</v>
      </c>
      <c r="H36" s="46" t="s">
        <v>109</v>
      </c>
      <c r="K36" s="106"/>
    </row>
    <row r="37" spans="1:11" x14ac:dyDescent="0.25">
      <c r="A37" s="112"/>
      <c r="B37" s="2" t="s">
        <v>763</v>
      </c>
      <c r="C37" s="44" t="s">
        <v>764</v>
      </c>
      <c r="D37" s="44" t="s">
        <v>319</v>
      </c>
      <c r="E37" s="45">
        <v>80</v>
      </c>
      <c r="F37" s="16">
        <v>8164984</v>
      </c>
      <c r="G37" s="17">
        <f t="shared" si="0"/>
        <v>3.5364944675099694E-2</v>
      </c>
      <c r="H37" s="46" t="s">
        <v>109</v>
      </c>
      <c r="K37" s="106"/>
    </row>
    <row r="38" spans="1:11" x14ac:dyDescent="0.25">
      <c r="A38" s="112"/>
      <c r="B38" s="2" t="s">
        <v>675</v>
      </c>
      <c r="C38" s="44" t="s">
        <v>701</v>
      </c>
      <c r="D38" s="44" t="s">
        <v>392</v>
      </c>
      <c r="E38" s="45">
        <v>100</v>
      </c>
      <c r="F38" s="16">
        <v>10170630</v>
      </c>
      <c r="G38" s="17">
        <f t="shared" si="0"/>
        <v>4.4051986784163839E-2</v>
      </c>
      <c r="H38" s="46" t="s">
        <v>109</v>
      </c>
      <c r="K38" s="106"/>
    </row>
    <row r="39" spans="1:11" x14ac:dyDescent="0.25">
      <c r="A39" s="112"/>
      <c r="B39" s="2" t="s">
        <v>224</v>
      </c>
      <c r="C39" s="44" t="s">
        <v>501</v>
      </c>
      <c r="D39" s="44" t="s">
        <v>398</v>
      </c>
      <c r="E39" s="45">
        <v>1</v>
      </c>
      <c r="F39" s="16">
        <v>1047624</v>
      </c>
      <c r="G39" s="17">
        <f t="shared" si="0"/>
        <v>4.5375673486079873E-3</v>
      </c>
      <c r="H39" s="46" t="s">
        <v>107</v>
      </c>
      <c r="K39" s="106"/>
    </row>
    <row r="40" spans="1:11" x14ac:dyDescent="0.25">
      <c r="A40" s="112"/>
      <c r="B40" s="2" t="s">
        <v>185</v>
      </c>
      <c r="C40" s="44" t="s">
        <v>410</v>
      </c>
      <c r="D40" s="44" t="s">
        <v>398</v>
      </c>
      <c r="E40" s="45">
        <v>1</v>
      </c>
      <c r="F40" s="16">
        <v>1038870</v>
      </c>
      <c r="G40" s="17">
        <f t="shared" si="0"/>
        <v>4.4996512025768593E-3</v>
      </c>
      <c r="H40" s="46" t="s">
        <v>107</v>
      </c>
      <c r="K40" s="106"/>
    </row>
    <row r="41" spans="1:11" x14ac:dyDescent="0.25">
      <c r="A41" s="112"/>
      <c r="B41" s="2" t="s">
        <v>580</v>
      </c>
      <c r="C41" s="44" t="s">
        <v>586</v>
      </c>
      <c r="D41" s="44" t="s">
        <v>319</v>
      </c>
      <c r="E41" s="45">
        <v>50</v>
      </c>
      <c r="F41" s="16">
        <v>4891240</v>
      </c>
      <c r="G41" s="17">
        <f t="shared" si="0"/>
        <v>2.1185397545498513E-2</v>
      </c>
      <c r="H41" s="46" t="s">
        <v>107</v>
      </c>
      <c r="K41" s="106"/>
    </row>
    <row r="42" spans="1:11" x14ac:dyDescent="0.25">
      <c r="A42" s="112"/>
      <c r="B42" s="2" t="s">
        <v>635</v>
      </c>
      <c r="C42" s="44" t="s">
        <v>658</v>
      </c>
      <c r="D42" s="44" t="s">
        <v>319</v>
      </c>
      <c r="E42" s="45">
        <v>30</v>
      </c>
      <c r="F42" s="16">
        <v>3018462</v>
      </c>
      <c r="G42" s="17">
        <f t="shared" si="0"/>
        <v>1.3073845782660538E-2</v>
      </c>
      <c r="H42" s="46" t="s">
        <v>114</v>
      </c>
      <c r="K42" s="106"/>
    </row>
    <row r="43" spans="1:11" x14ac:dyDescent="0.25">
      <c r="A43" s="112"/>
      <c r="B43" s="2" t="s">
        <v>735</v>
      </c>
      <c r="C43" s="44" t="s">
        <v>736</v>
      </c>
      <c r="D43" s="44" t="s">
        <v>319</v>
      </c>
      <c r="E43" s="45">
        <v>30</v>
      </c>
      <c r="F43" s="16">
        <v>2944611</v>
      </c>
      <c r="G43" s="17">
        <f t="shared" si="0"/>
        <v>1.2753975403343103E-2</v>
      </c>
      <c r="H43" s="46" t="s">
        <v>114</v>
      </c>
      <c r="K43" s="106"/>
    </row>
    <row r="44" spans="1:11" x14ac:dyDescent="0.25">
      <c r="A44" s="112"/>
      <c r="B44" s="2" t="s">
        <v>765</v>
      </c>
      <c r="C44" s="44" t="s">
        <v>766</v>
      </c>
      <c r="D44" s="44" t="s">
        <v>465</v>
      </c>
      <c r="E44" s="45">
        <v>130</v>
      </c>
      <c r="F44" s="16">
        <v>13254410</v>
      </c>
      <c r="G44" s="17">
        <f t="shared" si="0"/>
        <v>5.7408744016043158E-2</v>
      </c>
      <c r="H44" s="46" t="s">
        <v>114</v>
      </c>
      <c r="K44" s="106"/>
    </row>
    <row r="45" spans="1:11" x14ac:dyDescent="0.25">
      <c r="A45" s="112"/>
      <c r="B45" s="2" t="s">
        <v>194</v>
      </c>
      <c r="C45" s="44" t="s">
        <v>417</v>
      </c>
      <c r="D45" s="44" t="s">
        <v>344</v>
      </c>
      <c r="E45" s="45">
        <v>50</v>
      </c>
      <c r="F45" s="16">
        <v>5025165</v>
      </c>
      <c r="G45" s="17">
        <f t="shared" si="0"/>
        <v>2.1765466069284072E-2</v>
      </c>
      <c r="H45" s="46" t="s">
        <v>107</v>
      </c>
      <c r="K45" s="106"/>
    </row>
    <row r="46" spans="1:11" x14ac:dyDescent="0.25">
      <c r="A46" s="112"/>
      <c r="B46" s="2" t="s">
        <v>595</v>
      </c>
      <c r="C46" s="44" t="s">
        <v>599</v>
      </c>
      <c r="D46" s="44" t="s">
        <v>344</v>
      </c>
      <c r="E46" s="45">
        <v>75</v>
      </c>
      <c r="F46" s="16">
        <v>7468545</v>
      </c>
      <c r="G46" s="17">
        <f t="shared" si="0"/>
        <v>3.2348462743894225E-2</v>
      </c>
      <c r="H46" s="46" t="s">
        <v>107</v>
      </c>
      <c r="K46" s="106"/>
    </row>
    <row r="47" spans="1:11" x14ac:dyDescent="0.25">
      <c r="A47" s="112"/>
      <c r="B47" s="2" t="s">
        <v>225</v>
      </c>
      <c r="C47" s="44" t="s">
        <v>502</v>
      </c>
      <c r="D47" s="44" t="s">
        <v>345</v>
      </c>
      <c r="E47" s="45">
        <v>3</v>
      </c>
      <c r="F47" s="16">
        <v>604893</v>
      </c>
      <c r="G47" s="17">
        <f t="shared" si="0"/>
        <v>2.6199693078829155E-3</v>
      </c>
      <c r="H47" s="46" t="s">
        <v>107</v>
      </c>
      <c r="K47" s="106"/>
    </row>
    <row r="48" spans="1:11" x14ac:dyDescent="0.25">
      <c r="A48" s="112"/>
      <c r="B48" s="2" t="s">
        <v>195</v>
      </c>
      <c r="C48" s="44" t="s">
        <v>422</v>
      </c>
      <c r="D48" s="44" t="s">
        <v>345</v>
      </c>
      <c r="E48" s="45">
        <v>1</v>
      </c>
      <c r="F48" s="16">
        <v>1005854</v>
      </c>
      <c r="G48" s="17">
        <f t="shared" si="0"/>
        <v>4.3566492060765488E-3</v>
      </c>
      <c r="H48" s="46" t="s">
        <v>107</v>
      </c>
      <c r="K48" s="106"/>
    </row>
    <row r="49" spans="1:11" x14ac:dyDescent="0.25">
      <c r="A49" s="112"/>
      <c r="B49" s="2" t="s">
        <v>197</v>
      </c>
      <c r="C49" s="44" t="s">
        <v>416</v>
      </c>
      <c r="D49" s="44" t="s">
        <v>393</v>
      </c>
      <c r="E49" s="45">
        <v>1</v>
      </c>
      <c r="F49" s="16">
        <v>1012184</v>
      </c>
      <c r="G49" s="17">
        <f t="shared" si="0"/>
        <v>4.384066295907145E-3</v>
      </c>
      <c r="H49" s="46" t="s">
        <v>107</v>
      </c>
      <c r="K49" s="106"/>
    </row>
    <row r="50" spans="1:11" x14ac:dyDescent="0.25">
      <c r="A50" s="112"/>
      <c r="B50" s="2" t="s">
        <v>596</v>
      </c>
      <c r="C50" s="44" t="s">
        <v>600</v>
      </c>
      <c r="D50" s="44" t="s">
        <v>393</v>
      </c>
      <c r="E50" s="45">
        <v>50</v>
      </c>
      <c r="F50" s="16">
        <v>4894845</v>
      </c>
      <c r="G50" s="17">
        <f t="shared" si="0"/>
        <v>2.1201011859691133E-2</v>
      </c>
      <c r="H50" s="46" t="s">
        <v>107</v>
      </c>
      <c r="K50" s="106"/>
    </row>
    <row r="51" spans="1:11" x14ac:dyDescent="0.25">
      <c r="A51" s="112"/>
      <c r="B51" s="2" t="s">
        <v>201</v>
      </c>
      <c r="C51" s="44" t="s">
        <v>429</v>
      </c>
      <c r="D51" s="44" t="s">
        <v>415</v>
      </c>
      <c r="E51" s="45">
        <v>10</v>
      </c>
      <c r="F51" s="16">
        <v>2005634</v>
      </c>
      <c r="G51" s="17">
        <f t="shared" si="0"/>
        <v>8.6869901335383994E-3</v>
      </c>
      <c r="H51" s="46" t="s">
        <v>107</v>
      </c>
      <c r="K51" s="106"/>
    </row>
    <row r="52" spans="1:11" x14ac:dyDescent="0.25">
      <c r="A52" s="112"/>
      <c r="B52" s="2" t="s">
        <v>202</v>
      </c>
      <c r="C52" s="44" t="s">
        <v>432</v>
      </c>
      <c r="D52" s="44" t="s">
        <v>415</v>
      </c>
      <c r="E52" s="45">
        <v>60</v>
      </c>
      <c r="F52" s="16">
        <v>6128814</v>
      </c>
      <c r="G52" s="17">
        <f t="shared" si="0"/>
        <v>2.654569415371499E-2</v>
      </c>
      <c r="H52" s="46" t="s">
        <v>114</v>
      </c>
      <c r="K52" s="106"/>
    </row>
    <row r="53" spans="1:11" x14ac:dyDescent="0.25">
      <c r="A53" s="112"/>
      <c r="B53" s="2" t="s">
        <v>226</v>
      </c>
      <c r="C53" s="44" t="s">
        <v>503</v>
      </c>
      <c r="D53" s="44" t="s">
        <v>434</v>
      </c>
      <c r="E53" s="45">
        <v>1</v>
      </c>
      <c r="F53" s="16">
        <v>985083</v>
      </c>
      <c r="G53" s="17">
        <f t="shared" si="0"/>
        <v>4.2666839023054095E-3</v>
      </c>
      <c r="H53" s="46" t="s">
        <v>107</v>
      </c>
      <c r="K53" s="106"/>
    </row>
    <row r="54" spans="1:11" hidden="1" x14ac:dyDescent="0.25">
      <c r="A54" s="112"/>
      <c r="B54" s="75"/>
      <c r="C54" s="49"/>
      <c r="D54" s="49"/>
      <c r="E54" s="76"/>
      <c r="F54" s="77"/>
      <c r="G54" s="78"/>
      <c r="H54" s="46" t="e">
        <v>#N/A</v>
      </c>
      <c r="K54" s="106"/>
    </row>
    <row r="55" spans="1:11" hidden="1" x14ac:dyDescent="0.25">
      <c r="A55" s="112"/>
      <c r="B55" s="75"/>
      <c r="C55" s="49"/>
      <c r="D55" s="49"/>
      <c r="E55" s="76"/>
      <c r="F55" s="77"/>
      <c r="G55" s="78"/>
      <c r="H55" s="46" t="e">
        <v>#N/A</v>
      </c>
      <c r="K55" s="106"/>
    </row>
    <row r="56" spans="1:11" hidden="1" x14ac:dyDescent="0.25">
      <c r="A56" s="112"/>
      <c r="B56" s="75"/>
      <c r="C56" s="49"/>
      <c r="D56" s="49"/>
      <c r="E56" s="76"/>
      <c r="F56" s="77"/>
      <c r="G56" s="78"/>
      <c r="H56" s="46" t="e">
        <v>#N/A</v>
      </c>
      <c r="K56" s="106"/>
    </row>
    <row r="57" spans="1:11" x14ac:dyDescent="0.25">
      <c r="A57" s="112"/>
      <c r="B57" s="2"/>
      <c r="C57" s="44"/>
      <c r="D57" s="44"/>
      <c r="E57" s="45"/>
      <c r="F57" s="16"/>
      <c r="G57" s="17"/>
      <c r="H57" s="46"/>
      <c r="K57" s="106"/>
    </row>
    <row r="58" spans="1:11" hidden="1" x14ac:dyDescent="0.25">
      <c r="A58" s="112"/>
      <c r="B58" s="11"/>
      <c r="C58" s="44"/>
      <c r="D58" s="44"/>
      <c r="E58" s="45"/>
      <c r="F58" s="16"/>
      <c r="G58" s="17"/>
      <c r="H58" s="46"/>
      <c r="K58" s="106"/>
    </row>
    <row r="59" spans="1:11" hidden="1" x14ac:dyDescent="0.25">
      <c r="A59" s="112"/>
      <c r="B59" s="11"/>
      <c r="C59" s="44"/>
      <c r="D59" s="44"/>
      <c r="E59" s="45"/>
      <c r="F59" s="16"/>
      <c r="G59" s="17"/>
      <c r="H59" s="46"/>
      <c r="K59" s="106"/>
    </row>
    <row r="60" spans="1:11" hidden="1" x14ac:dyDescent="0.25">
      <c r="A60" s="112"/>
      <c r="B60" s="11"/>
      <c r="C60" s="44"/>
      <c r="D60" s="44"/>
      <c r="E60" s="45"/>
      <c r="F60" s="16"/>
      <c r="G60" s="17"/>
      <c r="H60" s="46"/>
      <c r="K60" s="106"/>
    </row>
    <row r="61" spans="1:11" hidden="1" x14ac:dyDescent="0.25">
      <c r="A61" s="112"/>
      <c r="B61" s="11"/>
      <c r="C61" s="44"/>
      <c r="D61" s="44"/>
      <c r="E61" s="45"/>
      <c r="F61" s="16"/>
      <c r="G61" s="17"/>
      <c r="H61" s="46"/>
      <c r="K61" s="106"/>
    </row>
    <row r="62" spans="1:11" hidden="1" x14ac:dyDescent="0.25">
      <c r="A62" s="112"/>
      <c r="B62" s="11"/>
      <c r="C62" s="44"/>
      <c r="D62" s="44"/>
      <c r="E62" s="45"/>
      <c r="F62" s="16"/>
      <c r="G62" s="17"/>
      <c r="H62" s="46"/>
      <c r="K62" s="106"/>
    </row>
    <row r="63" spans="1:11" hidden="1" x14ac:dyDescent="0.25">
      <c r="A63" s="112"/>
      <c r="B63" s="11"/>
      <c r="C63" s="44"/>
      <c r="D63" s="44"/>
      <c r="E63" s="45"/>
      <c r="F63" s="16"/>
      <c r="G63" s="17"/>
      <c r="H63" s="46"/>
      <c r="K63" s="106"/>
    </row>
    <row r="64" spans="1:11" hidden="1" outlineLevel="1" x14ac:dyDescent="0.25">
      <c r="A64" s="112"/>
      <c r="B64" s="11"/>
      <c r="C64" s="44"/>
      <c r="D64" s="44"/>
      <c r="E64" s="45"/>
      <c r="F64" s="16"/>
      <c r="G64" s="17"/>
      <c r="H64" s="46"/>
    </row>
    <row r="65" spans="1:9" collapsed="1" x14ac:dyDescent="0.25">
      <c r="B65" s="83"/>
      <c r="C65" s="49" t="s">
        <v>72</v>
      </c>
      <c r="D65" s="49"/>
      <c r="E65" s="50"/>
      <c r="F65" s="79">
        <f>SUM(F7:F64)</f>
        <v>216759109</v>
      </c>
      <c r="G65" s="4">
        <f>+F65/$F$77</f>
        <v>0.93884738752812058</v>
      </c>
      <c r="H65" s="52"/>
      <c r="I65" s="80"/>
    </row>
    <row r="66" spans="1:9" x14ac:dyDescent="0.25">
      <c r="F66" s="81"/>
    </row>
    <row r="67" spans="1:9" x14ac:dyDescent="0.25">
      <c r="B67" s="114"/>
      <c r="C67" s="53" t="s">
        <v>75</v>
      </c>
      <c r="D67" s="53"/>
      <c r="E67" s="53"/>
      <c r="F67" s="18" t="s">
        <v>10</v>
      </c>
      <c r="G67" s="5" t="s">
        <v>11</v>
      </c>
    </row>
    <row r="68" spans="1:9" x14ac:dyDescent="0.25">
      <c r="A68" s="101" t="s">
        <v>782</v>
      </c>
      <c r="B68" s="54"/>
      <c r="C68" s="49" t="s">
        <v>787</v>
      </c>
      <c r="D68" s="44"/>
      <c r="E68" s="55"/>
      <c r="F68" s="16">
        <v>2399340.0499999998</v>
      </c>
      <c r="G68" s="6">
        <f>+F68/$F$77</f>
        <v>1.0392246711689933E-2</v>
      </c>
    </row>
    <row r="69" spans="1:9" x14ac:dyDescent="0.25">
      <c r="A69" s="117" t="s">
        <v>64</v>
      </c>
      <c r="B69" s="54" t="s">
        <v>77</v>
      </c>
      <c r="C69" s="49" t="s">
        <v>78</v>
      </c>
      <c r="D69" s="49"/>
      <c r="E69" s="50"/>
      <c r="F69" s="16">
        <v>4122795.49</v>
      </c>
      <c r="G69" s="6">
        <f>+F69/$F$77</f>
        <v>1.7857038594392902E-2</v>
      </c>
    </row>
    <row r="70" spans="1:9" x14ac:dyDescent="0.25">
      <c r="B70" s="54"/>
      <c r="C70" s="49" t="s">
        <v>79</v>
      </c>
      <c r="D70" s="44"/>
      <c r="E70" s="55"/>
      <c r="F70" s="19" t="s">
        <v>76</v>
      </c>
      <c r="G70" s="6">
        <v>0</v>
      </c>
    </row>
    <row r="71" spans="1:9" x14ac:dyDescent="0.25">
      <c r="B71" s="54"/>
      <c r="C71" s="49" t="s">
        <v>80</v>
      </c>
      <c r="D71" s="44"/>
      <c r="E71" s="55"/>
      <c r="F71" s="19" t="s">
        <v>76</v>
      </c>
      <c r="G71" s="6">
        <v>0</v>
      </c>
    </row>
    <row r="72" spans="1:9" x14ac:dyDescent="0.25">
      <c r="B72" s="54"/>
      <c r="C72" s="49" t="s">
        <v>81</v>
      </c>
      <c r="D72" s="44"/>
      <c r="E72" s="55"/>
      <c r="F72" s="19" t="s">
        <v>76</v>
      </c>
      <c r="G72" s="6">
        <v>0</v>
      </c>
    </row>
    <row r="73" spans="1:9" x14ac:dyDescent="0.25">
      <c r="A73" s="101" t="s">
        <v>68</v>
      </c>
      <c r="B73" s="44" t="s">
        <v>68</v>
      </c>
      <c r="C73" s="44" t="s">
        <v>82</v>
      </c>
      <c r="D73" s="44"/>
      <c r="E73" s="55"/>
      <c r="F73" s="16">
        <v>7596650.9299999997</v>
      </c>
      <c r="G73" s="6">
        <f>+F73/$F$77</f>
        <v>3.2903327165796602E-2</v>
      </c>
    </row>
    <row r="74" spans="1:9" x14ac:dyDescent="0.25">
      <c r="B74" s="54"/>
      <c r="C74" s="44"/>
      <c r="D74" s="44"/>
      <c r="E74" s="55"/>
      <c r="F74" s="19"/>
      <c r="G74" s="6"/>
    </row>
    <row r="75" spans="1:9" x14ac:dyDescent="0.25">
      <c r="B75" s="54"/>
      <c r="C75" s="44" t="s">
        <v>83</v>
      </c>
      <c r="D75" s="44"/>
      <c r="E75" s="55"/>
      <c r="F75" s="20">
        <f>SUM(F68:F74)</f>
        <v>14118786.469999999</v>
      </c>
      <c r="G75" s="6">
        <f>+F75/$F$77</f>
        <v>6.1152612471879433E-2</v>
      </c>
    </row>
    <row r="76" spans="1:9" x14ac:dyDescent="0.25">
      <c r="B76" s="54"/>
      <c r="C76" s="44"/>
      <c r="D76" s="44"/>
      <c r="E76" s="55"/>
      <c r="F76" s="20"/>
      <c r="G76" s="6"/>
    </row>
    <row r="77" spans="1:9" x14ac:dyDescent="0.25">
      <c r="B77" s="58"/>
      <c r="C77" s="59" t="s">
        <v>84</v>
      </c>
      <c r="D77" s="60"/>
      <c r="E77" s="61"/>
      <c r="F77" s="21">
        <f>+F75+F65</f>
        <v>230877895.47</v>
      </c>
      <c r="G77" s="7">
        <v>1</v>
      </c>
    </row>
    <row r="78" spans="1:9" x14ac:dyDescent="0.25">
      <c r="F78" s="62"/>
    </row>
    <row r="79" spans="1:9" x14ac:dyDescent="0.25">
      <c r="C79" s="49" t="s">
        <v>85</v>
      </c>
      <c r="D79" s="15">
        <v>5.3585486621806568</v>
      </c>
      <c r="F79" s="37">
        <v>0</v>
      </c>
    </row>
    <row r="80" spans="1:9" x14ac:dyDescent="0.25">
      <c r="C80" s="49" t="s">
        <v>86</v>
      </c>
      <c r="D80" s="15">
        <v>4.0526279139765489</v>
      </c>
    </row>
    <row r="81" spans="1:7" x14ac:dyDescent="0.25">
      <c r="C81" s="49" t="s">
        <v>87</v>
      </c>
      <c r="D81" s="15">
        <v>7.6</v>
      </c>
    </row>
    <row r="82" spans="1:7" hidden="1" x14ac:dyDescent="0.25">
      <c r="C82" s="49" t="s">
        <v>88</v>
      </c>
      <c r="D82" s="65">
        <v>19.2117</v>
      </c>
    </row>
    <row r="83" spans="1:7" hidden="1" x14ac:dyDescent="0.25">
      <c r="C83" s="49" t="s">
        <v>89</v>
      </c>
      <c r="D83" s="65">
        <v>19.338000000000001</v>
      </c>
    </row>
    <row r="84" spans="1:7" hidden="1" x14ac:dyDescent="0.25">
      <c r="A84" s="117" t="s">
        <v>71</v>
      </c>
      <c r="C84" s="49" t="s">
        <v>90</v>
      </c>
      <c r="D84" s="73"/>
    </row>
    <row r="85" spans="1:7" hidden="1" x14ac:dyDescent="0.25">
      <c r="C85" s="49" t="s">
        <v>91</v>
      </c>
      <c r="D85" s="64">
        <v>0</v>
      </c>
    </row>
    <row r="86" spans="1:7" hidden="1" x14ac:dyDescent="0.25">
      <c r="C86" s="49" t="s">
        <v>92</v>
      </c>
      <c r="D86" s="64">
        <v>0</v>
      </c>
      <c r="F86" s="62"/>
      <c r="G86" s="8"/>
    </row>
    <row r="87" spans="1:7" hidden="1" x14ac:dyDescent="0.25">
      <c r="B87" s="67"/>
      <c r="C87" s="43"/>
    </row>
    <row r="88" spans="1:7" x14ac:dyDescent="0.25">
      <c r="F88" s="37"/>
    </row>
    <row r="89" spans="1:7" x14ac:dyDescent="0.25">
      <c r="C89" s="53" t="s">
        <v>93</v>
      </c>
      <c r="D89" s="53"/>
      <c r="E89" s="53"/>
      <c r="F89" s="53"/>
      <c r="G89" s="5"/>
    </row>
    <row r="90" spans="1:7" x14ac:dyDescent="0.25">
      <c r="C90" s="53" t="s">
        <v>94</v>
      </c>
      <c r="D90" s="53"/>
      <c r="E90" s="53"/>
      <c r="F90" s="53" t="s">
        <v>10</v>
      </c>
      <c r="G90" s="5" t="s">
        <v>11</v>
      </c>
    </row>
    <row r="91" spans="1:7" x14ac:dyDescent="0.25">
      <c r="A91" s="101" t="s">
        <v>73</v>
      </c>
      <c r="C91" s="49" t="s">
        <v>95</v>
      </c>
      <c r="D91" s="44"/>
      <c r="E91" s="55"/>
      <c r="F91" s="68">
        <f>SUMIF(Table13456768578[[Industry ]],A91,Table13456768578[Market Value])</f>
        <v>0</v>
      </c>
      <c r="G91" s="24">
        <f>+F91/$F$77</f>
        <v>0</v>
      </c>
    </row>
    <row r="92" spans="1:7" x14ac:dyDescent="0.25">
      <c r="A92" s="101" t="s">
        <v>74</v>
      </c>
      <c r="C92" s="44" t="s">
        <v>96</v>
      </c>
      <c r="D92" s="44"/>
      <c r="E92" s="55"/>
      <c r="F92" s="68">
        <f>SUMIF(Table13456768578[[Industry ]],A92,Table13456768578[Market Value])</f>
        <v>0</v>
      </c>
      <c r="G92" s="24">
        <f>+F92/$F$77</f>
        <v>0</v>
      </c>
    </row>
    <row r="93" spans="1:7" x14ac:dyDescent="0.25">
      <c r="C93" s="44" t="s">
        <v>97</v>
      </c>
      <c r="D93" s="44"/>
      <c r="E93" s="55"/>
      <c r="F93" s="68">
        <f t="shared" ref="F93:F102" si="2">SUMIF($E$105:$E$114,C93,$H$105:$H$114)</f>
        <v>197248578</v>
      </c>
      <c r="G93" s="23">
        <f>+F93/$F$77</f>
        <v>0.85434154533702533</v>
      </c>
    </row>
    <row r="94" spans="1:7" x14ac:dyDescent="0.25">
      <c r="C94" s="44" t="s">
        <v>98</v>
      </c>
      <c r="D94" s="44"/>
      <c r="E94" s="55"/>
      <c r="F94" s="68">
        <f t="shared" si="2"/>
        <v>0</v>
      </c>
      <c r="G94" s="24">
        <f t="shared" ref="G94:G102" si="3">+F94/$F$77</f>
        <v>0</v>
      </c>
    </row>
    <row r="95" spans="1:7" x14ac:dyDescent="0.25">
      <c r="C95" s="44" t="s">
        <v>99</v>
      </c>
      <c r="D95" s="44"/>
      <c r="E95" s="55"/>
      <c r="F95" s="68">
        <f t="shared" si="2"/>
        <v>19510531</v>
      </c>
      <c r="G95" s="24">
        <f t="shared" si="3"/>
        <v>8.4505842191095235E-2</v>
      </c>
    </row>
    <row r="96" spans="1:7" x14ac:dyDescent="0.25">
      <c r="C96" s="44" t="s">
        <v>100</v>
      </c>
      <c r="D96" s="44"/>
      <c r="E96" s="55"/>
      <c r="F96" s="68">
        <f t="shared" si="2"/>
        <v>0</v>
      </c>
      <c r="G96" s="24">
        <f t="shared" si="3"/>
        <v>0</v>
      </c>
    </row>
    <row r="97" spans="3:11" x14ac:dyDescent="0.25">
      <c r="C97" s="44" t="s">
        <v>101</v>
      </c>
      <c r="D97" s="44"/>
      <c r="E97" s="55"/>
      <c r="F97" s="68">
        <f t="shared" si="2"/>
        <v>0</v>
      </c>
      <c r="G97" s="24">
        <f t="shared" si="3"/>
        <v>0</v>
      </c>
    </row>
    <row r="98" spans="3:11" x14ac:dyDescent="0.25">
      <c r="C98" s="44" t="s">
        <v>102</v>
      </c>
      <c r="D98" s="44"/>
      <c r="E98" s="55"/>
      <c r="F98" s="68">
        <f t="shared" si="2"/>
        <v>0</v>
      </c>
      <c r="G98" s="24">
        <f t="shared" si="3"/>
        <v>0</v>
      </c>
    </row>
    <row r="99" spans="3:11" x14ac:dyDescent="0.25">
      <c r="C99" s="44" t="s">
        <v>103</v>
      </c>
      <c r="D99" s="44"/>
      <c r="E99" s="55"/>
      <c r="F99" s="68">
        <f t="shared" si="2"/>
        <v>0</v>
      </c>
      <c r="G99" s="24">
        <f t="shared" si="3"/>
        <v>0</v>
      </c>
    </row>
    <row r="100" spans="3:11" x14ac:dyDescent="0.25">
      <c r="C100" s="44" t="s">
        <v>104</v>
      </c>
      <c r="D100" s="44"/>
      <c r="E100" s="55"/>
      <c r="F100" s="68">
        <f t="shared" si="2"/>
        <v>0</v>
      </c>
      <c r="G100" s="24">
        <f t="shared" si="3"/>
        <v>0</v>
      </c>
    </row>
    <row r="101" spans="3:11" x14ac:dyDescent="0.25">
      <c r="C101" s="44" t="s">
        <v>105</v>
      </c>
      <c r="D101" s="44"/>
      <c r="E101" s="55"/>
      <c r="F101" s="68">
        <f t="shared" si="2"/>
        <v>0</v>
      </c>
      <c r="G101" s="24">
        <f t="shared" si="3"/>
        <v>0</v>
      </c>
    </row>
    <row r="102" spans="3:11" x14ac:dyDescent="0.25">
      <c r="C102" s="44" t="s">
        <v>106</v>
      </c>
      <c r="D102" s="44"/>
      <c r="E102" s="55"/>
      <c r="F102" s="68">
        <f t="shared" si="2"/>
        <v>0</v>
      </c>
      <c r="G102" s="24">
        <f t="shared" si="3"/>
        <v>0</v>
      </c>
    </row>
    <row r="103" spans="3:11" x14ac:dyDescent="0.25">
      <c r="C103" s="44" t="s">
        <v>115</v>
      </c>
      <c r="D103" s="44"/>
      <c r="E103" s="55"/>
      <c r="F103" s="82">
        <f>SUM(F91:F102)</f>
        <v>216759109</v>
      </c>
      <c r="G103" s="74">
        <f>SUM(G91:G102)</f>
        <v>0.93884738752812058</v>
      </c>
    </row>
    <row r="105" spans="3:11" s="101" customFormat="1" x14ac:dyDescent="0.25">
      <c r="E105" s="101" t="s">
        <v>97</v>
      </c>
      <c r="F105" s="101" t="s">
        <v>107</v>
      </c>
      <c r="G105" s="103">
        <f>H105/$F$77</f>
        <v>0.49567722699062078</v>
      </c>
      <c r="H105" s="101">
        <f t="shared" ref="H105:H114" si="4">SUMIF($H$7:$H$64,F105,$F$7:$F$64)</f>
        <v>114440915</v>
      </c>
    </row>
    <row r="106" spans="3:11" s="101" customFormat="1" x14ac:dyDescent="0.25">
      <c r="E106" s="101" t="s">
        <v>97</v>
      </c>
      <c r="F106" s="101" t="s">
        <v>108</v>
      </c>
      <c r="G106" s="110">
        <f t="shared" ref="G106:G114" si="5">H106/$F$77</f>
        <v>0</v>
      </c>
      <c r="H106" s="101">
        <f t="shared" si="4"/>
        <v>0</v>
      </c>
      <c r="K106" s="118" t="s">
        <v>109</v>
      </c>
    </row>
    <row r="107" spans="3:11" s="101" customFormat="1" x14ac:dyDescent="0.25">
      <c r="E107" s="101" t="s">
        <v>97</v>
      </c>
      <c r="F107" s="118" t="s">
        <v>109</v>
      </c>
      <c r="G107" s="103">
        <f>H107/$F$77</f>
        <v>0.18817912347804372</v>
      </c>
      <c r="H107" s="101">
        <f t="shared" si="4"/>
        <v>43446400</v>
      </c>
      <c r="K107" s="101" t="s">
        <v>215</v>
      </c>
    </row>
    <row r="108" spans="3:11" s="101" customFormat="1" x14ac:dyDescent="0.25">
      <c r="E108" s="101" t="s">
        <v>97</v>
      </c>
      <c r="F108" s="101" t="s">
        <v>215</v>
      </c>
      <c r="G108" s="110">
        <f t="shared" si="5"/>
        <v>0</v>
      </c>
      <c r="H108" s="101">
        <f t="shared" si="4"/>
        <v>0</v>
      </c>
      <c r="K108" s="101" t="s">
        <v>215</v>
      </c>
    </row>
    <row r="109" spans="3:11" s="101" customFormat="1" x14ac:dyDescent="0.25">
      <c r="E109" s="101" t="s">
        <v>99</v>
      </c>
      <c r="F109" s="101" t="s">
        <v>110</v>
      </c>
      <c r="G109" s="103">
        <f t="shared" si="5"/>
        <v>8.4505842191095235E-2</v>
      </c>
      <c r="H109" s="101">
        <f t="shared" si="4"/>
        <v>19510531</v>
      </c>
      <c r="K109" s="101" t="s">
        <v>107</v>
      </c>
    </row>
    <row r="110" spans="3:11" s="101" customFormat="1" x14ac:dyDescent="0.25">
      <c r="E110" s="101" t="s">
        <v>99</v>
      </c>
      <c r="F110" s="105" t="s">
        <v>217</v>
      </c>
      <c r="G110" s="110">
        <f t="shared" si="5"/>
        <v>0</v>
      </c>
      <c r="H110" s="101">
        <f t="shared" si="4"/>
        <v>0</v>
      </c>
      <c r="K110" s="101" t="s">
        <v>110</v>
      </c>
    </row>
    <row r="111" spans="3:11" s="101" customFormat="1" x14ac:dyDescent="0.25">
      <c r="E111" s="101" t="s">
        <v>100</v>
      </c>
      <c r="F111" s="101" t="s">
        <v>111</v>
      </c>
      <c r="G111" s="110">
        <f t="shared" si="5"/>
        <v>0</v>
      </c>
      <c r="H111" s="101">
        <f t="shared" si="4"/>
        <v>0</v>
      </c>
      <c r="K111" s="101" t="s">
        <v>112</v>
      </c>
    </row>
    <row r="112" spans="3:11" s="101" customFormat="1" x14ac:dyDescent="0.25">
      <c r="E112" s="101" t="s">
        <v>97</v>
      </c>
      <c r="F112" s="101" t="s">
        <v>112</v>
      </c>
      <c r="G112" s="103">
        <f t="shared" si="5"/>
        <v>0</v>
      </c>
      <c r="H112" s="101">
        <f t="shared" si="4"/>
        <v>0</v>
      </c>
    </row>
    <row r="113" spans="5:8" s="101" customFormat="1" x14ac:dyDescent="0.25">
      <c r="E113" s="101" t="s">
        <v>100</v>
      </c>
      <c r="F113" s="101" t="s">
        <v>113</v>
      </c>
      <c r="G113" s="110">
        <f t="shared" si="5"/>
        <v>0</v>
      </c>
      <c r="H113" s="101">
        <f t="shared" si="4"/>
        <v>0</v>
      </c>
    </row>
    <row r="114" spans="5:8" s="101" customFormat="1" x14ac:dyDescent="0.25">
      <c r="E114" s="101" t="s">
        <v>97</v>
      </c>
      <c r="F114" s="101" t="s">
        <v>114</v>
      </c>
      <c r="G114" s="110">
        <f t="shared" si="5"/>
        <v>0.17048519486836086</v>
      </c>
      <c r="H114" s="101">
        <f t="shared" si="4"/>
        <v>39361263</v>
      </c>
    </row>
    <row r="115" spans="5:8" s="101" customFormat="1" x14ac:dyDescent="0.25">
      <c r="E115" s="107"/>
      <c r="G115" s="103">
        <f>SUM(G105:G114)</f>
        <v>0.93884738752812069</v>
      </c>
      <c r="H115" s="101">
        <f>SUM(H105:H114)</f>
        <v>216759109</v>
      </c>
    </row>
    <row r="116" spans="5:8" x14ac:dyDescent="0.25">
      <c r="H116" s="62">
        <f>H115-F65</f>
        <v>0</v>
      </c>
    </row>
  </sheetData>
  <pageMargins left="0.7" right="0.7" top="0.75" bottom="0.75" header="0.3" footer="0.3"/>
  <pageSetup scale="39" orientation="portrait" horizontalDpi="4294967295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1827-FDBC-4F04-86F0-F6C9115C1B57}">
  <sheetPr>
    <tabColor rgb="FF7030A0"/>
  </sheetPr>
  <dimension ref="A2:H170"/>
  <sheetViews>
    <sheetView showGridLines="0" zoomScale="85" zoomScaleNormal="85" zoomScaleSheetLayoutView="89" workbookViewId="0">
      <selection activeCell="D109" sqref="D109"/>
    </sheetView>
  </sheetViews>
  <sheetFormatPr defaultColWidth="9.140625" defaultRowHeight="15" x14ac:dyDescent="0.25"/>
  <cols>
    <col min="1" max="1" width="11.28515625" style="101" customWidth="1"/>
    <col min="2" max="2" width="16.5703125" style="34" customWidth="1"/>
    <col min="3" max="3" width="52.7109375" style="34" customWidth="1"/>
    <col min="4" max="4" width="62" style="34" customWidth="1"/>
    <col min="5" max="5" width="19.42578125" style="37" customWidth="1"/>
    <col min="6" max="6" width="29.5703125" style="34" customWidth="1"/>
    <col min="7" max="7" width="20.5703125" style="38" customWidth="1"/>
    <col min="8" max="8" width="20.7109375" style="34" bestFit="1" customWidth="1"/>
    <col min="9" max="9" width="12" style="34" bestFit="1" customWidth="1"/>
    <col min="10" max="11" width="9.140625" style="34"/>
    <col min="12" max="12" width="16.140625" style="34" bestFit="1" customWidth="1"/>
    <col min="13" max="13" width="14" style="34" bestFit="1" customWidth="1"/>
    <col min="14" max="14" width="9.140625" style="34"/>
    <col min="15" max="15" width="10" style="34" bestFit="1" customWidth="1"/>
    <col min="16" max="16384" width="9.140625" style="34"/>
  </cols>
  <sheetData>
    <row r="2" spans="1:8" x14ac:dyDescent="0.25">
      <c r="B2" s="35" t="s">
        <v>0</v>
      </c>
      <c r="D2" s="36" t="s">
        <v>1</v>
      </c>
    </row>
    <row r="3" spans="1:8" x14ac:dyDescent="0.25">
      <c r="A3" s="116" t="s">
        <v>227</v>
      </c>
      <c r="B3" s="35" t="s">
        <v>3</v>
      </c>
      <c r="D3" s="35" t="s">
        <v>228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1" t="s">
        <v>11</v>
      </c>
      <c r="H6" s="42" t="s">
        <v>12</v>
      </c>
    </row>
    <row r="7" spans="1:8" x14ac:dyDescent="0.25">
      <c r="A7" s="112"/>
      <c r="B7" s="2" t="s">
        <v>229</v>
      </c>
      <c r="C7" s="44" t="s">
        <v>504</v>
      </c>
      <c r="D7" s="44" t="s">
        <v>290</v>
      </c>
      <c r="E7" s="45">
        <v>2500000</v>
      </c>
      <c r="F7" s="45">
        <v>196043750</v>
      </c>
      <c r="G7" s="17">
        <f t="shared" ref="G7:G70" si="0">+F7/$F$118</f>
        <v>5.633542571041413E-3</v>
      </c>
      <c r="H7" s="46"/>
    </row>
    <row r="8" spans="1:8" x14ac:dyDescent="0.25">
      <c r="A8" s="112"/>
      <c r="B8" s="2" t="s">
        <v>230</v>
      </c>
      <c r="C8" s="44" t="s">
        <v>505</v>
      </c>
      <c r="D8" s="44" t="s">
        <v>290</v>
      </c>
      <c r="E8" s="45">
        <v>500000</v>
      </c>
      <c r="F8" s="45">
        <v>39059950</v>
      </c>
      <c r="G8" s="17">
        <f t="shared" si="0"/>
        <v>1.1224325751152437E-3</v>
      </c>
      <c r="H8" s="46"/>
    </row>
    <row r="9" spans="1:8" x14ac:dyDescent="0.25">
      <c r="A9" s="112"/>
      <c r="B9" s="2" t="s">
        <v>231</v>
      </c>
      <c r="C9" s="44" t="s">
        <v>506</v>
      </c>
      <c r="D9" s="44" t="s">
        <v>290</v>
      </c>
      <c r="E9" s="45">
        <v>2500000</v>
      </c>
      <c r="F9" s="45">
        <v>65909750</v>
      </c>
      <c r="G9" s="17">
        <f t="shared" si="0"/>
        <v>1.8939924505203393E-3</v>
      </c>
      <c r="H9" s="46"/>
    </row>
    <row r="10" spans="1:8" x14ac:dyDescent="0.25">
      <c r="A10" s="112"/>
      <c r="B10" s="2" t="s">
        <v>232</v>
      </c>
      <c r="C10" s="44" t="s">
        <v>511</v>
      </c>
      <c r="D10" s="44" t="s">
        <v>290</v>
      </c>
      <c r="E10" s="45">
        <v>5000000</v>
      </c>
      <c r="F10" s="45">
        <v>24738500</v>
      </c>
      <c r="G10" s="17">
        <f t="shared" si="0"/>
        <v>7.1088924229264128E-4</v>
      </c>
      <c r="H10" s="46"/>
    </row>
    <row r="11" spans="1:8" x14ac:dyDescent="0.25">
      <c r="A11" s="112"/>
      <c r="B11" s="2" t="s">
        <v>233</v>
      </c>
      <c r="C11" s="44" t="s">
        <v>508</v>
      </c>
      <c r="D11" s="44" t="s">
        <v>290</v>
      </c>
      <c r="E11" s="45">
        <v>2250000</v>
      </c>
      <c r="F11" s="45">
        <v>182122200</v>
      </c>
      <c r="G11" s="17">
        <f t="shared" si="0"/>
        <v>5.2334908245313533E-3</v>
      </c>
      <c r="H11" s="46"/>
    </row>
    <row r="12" spans="1:8" x14ac:dyDescent="0.25">
      <c r="A12" s="112"/>
      <c r="B12" s="2" t="s">
        <v>234</v>
      </c>
      <c r="C12" s="44" t="s">
        <v>517</v>
      </c>
      <c r="D12" s="44" t="s">
        <v>290</v>
      </c>
      <c r="E12" s="45">
        <v>26000</v>
      </c>
      <c r="F12" s="45">
        <v>1962797.2</v>
      </c>
      <c r="G12" s="17">
        <f t="shared" si="0"/>
        <v>5.6403234403141579E-5</v>
      </c>
      <c r="H12" s="46"/>
    </row>
    <row r="13" spans="1:8" x14ac:dyDescent="0.25">
      <c r="A13" s="112"/>
      <c r="B13" s="2" t="s">
        <v>235</v>
      </c>
      <c r="C13" s="44" t="s">
        <v>512</v>
      </c>
      <c r="D13" s="44" t="s">
        <v>290</v>
      </c>
      <c r="E13" s="45">
        <v>2500000</v>
      </c>
      <c r="F13" s="45">
        <v>68441000</v>
      </c>
      <c r="G13" s="17">
        <f t="shared" si="0"/>
        <v>1.9667308297492032E-3</v>
      </c>
      <c r="H13" s="46"/>
    </row>
    <row r="14" spans="1:8" x14ac:dyDescent="0.25">
      <c r="A14" s="112"/>
      <c r="B14" s="2" t="s">
        <v>236</v>
      </c>
      <c r="C14" s="44" t="s">
        <v>510</v>
      </c>
      <c r="D14" s="44" t="s">
        <v>290</v>
      </c>
      <c r="E14" s="45">
        <v>2500000</v>
      </c>
      <c r="F14" s="45">
        <v>63476500</v>
      </c>
      <c r="G14" s="17">
        <f t="shared" si="0"/>
        <v>1.8240702139737191E-3</v>
      </c>
      <c r="H14" s="46"/>
    </row>
    <row r="15" spans="1:8" x14ac:dyDescent="0.25">
      <c r="A15" s="112"/>
      <c r="B15" s="2" t="s">
        <v>237</v>
      </c>
      <c r="C15" s="44" t="s">
        <v>516</v>
      </c>
      <c r="D15" s="44" t="s">
        <v>290</v>
      </c>
      <c r="E15" s="45">
        <v>8500000</v>
      </c>
      <c r="F15" s="45">
        <v>69839400</v>
      </c>
      <c r="G15" s="17">
        <f t="shared" si="0"/>
        <v>2.0069154616558279E-3</v>
      </c>
      <c r="H15" s="46"/>
    </row>
    <row r="16" spans="1:8" x14ac:dyDescent="0.25">
      <c r="A16" s="112"/>
      <c r="B16" s="2" t="s">
        <v>238</v>
      </c>
      <c r="C16" s="44" t="s">
        <v>513</v>
      </c>
      <c r="D16" s="44" t="s">
        <v>290</v>
      </c>
      <c r="E16" s="45">
        <v>1500000</v>
      </c>
      <c r="F16" s="45">
        <v>81763950</v>
      </c>
      <c r="G16" s="17">
        <f t="shared" si="0"/>
        <v>2.3495811169777234E-3</v>
      </c>
      <c r="H16" s="46"/>
    </row>
    <row r="17" spans="1:8" x14ac:dyDescent="0.25">
      <c r="A17" s="112"/>
      <c r="B17" s="2" t="s">
        <v>239</v>
      </c>
      <c r="C17" s="44" t="s">
        <v>507</v>
      </c>
      <c r="D17" s="44" t="s">
        <v>290</v>
      </c>
      <c r="E17" s="45">
        <v>2100000</v>
      </c>
      <c r="F17" s="45">
        <v>56762160</v>
      </c>
      <c r="G17" s="17">
        <f t="shared" si="0"/>
        <v>1.6311259337992874E-3</v>
      </c>
      <c r="H17" s="46"/>
    </row>
    <row r="18" spans="1:8" x14ac:dyDescent="0.25">
      <c r="A18" s="112"/>
      <c r="B18" s="2" t="s">
        <v>240</v>
      </c>
      <c r="C18" s="44" t="s">
        <v>514</v>
      </c>
      <c r="D18" s="44" t="s">
        <v>290</v>
      </c>
      <c r="E18" s="45">
        <v>100000</v>
      </c>
      <c r="F18" s="45">
        <v>10429980</v>
      </c>
      <c r="G18" s="17">
        <f t="shared" si="0"/>
        <v>2.9971746788719618E-4</v>
      </c>
      <c r="H18" s="46"/>
    </row>
    <row r="19" spans="1:8" x14ac:dyDescent="0.25">
      <c r="A19" s="112"/>
      <c r="B19" s="2" t="s">
        <v>241</v>
      </c>
      <c r="C19" s="44" t="s">
        <v>515</v>
      </c>
      <c r="D19" s="44" t="s">
        <v>290</v>
      </c>
      <c r="E19" s="45">
        <v>520500</v>
      </c>
      <c r="F19" s="45">
        <v>56079398.700000003</v>
      </c>
      <c r="G19" s="17">
        <f t="shared" si="0"/>
        <v>1.6115060027920018E-3</v>
      </c>
      <c r="H19" s="46"/>
    </row>
    <row r="20" spans="1:8" x14ac:dyDescent="0.25">
      <c r="A20" s="112"/>
      <c r="B20" s="2" t="s">
        <v>242</v>
      </c>
      <c r="C20" s="44" t="s">
        <v>509</v>
      </c>
      <c r="D20" s="44" t="s">
        <v>290</v>
      </c>
      <c r="E20" s="45">
        <v>332800</v>
      </c>
      <c r="F20" s="45">
        <v>35995381.759999998</v>
      </c>
      <c r="G20" s="17">
        <f t="shared" si="0"/>
        <v>1.0343686830406355E-3</v>
      </c>
      <c r="H20" s="46"/>
    </row>
    <row r="21" spans="1:8" x14ac:dyDescent="0.25">
      <c r="A21" s="112"/>
      <c r="B21" s="2" t="s">
        <v>243</v>
      </c>
      <c r="C21" s="44" t="s">
        <v>524</v>
      </c>
      <c r="D21" s="44" t="s">
        <v>290</v>
      </c>
      <c r="E21" s="45">
        <v>200000</v>
      </c>
      <c r="F21" s="45">
        <v>22087200</v>
      </c>
      <c r="G21" s="17">
        <f t="shared" si="0"/>
        <v>6.347010882780293E-4</v>
      </c>
      <c r="H21" s="46"/>
    </row>
    <row r="22" spans="1:8" x14ac:dyDescent="0.25">
      <c r="A22" s="112"/>
      <c r="B22" s="2" t="s">
        <v>244</v>
      </c>
      <c r="C22" s="44" t="s">
        <v>519</v>
      </c>
      <c r="D22" s="44" t="s">
        <v>290</v>
      </c>
      <c r="E22" s="45">
        <v>500000</v>
      </c>
      <c r="F22" s="45">
        <v>54264800</v>
      </c>
      <c r="G22" s="17">
        <f t="shared" si="0"/>
        <v>1.5593614226877832E-3</v>
      </c>
      <c r="H22" s="46"/>
    </row>
    <row r="23" spans="1:8" x14ac:dyDescent="0.25">
      <c r="A23" s="112"/>
      <c r="B23" s="2" t="s">
        <v>245</v>
      </c>
      <c r="C23" s="44" t="s">
        <v>526</v>
      </c>
      <c r="D23" s="44" t="s">
        <v>290</v>
      </c>
      <c r="E23" s="45">
        <v>60600</v>
      </c>
      <c r="F23" s="45">
        <v>6418545.96</v>
      </c>
      <c r="G23" s="17">
        <f t="shared" si="0"/>
        <v>1.8444429832548028E-4</v>
      </c>
      <c r="H23" s="46"/>
    </row>
    <row r="24" spans="1:8" x14ac:dyDescent="0.25">
      <c r="A24" s="112"/>
      <c r="B24" s="2" t="s">
        <v>246</v>
      </c>
      <c r="C24" s="44" t="s">
        <v>522</v>
      </c>
      <c r="D24" s="44" t="s">
        <v>290</v>
      </c>
      <c r="E24" s="45">
        <v>163000</v>
      </c>
      <c r="F24" s="45">
        <v>16716155.300000001</v>
      </c>
      <c r="G24" s="17">
        <f t="shared" si="0"/>
        <v>4.8035794309530166E-4</v>
      </c>
      <c r="H24" s="46"/>
    </row>
    <row r="25" spans="1:8" x14ac:dyDescent="0.25">
      <c r="A25" s="112"/>
      <c r="B25" s="2" t="s">
        <v>247</v>
      </c>
      <c r="C25" s="44" t="s">
        <v>518</v>
      </c>
      <c r="D25" s="44" t="s">
        <v>290</v>
      </c>
      <c r="E25" s="45">
        <v>50000</v>
      </c>
      <c r="F25" s="45">
        <v>5176890</v>
      </c>
      <c r="G25" s="17">
        <f t="shared" si="0"/>
        <v>1.4876388663550143E-4</v>
      </c>
      <c r="H25" s="46"/>
    </row>
    <row r="26" spans="1:8" x14ac:dyDescent="0.25">
      <c r="A26" s="112"/>
      <c r="B26" s="2" t="s">
        <v>248</v>
      </c>
      <c r="C26" s="44" t="s">
        <v>525</v>
      </c>
      <c r="D26" s="44" t="s">
        <v>290</v>
      </c>
      <c r="E26" s="45">
        <v>500000</v>
      </c>
      <c r="F26" s="45">
        <v>45116650</v>
      </c>
      <c r="G26" s="17">
        <f t="shared" si="0"/>
        <v>1.2964788137228326E-3</v>
      </c>
      <c r="H26" s="46"/>
    </row>
    <row r="27" spans="1:8" x14ac:dyDescent="0.25">
      <c r="A27" s="112"/>
      <c r="B27" s="2" t="s">
        <v>249</v>
      </c>
      <c r="C27" s="44" t="s">
        <v>528</v>
      </c>
      <c r="D27" s="44" t="s">
        <v>290</v>
      </c>
      <c r="E27" s="45">
        <v>620000</v>
      </c>
      <c r="F27" s="45">
        <v>62731538</v>
      </c>
      <c r="G27" s="17">
        <f t="shared" si="0"/>
        <v>1.8026628743323984E-3</v>
      </c>
      <c r="H27" s="46"/>
    </row>
    <row r="28" spans="1:8" x14ac:dyDescent="0.25">
      <c r="A28" s="112"/>
      <c r="B28" s="2" t="s">
        <v>250</v>
      </c>
      <c r="C28" s="44" t="s">
        <v>527</v>
      </c>
      <c r="D28" s="44" t="s">
        <v>290</v>
      </c>
      <c r="E28" s="45">
        <v>36700</v>
      </c>
      <c r="F28" s="45">
        <v>3696967.16</v>
      </c>
      <c r="G28" s="17">
        <f t="shared" si="0"/>
        <v>1.0623660218498205E-4</v>
      </c>
      <c r="H28" s="46"/>
    </row>
    <row r="29" spans="1:8" x14ac:dyDescent="0.25">
      <c r="A29" s="112"/>
      <c r="B29" s="2" t="s">
        <v>251</v>
      </c>
      <c r="C29" s="44" t="s">
        <v>529</v>
      </c>
      <c r="D29" s="44" t="s">
        <v>290</v>
      </c>
      <c r="E29" s="45">
        <v>230000</v>
      </c>
      <c r="F29" s="45">
        <v>23738645</v>
      </c>
      <c r="G29" s="17">
        <f t="shared" si="0"/>
        <v>6.8215725921555459E-4</v>
      </c>
      <c r="H29" s="46"/>
    </row>
    <row r="30" spans="1:8" x14ac:dyDescent="0.25">
      <c r="A30" s="112"/>
      <c r="B30" s="2" t="s">
        <v>252</v>
      </c>
      <c r="C30" s="44" t="s">
        <v>520</v>
      </c>
      <c r="D30" s="44" t="s">
        <v>290</v>
      </c>
      <c r="E30" s="45">
        <v>170000</v>
      </c>
      <c r="F30" s="45">
        <v>17746147</v>
      </c>
      <c r="G30" s="17">
        <f t="shared" si="0"/>
        <v>5.0995593889863286E-4</v>
      </c>
      <c r="H30" s="46"/>
    </row>
    <row r="31" spans="1:8" x14ac:dyDescent="0.25">
      <c r="A31" s="112"/>
      <c r="B31" s="2" t="s">
        <v>253</v>
      </c>
      <c r="C31" s="44" t="s">
        <v>521</v>
      </c>
      <c r="D31" s="44" t="s">
        <v>290</v>
      </c>
      <c r="E31" s="45">
        <v>1000000</v>
      </c>
      <c r="F31" s="45">
        <v>100833000</v>
      </c>
      <c r="G31" s="17">
        <f t="shared" si="0"/>
        <v>2.89755219468011E-3</v>
      </c>
      <c r="H31" s="46"/>
    </row>
    <row r="32" spans="1:8" x14ac:dyDescent="0.25">
      <c r="A32" s="112"/>
      <c r="B32" s="2" t="s">
        <v>254</v>
      </c>
      <c r="C32" s="44" t="s">
        <v>523</v>
      </c>
      <c r="D32" s="44" t="s">
        <v>290</v>
      </c>
      <c r="E32" s="45">
        <v>500000</v>
      </c>
      <c r="F32" s="45">
        <v>48484300</v>
      </c>
      <c r="G32" s="17">
        <f t="shared" si="0"/>
        <v>1.3932521086601494E-3</v>
      </c>
      <c r="H32" s="46"/>
    </row>
    <row r="33" spans="1:8" x14ac:dyDescent="0.25">
      <c r="A33" s="112"/>
      <c r="B33" s="2" t="s">
        <v>255</v>
      </c>
      <c r="C33" s="44" t="s">
        <v>531</v>
      </c>
      <c r="D33" s="44" t="s">
        <v>290</v>
      </c>
      <c r="E33" s="45">
        <v>170000</v>
      </c>
      <c r="F33" s="45">
        <v>16610683</v>
      </c>
      <c r="G33" s="17">
        <f t="shared" si="0"/>
        <v>4.7732707528076713E-4</v>
      </c>
      <c r="H33" s="46"/>
    </row>
    <row r="34" spans="1:8" x14ac:dyDescent="0.25">
      <c r="A34" s="112"/>
      <c r="B34" s="2" t="s">
        <v>256</v>
      </c>
      <c r="C34" s="44" t="s">
        <v>535</v>
      </c>
      <c r="D34" s="44" t="s">
        <v>290</v>
      </c>
      <c r="E34" s="45">
        <v>500000</v>
      </c>
      <c r="F34" s="45">
        <v>45302550</v>
      </c>
      <c r="G34" s="17">
        <f t="shared" si="0"/>
        <v>1.3018208639741496E-3</v>
      </c>
      <c r="H34" s="46"/>
    </row>
    <row r="35" spans="1:8" x14ac:dyDescent="0.25">
      <c r="A35" s="112"/>
      <c r="B35" s="2" t="s">
        <v>257</v>
      </c>
      <c r="C35" s="44" t="s">
        <v>532</v>
      </c>
      <c r="D35" s="44" t="s">
        <v>290</v>
      </c>
      <c r="E35" s="45">
        <v>500000</v>
      </c>
      <c r="F35" s="45">
        <v>45084900</v>
      </c>
      <c r="G35" s="17">
        <f t="shared" si="0"/>
        <v>1.2955664409660854E-3</v>
      </c>
      <c r="H35" s="46"/>
    </row>
    <row r="36" spans="1:8" x14ac:dyDescent="0.25">
      <c r="A36" s="112"/>
      <c r="B36" s="2" t="s">
        <v>258</v>
      </c>
      <c r="C36" s="44" t="s">
        <v>536</v>
      </c>
      <c r="D36" s="44" t="s">
        <v>290</v>
      </c>
      <c r="E36" s="45">
        <v>596400</v>
      </c>
      <c r="F36" s="45">
        <v>55134198</v>
      </c>
      <c r="G36" s="17">
        <f t="shared" si="0"/>
        <v>1.5843445738679572E-3</v>
      </c>
      <c r="H36" s="46"/>
    </row>
    <row r="37" spans="1:8" x14ac:dyDescent="0.25">
      <c r="A37" s="112"/>
      <c r="B37" s="2" t="s">
        <v>259</v>
      </c>
      <c r="C37" s="44" t="s">
        <v>533</v>
      </c>
      <c r="D37" s="44" t="s">
        <v>290</v>
      </c>
      <c r="E37" s="45">
        <v>1500000</v>
      </c>
      <c r="F37" s="45">
        <v>149999700</v>
      </c>
      <c r="G37" s="17">
        <f t="shared" si="0"/>
        <v>4.3104138519766159E-3</v>
      </c>
      <c r="H37" s="46"/>
    </row>
    <row r="38" spans="1:8" x14ac:dyDescent="0.25">
      <c r="A38" s="112"/>
      <c r="B38" s="2" t="s">
        <v>792</v>
      </c>
      <c r="C38" s="44" t="s">
        <v>814</v>
      </c>
      <c r="D38" s="44" t="s">
        <v>290</v>
      </c>
      <c r="E38" s="45">
        <v>2500000</v>
      </c>
      <c r="F38" s="45">
        <v>247381500</v>
      </c>
      <c r="G38" s="17">
        <f t="shared" si="0"/>
        <v>7.1087918464020471E-3</v>
      </c>
      <c r="H38" s="46"/>
    </row>
    <row r="39" spans="1:8" x14ac:dyDescent="0.25">
      <c r="A39" s="112"/>
      <c r="B39" s="2" t="s">
        <v>260</v>
      </c>
      <c r="C39" s="44" t="s">
        <v>534</v>
      </c>
      <c r="D39" s="44" t="s">
        <v>290</v>
      </c>
      <c r="E39" s="45">
        <v>1000000</v>
      </c>
      <c r="F39" s="45">
        <v>103980100</v>
      </c>
      <c r="G39" s="17">
        <f t="shared" si="0"/>
        <v>2.9879877317748882E-3</v>
      </c>
      <c r="H39" s="46"/>
    </row>
    <row r="40" spans="1:8" x14ac:dyDescent="0.25">
      <c r="A40" s="112"/>
      <c r="B40" s="2" t="s">
        <v>261</v>
      </c>
      <c r="C40" s="44" t="s">
        <v>539</v>
      </c>
      <c r="D40" s="44" t="s">
        <v>290</v>
      </c>
      <c r="E40" s="45">
        <v>1500000</v>
      </c>
      <c r="F40" s="45">
        <v>154985550</v>
      </c>
      <c r="G40" s="17">
        <f t="shared" si="0"/>
        <v>4.4536879845507313E-3</v>
      </c>
      <c r="H40" s="46"/>
    </row>
    <row r="41" spans="1:8" x14ac:dyDescent="0.25">
      <c r="A41" s="112"/>
      <c r="B41" s="2" t="s">
        <v>262</v>
      </c>
      <c r="C41" s="44" t="s">
        <v>537</v>
      </c>
      <c r="D41" s="44" t="s">
        <v>290</v>
      </c>
      <c r="E41" s="45">
        <v>6505000</v>
      </c>
      <c r="F41" s="45">
        <v>624846231.5</v>
      </c>
      <c r="G41" s="17">
        <f t="shared" si="0"/>
        <v>1.7955674922103093E-2</v>
      </c>
      <c r="H41" s="46"/>
    </row>
    <row r="42" spans="1:8" x14ac:dyDescent="0.25">
      <c r="A42" s="112"/>
      <c r="B42" s="2" t="s">
        <v>263</v>
      </c>
      <c r="C42" s="44" t="s">
        <v>530</v>
      </c>
      <c r="D42" s="44" t="s">
        <v>290</v>
      </c>
      <c r="E42" s="45">
        <v>1000000</v>
      </c>
      <c r="F42" s="45">
        <v>102500400</v>
      </c>
      <c r="G42" s="17">
        <f t="shared" si="0"/>
        <v>2.9454668508879945E-3</v>
      </c>
      <c r="H42" s="46"/>
    </row>
    <row r="43" spans="1:8" x14ac:dyDescent="0.25">
      <c r="A43" s="112"/>
      <c r="B43" s="2" t="s">
        <v>264</v>
      </c>
      <c r="C43" s="44" t="s">
        <v>538</v>
      </c>
      <c r="D43" s="44" t="s">
        <v>290</v>
      </c>
      <c r="E43" s="45">
        <v>3491000</v>
      </c>
      <c r="F43" s="45">
        <v>343619828.19999999</v>
      </c>
      <c r="G43" s="17">
        <f t="shared" si="0"/>
        <v>9.8743108638690933E-3</v>
      </c>
      <c r="H43" s="46"/>
    </row>
    <row r="44" spans="1:8" x14ac:dyDescent="0.25">
      <c r="A44" s="112"/>
      <c r="B44" s="2" t="s">
        <v>265</v>
      </c>
      <c r="C44" s="44" t="s">
        <v>542</v>
      </c>
      <c r="D44" s="44" t="s">
        <v>290</v>
      </c>
      <c r="E44" s="45">
        <v>8060200</v>
      </c>
      <c r="F44" s="45">
        <v>781244557.24000001</v>
      </c>
      <c r="G44" s="17">
        <f t="shared" si="0"/>
        <v>2.2449960641978847E-2</v>
      </c>
      <c r="H44" s="46"/>
    </row>
    <row r="45" spans="1:8" x14ac:dyDescent="0.25">
      <c r="A45" s="112"/>
      <c r="B45" s="2" t="s">
        <v>266</v>
      </c>
      <c r="C45" s="44" t="s">
        <v>544</v>
      </c>
      <c r="D45" s="44" t="s">
        <v>290</v>
      </c>
      <c r="E45" s="45">
        <v>500000</v>
      </c>
      <c r="F45" s="45">
        <v>50360950</v>
      </c>
      <c r="G45" s="17">
        <f t="shared" si="0"/>
        <v>1.4471798042176201E-3</v>
      </c>
      <c r="H45" s="46"/>
    </row>
    <row r="46" spans="1:8" x14ac:dyDescent="0.25">
      <c r="A46" s="112"/>
      <c r="B46" s="2" t="s">
        <v>267</v>
      </c>
      <c r="C46" s="44" t="s">
        <v>546</v>
      </c>
      <c r="D46" s="44" t="s">
        <v>290</v>
      </c>
      <c r="E46" s="45">
        <v>7000000</v>
      </c>
      <c r="F46" s="45">
        <v>700490700</v>
      </c>
      <c r="G46" s="17">
        <f t="shared" si="0"/>
        <v>2.0129405701883377E-2</v>
      </c>
      <c r="H46" s="46"/>
    </row>
    <row r="47" spans="1:8" x14ac:dyDescent="0.25">
      <c r="A47" s="112"/>
      <c r="B47" s="2" t="s">
        <v>268</v>
      </c>
      <c r="C47" s="44" t="s">
        <v>543</v>
      </c>
      <c r="D47" s="44" t="s">
        <v>290</v>
      </c>
      <c r="E47" s="45">
        <v>7971800</v>
      </c>
      <c r="F47" s="45">
        <v>747412052.60000002</v>
      </c>
      <c r="G47" s="17">
        <f t="shared" si="0"/>
        <v>2.1477744719898207E-2</v>
      </c>
      <c r="H47" s="46"/>
    </row>
    <row r="48" spans="1:8" x14ac:dyDescent="0.25">
      <c r="A48" s="112"/>
      <c r="B48" s="2" t="s">
        <v>793</v>
      </c>
      <c r="C48" s="44" t="s">
        <v>813</v>
      </c>
      <c r="D48" s="44" t="s">
        <v>290</v>
      </c>
      <c r="E48" s="45">
        <v>4000000</v>
      </c>
      <c r="F48" s="45">
        <v>404110400</v>
      </c>
      <c r="G48" s="17">
        <f t="shared" si="0"/>
        <v>1.1612576997739403E-2</v>
      </c>
      <c r="H48" s="46"/>
    </row>
    <row r="49" spans="1:8" x14ac:dyDescent="0.25">
      <c r="A49" s="112"/>
      <c r="B49" s="2" t="s">
        <v>581</v>
      </c>
      <c r="C49" s="44" t="s">
        <v>591</v>
      </c>
      <c r="D49" s="44" t="s">
        <v>290</v>
      </c>
      <c r="E49" s="45">
        <v>2500000</v>
      </c>
      <c r="F49" s="45">
        <v>253426750</v>
      </c>
      <c r="G49" s="17">
        <f t="shared" si="0"/>
        <v>7.2825090560942113E-3</v>
      </c>
      <c r="H49" s="46"/>
    </row>
    <row r="50" spans="1:8" x14ac:dyDescent="0.25">
      <c r="A50" s="112"/>
      <c r="B50" s="2" t="s">
        <v>269</v>
      </c>
      <c r="C50" s="44" t="s">
        <v>541</v>
      </c>
      <c r="D50" s="44" t="s">
        <v>290</v>
      </c>
      <c r="E50" s="45">
        <v>27984000</v>
      </c>
      <c r="F50" s="45">
        <v>2558579918.4000001</v>
      </c>
      <c r="G50" s="17">
        <f t="shared" si="0"/>
        <v>7.3523735858542119E-2</v>
      </c>
      <c r="H50" s="46"/>
    </row>
    <row r="51" spans="1:8" x14ac:dyDescent="0.25">
      <c r="A51" s="112"/>
      <c r="B51" s="2" t="s">
        <v>270</v>
      </c>
      <c r="C51" s="44" t="s">
        <v>540</v>
      </c>
      <c r="D51" s="44" t="s">
        <v>290</v>
      </c>
      <c r="E51" s="45">
        <v>400</v>
      </c>
      <c r="F51" s="45">
        <v>38824.28</v>
      </c>
      <c r="G51" s="17">
        <f t="shared" si="0"/>
        <v>1.1156603266874446E-6</v>
      </c>
      <c r="H51" s="46"/>
    </row>
    <row r="52" spans="1:8" x14ac:dyDescent="0.25">
      <c r="A52" s="112"/>
      <c r="B52" s="2" t="s">
        <v>271</v>
      </c>
      <c r="C52" s="44" t="s">
        <v>545</v>
      </c>
      <c r="D52" s="44" t="s">
        <v>290</v>
      </c>
      <c r="E52" s="45">
        <v>17821600</v>
      </c>
      <c r="F52" s="45">
        <v>1729534597.3599999</v>
      </c>
      <c r="G52" s="17">
        <f t="shared" si="0"/>
        <v>4.9700165306552899E-2</v>
      </c>
      <c r="H52" s="46"/>
    </row>
    <row r="53" spans="1:8" x14ac:dyDescent="0.25">
      <c r="A53" s="112"/>
      <c r="B53" s="2" t="s">
        <v>272</v>
      </c>
      <c r="C53" s="44" t="s">
        <v>550</v>
      </c>
      <c r="D53" s="44" t="s">
        <v>290</v>
      </c>
      <c r="E53" s="45">
        <v>29900000</v>
      </c>
      <c r="F53" s="45">
        <v>2909521160</v>
      </c>
      <c r="G53" s="17">
        <f t="shared" si="0"/>
        <v>8.3608435954759058E-2</v>
      </c>
      <c r="H53" s="46"/>
    </row>
    <row r="54" spans="1:8" x14ac:dyDescent="0.25">
      <c r="A54" s="112"/>
      <c r="B54" s="2" t="s">
        <v>767</v>
      </c>
      <c r="C54" s="44" t="s">
        <v>768</v>
      </c>
      <c r="D54" s="44" t="s">
        <v>290</v>
      </c>
      <c r="E54" s="45">
        <v>1430300</v>
      </c>
      <c r="F54" s="45">
        <v>140240485.91</v>
      </c>
      <c r="G54" s="17">
        <f t="shared" si="0"/>
        <v>4.0299716137725304E-3</v>
      </c>
      <c r="H54" s="46"/>
    </row>
    <row r="55" spans="1:8" x14ac:dyDescent="0.25">
      <c r="B55" s="2" t="s">
        <v>609</v>
      </c>
      <c r="C55" s="44" t="s">
        <v>620</v>
      </c>
      <c r="D55" s="44" t="s">
        <v>290</v>
      </c>
      <c r="E55" s="45">
        <v>10243000</v>
      </c>
      <c r="F55" s="45">
        <v>1026897624.8</v>
      </c>
      <c r="G55" s="17">
        <f t="shared" si="0"/>
        <v>2.950908399483336E-2</v>
      </c>
      <c r="H55" s="46"/>
    </row>
    <row r="56" spans="1:8" x14ac:dyDescent="0.25">
      <c r="B56" s="2" t="s">
        <v>717</v>
      </c>
      <c r="C56" s="44" t="s">
        <v>731</v>
      </c>
      <c r="D56" s="44" t="s">
        <v>290</v>
      </c>
      <c r="E56" s="45">
        <v>13775000</v>
      </c>
      <c r="F56" s="45">
        <v>1372782062.5</v>
      </c>
      <c r="G56" s="17">
        <f t="shared" si="0"/>
        <v>3.9448471016575552E-2</v>
      </c>
      <c r="H56" s="46"/>
    </row>
    <row r="57" spans="1:8" x14ac:dyDescent="0.25">
      <c r="B57" s="2" t="s">
        <v>739</v>
      </c>
      <c r="C57" s="44" t="s">
        <v>740</v>
      </c>
      <c r="D57" s="44" t="s">
        <v>290</v>
      </c>
      <c r="E57" s="45">
        <v>25307000</v>
      </c>
      <c r="F57" s="45">
        <v>2550163613.6999998</v>
      </c>
      <c r="G57" s="17">
        <f t="shared" si="0"/>
        <v>7.3281883665762146E-2</v>
      </c>
      <c r="H57" s="46"/>
    </row>
    <row r="58" spans="1:8" x14ac:dyDescent="0.25">
      <c r="A58" s="101" t="s">
        <v>782</v>
      </c>
      <c r="B58" s="2" t="s">
        <v>741</v>
      </c>
      <c r="C58" s="44" t="s">
        <v>742</v>
      </c>
      <c r="D58" s="44" t="s">
        <v>290</v>
      </c>
      <c r="E58" s="45">
        <v>30209200</v>
      </c>
      <c r="F58" s="45">
        <v>3066608394.0799999</v>
      </c>
      <c r="G58" s="17">
        <f t="shared" si="0"/>
        <v>8.8122518247904472E-2</v>
      </c>
      <c r="H58" s="46"/>
    </row>
    <row r="59" spans="1:8" x14ac:dyDescent="0.25">
      <c r="A59" s="117" t="s">
        <v>64</v>
      </c>
      <c r="B59" s="2" t="s">
        <v>582</v>
      </c>
      <c r="C59" s="44" t="s">
        <v>592</v>
      </c>
      <c r="D59" s="44" t="s">
        <v>74</v>
      </c>
      <c r="E59" s="45">
        <v>3000000</v>
      </c>
      <c r="F59" s="45">
        <v>309360900</v>
      </c>
      <c r="G59" s="17">
        <f t="shared" si="0"/>
        <v>8.8898411704820251E-3</v>
      </c>
      <c r="H59" s="46"/>
    </row>
    <row r="60" spans="1:8" x14ac:dyDescent="0.25">
      <c r="B60" s="2" t="s">
        <v>273</v>
      </c>
      <c r="C60" s="44" t="s">
        <v>549</v>
      </c>
      <c r="D60" s="44" t="s">
        <v>74</v>
      </c>
      <c r="E60" s="45">
        <v>500000</v>
      </c>
      <c r="F60" s="45">
        <v>50811450</v>
      </c>
      <c r="G60" s="17">
        <f t="shared" si="0"/>
        <v>1.4601254397109942E-3</v>
      </c>
      <c r="H60" s="46"/>
    </row>
    <row r="61" spans="1:8" x14ac:dyDescent="0.25">
      <c r="B61" s="2" t="s">
        <v>274</v>
      </c>
      <c r="C61" s="44" t="s">
        <v>556</v>
      </c>
      <c r="D61" s="44" t="s">
        <v>74</v>
      </c>
      <c r="E61" s="45">
        <v>500000</v>
      </c>
      <c r="F61" s="45">
        <v>51028300</v>
      </c>
      <c r="G61" s="17">
        <f t="shared" si="0"/>
        <v>1.4663568737992032E-3</v>
      </c>
      <c r="H61" s="46"/>
    </row>
    <row r="62" spans="1:8" x14ac:dyDescent="0.25">
      <c r="B62" s="2" t="s">
        <v>275</v>
      </c>
      <c r="C62" s="44" t="s">
        <v>557</v>
      </c>
      <c r="D62" s="44" t="s">
        <v>74</v>
      </c>
      <c r="E62" s="45">
        <v>4000000</v>
      </c>
      <c r="F62" s="45">
        <v>396993600</v>
      </c>
      <c r="G62" s="17">
        <f t="shared" si="0"/>
        <v>1.1408067566708893E-2</v>
      </c>
      <c r="H62" s="46"/>
    </row>
    <row r="63" spans="1:8" x14ac:dyDescent="0.25">
      <c r="A63" s="101" t="s">
        <v>68</v>
      </c>
      <c r="B63" s="2" t="s">
        <v>276</v>
      </c>
      <c r="C63" s="44" t="s">
        <v>555</v>
      </c>
      <c r="D63" s="44" t="s">
        <v>74</v>
      </c>
      <c r="E63" s="45">
        <v>1845700</v>
      </c>
      <c r="F63" s="45">
        <v>183043421.53</v>
      </c>
      <c r="G63" s="17">
        <f t="shared" si="0"/>
        <v>5.2599631844337472E-3</v>
      </c>
      <c r="H63" s="46"/>
    </row>
    <row r="64" spans="1:8" x14ac:dyDescent="0.25">
      <c r="B64" s="2" t="s">
        <v>610</v>
      </c>
      <c r="C64" s="44" t="s">
        <v>621</v>
      </c>
      <c r="D64" s="44" t="s">
        <v>74</v>
      </c>
      <c r="E64" s="45">
        <v>1000000</v>
      </c>
      <c r="F64" s="45">
        <v>100392400</v>
      </c>
      <c r="G64" s="17">
        <f t="shared" si="0"/>
        <v>2.8848910470699422E-3</v>
      </c>
      <c r="H64" s="46"/>
    </row>
    <row r="65" spans="2:8" x14ac:dyDescent="0.25">
      <c r="B65" s="2" t="s">
        <v>769</v>
      </c>
      <c r="C65" s="44" t="s">
        <v>770</v>
      </c>
      <c r="D65" s="44" t="s">
        <v>74</v>
      </c>
      <c r="E65" s="45">
        <v>339400</v>
      </c>
      <c r="F65" s="45">
        <v>34409559.899999999</v>
      </c>
      <c r="G65" s="17">
        <f t="shared" si="0"/>
        <v>9.8879826848573098E-4</v>
      </c>
      <c r="H65" s="46"/>
    </row>
    <row r="66" spans="2:8" x14ac:dyDescent="0.25">
      <c r="B66" s="2" t="s">
        <v>771</v>
      </c>
      <c r="C66" s="44" t="s">
        <v>772</v>
      </c>
      <c r="D66" s="44" t="s">
        <v>74</v>
      </c>
      <c r="E66" s="45">
        <v>1000000</v>
      </c>
      <c r="F66" s="45">
        <v>101174600</v>
      </c>
      <c r="G66" s="17">
        <f t="shared" si="0"/>
        <v>2.9073684634582158E-3</v>
      </c>
      <c r="H66" s="46"/>
    </row>
    <row r="67" spans="2:8" x14ac:dyDescent="0.25">
      <c r="B67" s="2" t="s">
        <v>636</v>
      </c>
      <c r="C67" s="44" t="s">
        <v>661</v>
      </c>
      <c r="D67" s="44" t="s">
        <v>74</v>
      </c>
      <c r="E67" s="45">
        <v>5000000</v>
      </c>
      <c r="F67" s="45">
        <v>500247500</v>
      </c>
      <c r="G67" s="17">
        <f t="shared" si="0"/>
        <v>1.437518710648536E-2</v>
      </c>
      <c r="H67" s="46"/>
    </row>
    <row r="68" spans="2:8" x14ac:dyDescent="0.25">
      <c r="B68" s="2" t="s">
        <v>677</v>
      </c>
      <c r="C68" s="44" t="s">
        <v>703</v>
      </c>
      <c r="D68" s="44" t="s">
        <v>74</v>
      </c>
      <c r="E68" s="45">
        <v>562200</v>
      </c>
      <c r="F68" s="45">
        <v>56382250.920000002</v>
      </c>
      <c r="G68" s="17">
        <f t="shared" si="0"/>
        <v>1.620208809558881E-3</v>
      </c>
      <c r="H68" s="46"/>
    </row>
    <row r="69" spans="2:8" x14ac:dyDescent="0.25">
      <c r="B69" s="2" t="s">
        <v>678</v>
      </c>
      <c r="C69" s="44" t="s">
        <v>704</v>
      </c>
      <c r="D69" s="44" t="s">
        <v>74</v>
      </c>
      <c r="E69" s="45">
        <v>1000000</v>
      </c>
      <c r="F69" s="45">
        <v>99909700</v>
      </c>
      <c r="G69" s="17">
        <f t="shared" si="0"/>
        <v>2.8710201075524025E-3</v>
      </c>
      <c r="H69" s="46"/>
    </row>
    <row r="70" spans="2:8" x14ac:dyDescent="0.25">
      <c r="B70" s="2" t="s">
        <v>277</v>
      </c>
      <c r="C70" s="44" t="s">
        <v>554</v>
      </c>
      <c r="D70" s="44" t="s">
        <v>74</v>
      </c>
      <c r="E70" s="45">
        <v>130000</v>
      </c>
      <c r="F70" s="45">
        <v>13543660</v>
      </c>
      <c r="G70" s="17">
        <f t="shared" si="0"/>
        <v>3.891926428550298E-4</v>
      </c>
      <c r="H70" s="46"/>
    </row>
    <row r="71" spans="2:8" x14ac:dyDescent="0.25">
      <c r="B71" s="2" t="s">
        <v>679</v>
      </c>
      <c r="C71" s="44" t="s">
        <v>705</v>
      </c>
      <c r="D71" s="44" t="s">
        <v>74</v>
      </c>
      <c r="E71" s="45">
        <v>2000000</v>
      </c>
      <c r="F71" s="45">
        <v>206181800</v>
      </c>
      <c r="G71" s="17">
        <f t="shared" ref="G71:G105" si="1">+F71/$F$118</f>
        <v>5.9248710947120038E-3</v>
      </c>
      <c r="H71" s="46"/>
    </row>
    <row r="72" spans="2:8" x14ac:dyDescent="0.25">
      <c r="B72" s="2" t="s">
        <v>637</v>
      </c>
      <c r="C72" s="44" t="s">
        <v>660</v>
      </c>
      <c r="D72" s="44" t="s">
        <v>74</v>
      </c>
      <c r="E72" s="45">
        <v>192000</v>
      </c>
      <c r="F72" s="45">
        <v>19573056</v>
      </c>
      <c r="G72" s="17">
        <f t="shared" si="1"/>
        <v>5.62454269627966E-4</v>
      </c>
      <c r="H72" s="46"/>
    </row>
    <row r="73" spans="2:8" x14ac:dyDescent="0.25">
      <c r="B73" s="2" t="s">
        <v>638</v>
      </c>
      <c r="C73" s="44" t="s">
        <v>659</v>
      </c>
      <c r="D73" s="44" t="s">
        <v>74</v>
      </c>
      <c r="E73" s="45">
        <v>5800000</v>
      </c>
      <c r="F73" s="45">
        <v>589379180</v>
      </c>
      <c r="G73" s="17">
        <f t="shared" si="1"/>
        <v>1.6936488416567627E-2</v>
      </c>
      <c r="H73" s="46"/>
    </row>
    <row r="74" spans="2:8" x14ac:dyDescent="0.25">
      <c r="B74" s="2" t="s">
        <v>773</v>
      </c>
      <c r="C74" s="44" t="s">
        <v>774</v>
      </c>
      <c r="D74" s="44" t="s">
        <v>74</v>
      </c>
      <c r="E74" s="45">
        <v>2480000</v>
      </c>
      <c r="F74" s="45">
        <v>247378512</v>
      </c>
      <c r="G74" s="17">
        <f t="shared" si="1"/>
        <v>7.1087059827863886E-3</v>
      </c>
      <c r="H74" s="46"/>
    </row>
    <row r="75" spans="2:8" x14ac:dyDescent="0.25">
      <c r="B75" s="2" t="s">
        <v>278</v>
      </c>
      <c r="C75" s="44" t="s">
        <v>553</v>
      </c>
      <c r="D75" s="44" t="s">
        <v>74</v>
      </c>
      <c r="E75" s="45">
        <v>190000</v>
      </c>
      <c r="F75" s="45">
        <v>18813230</v>
      </c>
      <c r="G75" s="17">
        <f t="shared" si="1"/>
        <v>5.4061979585573851E-4</v>
      </c>
      <c r="H75" s="46"/>
    </row>
    <row r="76" spans="2:8" x14ac:dyDescent="0.25">
      <c r="B76" s="2" t="s">
        <v>279</v>
      </c>
      <c r="C76" s="44" t="s">
        <v>548</v>
      </c>
      <c r="D76" s="44" t="s">
        <v>74</v>
      </c>
      <c r="E76" s="45">
        <v>1500000</v>
      </c>
      <c r="F76" s="45">
        <v>146548650</v>
      </c>
      <c r="G76" s="17">
        <f t="shared" si="1"/>
        <v>4.2112439621444101E-3</v>
      </c>
      <c r="H76" s="46"/>
    </row>
    <row r="77" spans="2:8" x14ac:dyDescent="0.25">
      <c r="B77" s="2" t="s">
        <v>280</v>
      </c>
      <c r="C77" s="44" t="s">
        <v>551</v>
      </c>
      <c r="D77" s="44" t="s">
        <v>74</v>
      </c>
      <c r="E77" s="45">
        <v>8500000</v>
      </c>
      <c r="F77" s="45">
        <v>868071000</v>
      </c>
      <c r="G77" s="17">
        <f t="shared" si="1"/>
        <v>2.4945018309364572E-2</v>
      </c>
      <c r="H77" s="46"/>
    </row>
    <row r="78" spans="2:8" x14ac:dyDescent="0.25">
      <c r="B78" s="2" t="s">
        <v>281</v>
      </c>
      <c r="C78" s="44" t="s">
        <v>552</v>
      </c>
      <c r="D78" s="44" t="s">
        <v>74</v>
      </c>
      <c r="E78" s="45">
        <v>2000000</v>
      </c>
      <c r="F78" s="45">
        <v>200805200</v>
      </c>
      <c r="G78" s="17">
        <f t="shared" si="1"/>
        <v>5.7703683115961878E-3</v>
      </c>
      <c r="H78" s="46"/>
    </row>
    <row r="79" spans="2:8" x14ac:dyDescent="0.25">
      <c r="B79" s="2" t="s">
        <v>282</v>
      </c>
      <c r="C79" s="44" t="s">
        <v>547</v>
      </c>
      <c r="D79" s="44" t="s">
        <v>74</v>
      </c>
      <c r="E79" s="45">
        <v>500000</v>
      </c>
      <c r="F79" s="45">
        <v>50132000</v>
      </c>
      <c r="G79" s="17">
        <f t="shared" si="1"/>
        <v>1.4406006627166034E-3</v>
      </c>
      <c r="H79" s="46"/>
    </row>
    <row r="80" spans="2:8" x14ac:dyDescent="0.25">
      <c r="B80" s="2" t="s">
        <v>283</v>
      </c>
      <c r="C80" s="44" t="s">
        <v>558</v>
      </c>
      <c r="D80" s="44" t="s">
        <v>74</v>
      </c>
      <c r="E80" s="45">
        <v>2500000</v>
      </c>
      <c r="F80" s="45">
        <v>248054750</v>
      </c>
      <c r="G80" s="17">
        <f t="shared" si="1"/>
        <v>7.1281384592675615E-3</v>
      </c>
      <c r="H80" s="46"/>
    </row>
    <row r="81" spans="1:8" x14ac:dyDescent="0.25">
      <c r="B81" s="2" t="s">
        <v>284</v>
      </c>
      <c r="C81" s="44" t="s">
        <v>559</v>
      </c>
      <c r="D81" s="44" t="s">
        <v>74</v>
      </c>
      <c r="E81" s="45">
        <v>2500000</v>
      </c>
      <c r="F81" s="45">
        <v>247728000</v>
      </c>
      <c r="G81" s="17">
        <f t="shared" si="1"/>
        <v>7.1187489223142652E-3</v>
      </c>
      <c r="H81" s="46"/>
    </row>
    <row r="82" spans="1:8" x14ac:dyDescent="0.25">
      <c r="B82" s="2" t="s">
        <v>285</v>
      </c>
      <c r="C82" s="44" t="s">
        <v>563</v>
      </c>
      <c r="D82" s="44" t="s">
        <v>74</v>
      </c>
      <c r="E82" s="45">
        <v>10500000</v>
      </c>
      <c r="F82" s="45">
        <v>1028081250</v>
      </c>
      <c r="G82" s="17">
        <f t="shared" si="1"/>
        <v>2.954309682590988E-2</v>
      </c>
      <c r="H82" s="46"/>
    </row>
    <row r="83" spans="1:8" x14ac:dyDescent="0.25">
      <c r="B83" s="2" t="s">
        <v>680</v>
      </c>
      <c r="C83" s="44" t="s">
        <v>706</v>
      </c>
      <c r="D83" s="44" t="s">
        <v>74</v>
      </c>
      <c r="E83" s="45">
        <v>2661100</v>
      </c>
      <c r="F83" s="45">
        <v>263072886.56999999</v>
      </c>
      <c r="G83" s="17">
        <f t="shared" si="1"/>
        <v>7.5597018817424371E-3</v>
      </c>
      <c r="H83" s="46"/>
    </row>
    <row r="84" spans="1:8" x14ac:dyDescent="0.25">
      <c r="A84" s="117" t="s">
        <v>71</v>
      </c>
      <c r="B84" s="2" t="s">
        <v>718</v>
      </c>
      <c r="C84" s="44" t="s">
        <v>732</v>
      </c>
      <c r="D84" s="44" t="s">
        <v>74</v>
      </c>
      <c r="E84" s="45">
        <v>5000000</v>
      </c>
      <c r="F84" s="45">
        <v>497947500</v>
      </c>
      <c r="G84" s="17">
        <f t="shared" si="1"/>
        <v>1.4309093961902096E-2</v>
      </c>
      <c r="H84" s="46"/>
    </row>
    <row r="85" spans="1:8" x14ac:dyDescent="0.25">
      <c r="B85" s="2" t="s">
        <v>681</v>
      </c>
      <c r="C85" s="44" t="s">
        <v>707</v>
      </c>
      <c r="D85" s="44" t="s">
        <v>74</v>
      </c>
      <c r="E85" s="45">
        <v>3500000</v>
      </c>
      <c r="F85" s="45">
        <v>351045800</v>
      </c>
      <c r="G85" s="17">
        <f t="shared" si="1"/>
        <v>1.0087704702064154E-2</v>
      </c>
      <c r="H85" s="46"/>
    </row>
    <row r="86" spans="1:8" x14ac:dyDescent="0.25">
      <c r="B86" s="2" t="s">
        <v>719</v>
      </c>
      <c r="C86" s="44" t="s">
        <v>728</v>
      </c>
      <c r="D86" s="44" t="s">
        <v>74</v>
      </c>
      <c r="E86" s="45">
        <v>2421100</v>
      </c>
      <c r="F86" s="45">
        <v>252134080.33000001</v>
      </c>
      <c r="G86" s="17">
        <f t="shared" si="1"/>
        <v>7.2453627067908593E-3</v>
      </c>
      <c r="H86" s="46"/>
    </row>
    <row r="87" spans="1:8" x14ac:dyDescent="0.25">
      <c r="B87" s="2" t="s">
        <v>743</v>
      </c>
      <c r="C87" s="44" t="s">
        <v>744</v>
      </c>
      <c r="D87" s="44" t="s">
        <v>74</v>
      </c>
      <c r="E87" s="45">
        <v>1000000</v>
      </c>
      <c r="F87" s="45">
        <v>101753400</v>
      </c>
      <c r="G87" s="17">
        <f t="shared" si="1"/>
        <v>2.924000946973343E-3</v>
      </c>
      <c r="H87" s="46"/>
    </row>
    <row r="88" spans="1:8" x14ac:dyDescent="0.25">
      <c r="B88" s="2" t="s">
        <v>286</v>
      </c>
      <c r="C88" s="44" t="s">
        <v>562</v>
      </c>
      <c r="D88" s="44" t="s">
        <v>74</v>
      </c>
      <c r="E88" s="45">
        <v>555100</v>
      </c>
      <c r="F88" s="45">
        <v>54386921.68</v>
      </c>
      <c r="G88" s="17">
        <f t="shared" si="1"/>
        <v>1.5628707295803879E-3</v>
      </c>
      <c r="H88" s="46"/>
    </row>
    <row r="89" spans="1:8" x14ac:dyDescent="0.25">
      <c r="B89" s="2" t="s">
        <v>583</v>
      </c>
      <c r="C89" s="44" t="s">
        <v>590</v>
      </c>
      <c r="D89" s="44" t="s">
        <v>74</v>
      </c>
      <c r="E89" s="45">
        <v>231500</v>
      </c>
      <c r="F89" s="45">
        <v>22939659.100000001</v>
      </c>
      <c r="G89" s="17">
        <f t="shared" si="1"/>
        <v>6.5919748069003762E-4</v>
      </c>
      <c r="H89" s="46"/>
    </row>
    <row r="90" spans="1:8" x14ac:dyDescent="0.25">
      <c r="B90" s="2" t="s">
        <v>639</v>
      </c>
      <c r="C90" s="44" t="s">
        <v>662</v>
      </c>
      <c r="D90" s="44" t="s">
        <v>74</v>
      </c>
      <c r="E90" s="45">
        <v>2500000</v>
      </c>
      <c r="F90" s="45">
        <v>249745500</v>
      </c>
      <c r="G90" s="17">
        <f t="shared" si="1"/>
        <v>7.1767241045737149E-3</v>
      </c>
      <c r="H90" s="46"/>
    </row>
    <row r="91" spans="1:8" x14ac:dyDescent="0.25">
      <c r="A91" s="101" t="s">
        <v>290</v>
      </c>
      <c r="B91" s="2" t="s">
        <v>640</v>
      </c>
      <c r="C91" s="44" t="s">
        <v>663</v>
      </c>
      <c r="D91" s="44" t="s">
        <v>74</v>
      </c>
      <c r="E91" s="45">
        <v>2161800</v>
      </c>
      <c r="F91" s="45">
        <v>217631648.69999999</v>
      </c>
      <c r="G91" s="17">
        <f t="shared" si="1"/>
        <v>6.2538956623579157E-3</v>
      </c>
      <c r="H91" s="46"/>
    </row>
    <row r="92" spans="1:8" x14ac:dyDescent="0.25">
      <c r="A92" s="101" t="s">
        <v>74</v>
      </c>
      <c r="B92" s="2" t="s">
        <v>682</v>
      </c>
      <c r="C92" s="44" t="s">
        <v>708</v>
      </c>
      <c r="D92" s="44" t="s">
        <v>74</v>
      </c>
      <c r="E92" s="45">
        <v>5000000</v>
      </c>
      <c r="F92" s="45">
        <v>500821500</v>
      </c>
      <c r="G92" s="17">
        <f t="shared" si="1"/>
        <v>1.4391681656481357E-2</v>
      </c>
      <c r="H92" s="46"/>
    </row>
    <row r="93" spans="1:8" x14ac:dyDescent="0.25">
      <c r="B93" s="2" t="s">
        <v>683</v>
      </c>
      <c r="C93" s="44" t="s">
        <v>709</v>
      </c>
      <c r="D93" s="44" t="s">
        <v>74</v>
      </c>
      <c r="E93" s="45">
        <v>2835400</v>
      </c>
      <c r="F93" s="45">
        <v>284314631.27999997</v>
      </c>
      <c r="G93" s="17">
        <f t="shared" si="1"/>
        <v>8.1701078401419189E-3</v>
      </c>
      <c r="H93" s="46"/>
    </row>
    <row r="94" spans="1:8" x14ac:dyDescent="0.25">
      <c r="B94" s="2" t="s">
        <v>684</v>
      </c>
      <c r="C94" s="44" t="s">
        <v>710</v>
      </c>
      <c r="D94" s="44" t="s">
        <v>74</v>
      </c>
      <c r="E94" s="45">
        <v>2703700</v>
      </c>
      <c r="F94" s="45">
        <v>275216111.88</v>
      </c>
      <c r="G94" s="17">
        <f t="shared" si="1"/>
        <v>7.908651423534167E-3</v>
      </c>
      <c r="H94" s="46"/>
    </row>
    <row r="95" spans="1:8" x14ac:dyDescent="0.25">
      <c r="B95" s="2" t="s">
        <v>287</v>
      </c>
      <c r="C95" s="44" t="s">
        <v>560</v>
      </c>
      <c r="D95" s="44" t="s">
        <v>74</v>
      </c>
      <c r="E95" s="45">
        <v>1000000</v>
      </c>
      <c r="F95" s="45">
        <v>98703300</v>
      </c>
      <c r="G95" s="17">
        <f t="shared" si="1"/>
        <v>2.8363528164109895E-3</v>
      </c>
      <c r="H95" s="46"/>
    </row>
    <row r="96" spans="1:8" x14ac:dyDescent="0.25">
      <c r="B96" s="2" t="s">
        <v>288</v>
      </c>
      <c r="C96" s="44" t="s">
        <v>561</v>
      </c>
      <c r="D96" s="44" t="s">
        <v>74</v>
      </c>
      <c r="E96" s="45">
        <v>60000</v>
      </c>
      <c r="F96" s="45">
        <v>6433056</v>
      </c>
      <c r="G96" s="17">
        <f t="shared" si="1"/>
        <v>1.8486126100879721E-4</v>
      </c>
      <c r="H96" s="46"/>
    </row>
    <row r="97" spans="2:8" x14ac:dyDescent="0.25">
      <c r="B97" s="2" t="s">
        <v>641</v>
      </c>
      <c r="C97" s="44" t="s">
        <v>664</v>
      </c>
      <c r="D97" s="44" t="s">
        <v>74</v>
      </c>
      <c r="E97" s="45">
        <v>2400000</v>
      </c>
      <c r="F97" s="45">
        <v>243886080</v>
      </c>
      <c r="G97" s="17">
        <f t="shared" si="1"/>
        <v>7.0083469336023807E-3</v>
      </c>
      <c r="H97" s="46"/>
    </row>
    <row r="98" spans="2:8" x14ac:dyDescent="0.25">
      <c r="B98" s="2" t="s">
        <v>685</v>
      </c>
      <c r="C98" s="44" t="s">
        <v>711</v>
      </c>
      <c r="D98" s="44" t="s">
        <v>74</v>
      </c>
      <c r="E98" s="45">
        <v>416900</v>
      </c>
      <c r="F98" s="45">
        <v>42094643.140000001</v>
      </c>
      <c r="G98" s="17">
        <f t="shared" si="1"/>
        <v>1.2096379718403998E-3</v>
      </c>
      <c r="H98" s="46"/>
    </row>
    <row r="99" spans="2:8" x14ac:dyDescent="0.25">
      <c r="B99" s="2" t="s">
        <v>720</v>
      </c>
      <c r="C99" s="44" t="s">
        <v>729</v>
      </c>
      <c r="D99" s="44" t="s">
        <v>74</v>
      </c>
      <c r="E99" s="45">
        <v>1527700</v>
      </c>
      <c r="F99" s="45">
        <v>155420712.27000001</v>
      </c>
      <c r="G99" s="3">
        <f t="shared" si="1"/>
        <v>4.466192872736946E-3</v>
      </c>
      <c r="H99" s="46"/>
    </row>
    <row r="100" spans="2:8" x14ac:dyDescent="0.25">
      <c r="B100" s="2" t="s">
        <v>289</v>
      </c>
      <c r="C100" s="44" t="s">
        <v>564</v>
      </c>
      <c r="D100" s="44" t="s">
        <v>775</v>
      </c>
      <c r="E100" s="45">
        <v>100</v>
      </c>
      <c r="F100" s="45">
        <v>100462900</v>
      </c>
      <c r="G100" s="3">
        <f t="shared" si="1"/>
        <v>2.8869169456321683E-3</v>
      </c>
      <c r="H100" s="46" t="s">
        <v>291</v>
      </c>
    </row>
    <row r="101" spans="2:8" x14ac:dyDescent="0.25">
      <c r="B101" s="2" t="s">
        <v>584</v>
      </c>
      <c r="C101" s="44" t="s">
        <v>589</v>
      </c>
      <c r="D101" s="44" t="s">
        <v>775</v>
      </c>
      <c r="E101" s="45">
        <v>400</v>
      </c>
      <c r="F101" s="45">
        <v>398442000</v>
      </c>
      <c r="G101" s="3">
        <f t="shared" si="1"/>
        <v>1.1449689006106458E-2</v>
      </c>
      <c r="H101" s="46" t="s">
        <v>109</v>
      </c>
    </row>
    <row r="102" spans="2:8" x14ac:dyDescent="0.25">
      <c r="B102" s="2" t="s">
        <v>611</v>
      </c>
      <c r="C102" s="44" t="s">
        <v>622</v>
      </c>
      <c r="D102" s="44" t="s">
        <v>775</v>
      </c>
      <c r="E102" s="45">
        <v>446</v>
      </c>
      <c r="F102" s="45">
        <v>432587888</v>
      </c>
      <c r="G102" s="3">
        <f t="shared" si="1"/>
        <v>1.2430910359370778E-2</v>
      </c>
      <c r="H102" s="46" t="s">
        <v>107</v>
      </c>
    </row>
    <row r="103" spans="2:8" x14ac:dyDescent="0.25">
      <c r="B103" s="2" t="s">
        <v>721</v>
      </c>
      <c r="C103" s="44" t="s">
        <v>730</v>
      </c>
      <c r="D103" s="44" t="s">
        <v>775</v>
      </c>
      <c r="E103" s="45">
        <v>247</v>
      </c>
      <c r="F103" s="45">
        <v>244273367</v>
      </c>
      <c r="G103" s="3">
        <f t="shared" si="1"/>
        <v>7.0194760708572586E-3</v>
      </c>
      <c r="H103" s="46" t="s">
        <v>107</v>
      </c>
    </row>
    <row r="104" spans="2:8" x14ac:dyDescent="0.25">
      <c r="B104" s="2" t="s">
        <v>794</v>
      </c>
      <c r="C104" s="44" t="s">
        <v>812</v>
      </c>
      <c r="D104" s="44" t="s">
        <v>775</v>
      </c>
      <c r="E104" s="45">
        <v>350</v>
      </c>
      <c r="F104" s="45">
        <v>340975950</v>
      </c>
      <c r="G104" s="3">
        <f t="shared" si="1"/>
        <v>9.7983359838112079E-3</v>
      </c>
      <c r="H104" s="46" t="s">
        <v>795</v>
      </c>
    </row>
    <row r="105" spans="2:8" x14ac:dyDescent="0.25">
      <c r="B105" s="2" t="s">
        <v>776</v>
      </c>
      <c r="C105" s="44" t="s">
        <v>777</v>
      </c>
      <c r="D105" s="44" t="s">
        <v>775</v>
      </c>
      <c r="E105" s="45">
        <v>250</v>
      </c>
      <c r="F105" s="45">
        <v>246011000</v>
      </c>
      <c r="G105" s="3">
        <f t="shared" si="1"/>
        <v>7.0694089530753679E-3</v>
      </c>
      <c r="H105" s="46" t="s">
        <v>292</v>
      </c>
    </row>
    <row r="106" spans="2:8" x14ac:dyDescent="0.25">
      <c r="B106" s="49"/>
      <c r="C106" s="49" t="s">
        <v>72</v>
      </c>
      <c r="D106" s="49"/>
      <c r="E106" s="50"/>
      <c r="F106" s="19">
        <f>SUM(F7:F105)</f>
        <v>32688837793.950001</v>
      </c>
      <c r="G106" s="4">
        <f>+F106/$F$118</f>
        <v>0.93935134024973921</v>
      </c>
      <c r="H106" s="52"/>
    </row>
    <row r="108" spans="2:8" x14ac:dyDescent="0.25">
      <c r="B108" s="53"/>
      <c r="C108" s="53" t="s">
        <v>75</v>
      </c>
      <c r="D108" s="53"/>
      <c r="E108" s="53"/>
      <c r="F108" s="53" t="s">
        <v>10</v>
      </c>
      <c r="G108" s="5" t="s">
        <v>11</v>
      </c>
    </row>
    <row r="109" spans="2:8" x14ac:dyDescent="0.25">
      <c r="B109" s="54"/>
      <c r="C109" s="49" t="s">
        <v>787</v>
      </c>
      <c r="D109" s="44"/>
      <c r="E109" s="55"/>
      <c r="F109" s="45">
        <v>811878879.26999998</v>
      </c>
      <c r="G109" s="13">
        <f>+F109/$F$118</f>
        <v>2.3330273109430609E-2</v>
      </c>
    </row>
    <row r="110" spans="2:8" x14ac:dyDescent="0.25">
      <c r="B110" s="54" t="s">
        <v>77</v>
      </c>
      <c r="C110" s="49" t="s">
        <v>78</v>
      </c>
      <c r="D110" s="49"/>
      <c r="E110" s="50"/>
      <c r="F110" s="45">
        <v>904402780.37</v>
      </c>
      <c r="G110" s="13">
        <f>+F110/$F$118</f>
        <v>2.5989053793261007E-2</v>
      </c>
    </row>
    <row r="111" spans="2:8" x14ac:dyDescent="0.25">
      <c r="B111" s="54"/>
      <c r="C111" s="49" t="s">
        <v>79</v>
      </c>
      <c r="D111" s="44"/>
      <c r="E111" s="55"/>
      <c r="F111" s="50" t="s">
        <v>76</v>
      </c>
      <c r="G111" s="13">
        <v>0</v>
      </c>
    </row>
    <row r="112" spans="2:8" x14ac:dyDescent="0.25">
      <c r="B112" s="54"/>
      <c r="C112" s="49" t="s">
        <v>80</v>
      </c>
      <c r="D112" s="44"/>
      <c r="E112" s="55"/>
      <c r="F112" s="50" t="s">
        <v>76</v>
      </c>
      <c r="G112" s="13">
        <v>0</v>
      </c>
    </row>
    <row r="113" spans="2:7" x14ac:dyDescent="0.25">
      <c r="B113" s="54"/>
      <c r="C113" s="49" t="s">
        <v>81</v>
      </c>
      <c r="D113" s="44"/>
      <c r="E113" s="55"/>
      <c r="F113" s="50" t="s">
        <v>76</v>
      </c>
      <c r="G113" s="13">
        <v>0</v>
      </c>
    </row>
    <row r="114" spans="2:7" x14ac:dyDescent="0.25">
      <c r="B114" s="44" t="s">
        <v>68</v>
      </c>
      <c r="C114" s="44" t="s">
        <v>82</v>
      </c>
      <c r="D114" s="44"/>
      <c r="E114" s="55"/>
      <c r="F114" s="45">
        <v>394253681.13</v>
      </c>
      <c r="G114" s="13">
        <f>+F114/$F$118</f>
        <v>1.1329332847569186E-2</v>
      </c>
    </row>
    <row r="115" spans="2:7" x14ac:dyDescent="0.25">
      <c r="B115" s="54"/>
      <c r="C115" s="44"/>
      <c r="D115" s="44"/>
      <c r="E115" s="55"/>
      <c r="F115" s="56"/>
      <c r="G115" s="6"/>
    </row>
    <row r="116" spans="2:7" x14ac:dyDescent="0.25">
      <c r="B116" s="54"/>
      <c r="C116" s="44" t="s">
        <v>83</v>
      </c>
      <c r="D116" s="44"/>
      <c r="E116" s="55"/>
      <c r="F116" s="57">
        <f>SUM(F109:F115)</f>
        <v>2110535340.77</v>
      </c>
      <c r="G116" s="6">
        <f>+F116/$F$118</f>
        <v>6.0648659750260799E-2</v>
      </c>
    </row>
    <row r="117" spans="2:7" x14ac:dyDescent="0.25">
      <c r="B117" s="54"/>
      <c r="C117" s="44"/>
      <c r="D117" s="44"/>
      <c r="E117" s="55"/>
      <c r="F117" s="57"/>
      <c r="G117" s="6"/>
    </row>
    <row r="118" spans="2:7" x14ac:dyDescent="0.25">
      <c r="B118" s="58"/>
      <c r="C118" s="59" t="s">
        <v>84</v>
      </c>
      <c r="D118" s="60"/>
      <c r="E118" s="61"/>
      <c r="F118" s="61">
        <f>+F116+F106</f>
        <v>34799373134.720001</v>
      </c>
      <c r="G118" s="7">
        <v>1</v>
      </c>
    </row>
    <row r="119" spans="2:7" x14ac:dyDescent="0.25">
      <c r="F119" s="62"/>
    </row>
    <row r="120" spans="2:7" x14ac:dyDescent="0.25">
      <c r="C120" s="49" t="s">
        <v>85</v>
      </c>
      <c r="D120" s="15">
        <v>19.62</v>
      </c>
      <c r="F120" s="37">
        <v>0</v>
      </c>
    </row>
    <row r="121" spans="2:7" x14ac:dyDescent="0.25">
      <c r="C121" s="49" t="s">
        <v>86</v>
      </c>
      <c r="D121" s="15">
        <v>8.52</v>
      </c>
    </row>
    <row r="122" spans="2:7" x14ac:dyDescent="0.25">
      <c r="C122" s="49" t="s">
        <v>87</v>
      </c>
      <c r="D122" s="15">
        <v>7.41</v>
      </c>
    </row>
    <row r="123" spans="2:7" hidden="1" x14ac:dyDescent="0.25">
      <c r="C123" s="49" t="s">
        <v>88</v>
      </c>
      <c r="D123" s="65">
        <v>18.8081</v>
      </c>
    </row>
    <row r="124" spans="2:7" hidden="1" x14ac:dyDescent="0.25">
      <c r="C124" s="49" t="s">
        <v>89</v>
      </c>
      <c r="D124" s="65">
        <v>19.2209</v>
      </c>
    </row>
    <row r="125" spans="2:7" hidden="1" x14ac:dyDescent="0.25">
      <c r="C125" s="49" t="s">
        <v>90</v>
      </c>
      <c r="D125" s="66"/>
    </row>
    <row r="126" spans="2:7" hidden="1" x14ac:dyDescent="0.25">
      <c r="C126" s="49" t="s">
        <v>91</v>
      </c>
      <c r="D126" s="64">
        <v>0</v>
      </c>
    </row>
    <row r="127" spans="2:7" hidden="1" x14ac:dyDescent="0.25">
      <c r="C127" s="49" t="s">
        <v>92</v>
      </c>
      <c r="D127" s="64">
        <v>0</v>
      </c>
      <c r="F127" s="62"/>
      <c r="G127" s="8"/>
    </row>
    <row r="128" spans="2:7" x14ac:dyDescent="0.25">
      <c r="B128" s="67"/>
      <c r="C128" s="43"/>
    </row>
    <row r="129" spans="3:8" x14ac:dyDescent="0.25">
      <c r="F129" s="37"/>
    </row>
    <row r="130" spans="3:8" x14ac:dyDescent="0.25">
      <c r="C130" s="53" t="s">
        <v>93</v>
      </c>
      <c r="D130" s="53"/>
      <c r="E130" s="53"/>
      <c r="F130" s="53"/>
      <c r="G130" s="5"/>
    </row>
    <row r="131" spans="3:8" x14ac:dyDescent="0.25">
      <c r="C131" s="53" t="s">
        <v>94</v>
      </c>
      <c r="D131" s="53"/>
      <c r="E131" s="53"/>
      <c r="F131" s="53" t="s">
        <v>10</v>
      </c>
      <c r="G131" s="5" t="s">
        <v>11</v>
      </c>
    </row>
    <row r="132" spans="3:8" x14ac:dyDescent="0.25">
      <c r="C132" s="49" t="s">
        <v>95</v>
      </c>
      <c r="D132" s="44"/>
      <c r="E132" s="55"/>
      <c r="F132" s="68">
        <f>SUMIF(Table134567685789[[Industry ]],A91,Table134567685789[Market Value])</f>
        <v>21540493287.650002</v>
      </c>
      <c r="G132" s="9">
        <f>+F132/$F$118</f>
        <v>0.61899084228499046</v>
      </c>
    </row>
    <row r="133" spans="3:8" x14ac:dyDescent="0.25">
      <c r="C133" s="44" t="s">
        <v>96</v>
      </c>
      <c r="D133" s="44"/>
      <c r="E133" s="55"/>
      <c r="F133" s="68">
        <f>SUMIF(Table134567685789[[Industry ]],A92,Table134567685789[Market Value])</f>
        <v>9385591401.2999992</v>
      </c>
      <c r="G133" s="9">
        <f>+F133/$F$118</f>
        <v>0.26970576064589552</v>
      </c>
    </row>
    <row r="134" spans="3:8" x14ac:dyDescent="0.25">
      <c r="C134" s="122" t="s">
        <v>97</v>
      </c>
      <c r="D134" s="44"/>
      <c r="E134" s="55"/>
      <c r="F134" s="68">
        <f>SUMIF($E$146:$E$153,C134,H146:H153)</f>
        <v>1762753105</v>
      </c>
      <c r="G134" s="23">
        <f>+F134/$F$118</f>
        <v>5.0654737318853234E-2</v>
      </c>
    </row>
    <row r="135" spans="3:8" x14ac:dyDescent="0.25">
      <c r="C135" s="44" t="s">
        <v>115</v>
      </c>
      <c r="D135" s="44"/>
      <c r="E135" s="55"/>
      <c r="F135" s="68">
        <f>SUM(F132:F134)</f>
        <v>32688837793.950001</v>
      </c>
      <c r="G135" s="25">
        <f>SUM(G132:G134)</f>
        <v>0.93935134024973932</v>
      </c>
    </row>
    <row r="136" spans="3:8" x14ac:dyDescent="0.25">
      <c r="E136" s="34"/>
      <c r="G136" s="34"/>
    </row>
    <row r="137" spans="3:8" hidden="1" x14ac:dyDescent="0.25">
      <c r="C137" s="122" t="s">
        <v>100</v>
      </c>
      <c r="D137" s="44"/>
      <c r="E137" s="55"/>
      <c r="F137" s="68">
        <f t="shared" ref="F137:F143" si="2">SUMIF($E$146:$E$153,C137,H149:H156)</f>
        <v>0</v>
      </c>
      <c r="G137" s="22">
        <f t="shared" ref="G137:G143" si="3">+F137/$F$118</f>
        <v>0</v>
      </c>
      <c r="H137" s="44"/>
    </row>
    <row r="138" spans="3:8" hidden="1" x14ac:dyDescent="0.25">
      <c r="C138" s="44" t="s">
        <v>101</v>
      </c>
      <c r="D138" s="44"/>
      <c r="E138" s="55"/>
      <c r="F138" s="68">
        <f t="shared" si="2"/>
        <v>0</v>
      </c>
      <c r="G138" s="9">
        <f t="shared" si="3"/>
        <v>0</v>
      </c>
      <c r="H138" s="44"/>
    </row>
    <row r="139" spans="3:8" hidden="1" x14ac:dyDescent="0.25">
      <c r="C139" s="44" t="s">
        <v>102</v>
      </c>
      <c r="D139" s="44"/>
      <c r="E139" s="55"/>
      <c r="F139" s="68">
        <f t="shared" si="2"/>
        <v>0</v>
      </c>
      <c r="G139" s="9">
        <f t="shared" si="3"/>
        <v>0</v>
      </c>
      <c r="H139" s="44"/>
    </row>
    <row r="140" spans="3:8" hidden="1" x14ac:dyDescent="0.25">
      <c r="C140" s="44" t="s">
        <v>103</v>
      </c>
      <c r="D140" s="44"/>
      <c r="E140" s="55"/>
      <c r="F140" s="68">
        <f t="shared" si="2"/>
        <v>0</v>
      </c>
      <c r="G140" s="9">
        <f t="shared" si="3"/>
        <v>0</v>
      </c>
      <c r="H140" s="44"/>
    </row>
    <row r="141" spans="3:8" hidden="1" x14ac:dyDescent="0.25">
      <c r="C141" s="44" t="s">
        <v>104</v>
      </c>
      <c r="D141" s="44"/>
      <c r="E141" s="55"/>
      <c r="F141" s="68">
        <f>SUMIF($E$146:$E$153,C141,H153:H160)</f>
        <v>0</v>
      </c>
      <c r="G141" s="9">
        <f t="shared" si="3"/>
        <v>0</v>
      </c>
      <c r="H141" s="44"/>
    </row>
    <row r="142" spans="3:8" hidden="1" x14ac:dyDescent="0.25">
      <c r="C142" s="44" t="s">
        <v>105</v>
      </c>
      <c r="D142" s="44"/>
      <c r="E142" s="55"/>
      <c r="F142" s="68">
        <f t="shared" si="2"/>
        <v>0</v>
      </c>
      <c r="G142" s="9">
        <f t="shared" si="3"/>
        <v>0</v>
      </c>
      <c r="H142" s="44"/>
    </row>
    <row r="143" spans="3:8" hidden="1" x14ac:dyDescent="0.25">
      <c r="C143" s="44" t="s">
        <v>106</v>
      </c>
      <c r="D143" s="44"/>
      <c r="E143" s="55"/>
      <c r="F143" s="68">
        <f t="shared" si="2"/>
        <v>0</v>
      </c>
      <c r="G143" s="9">
        <f t="shared" si="3"/>
        <v>0</v>
      </c>
      <c r="H143" s="44"/>
    </row>
    <row r="144" spans="3:8" hidden="1" x14ac:dyDescent="0.25"/>
    <row r="145" spans="5:8" hidden="1" x14ac:dyDescent="0.25">
      <c r="E145" s="126"/>
      <c r="F145" s="101"/>
      <c r="G145" s="127"/>
      <c r="H145" s="101"/>
    </row>
    <row r="146" spans="5:8" s="101" customFormat="1" hidden="1" x14ac:dyDescent="0.25">
      <c r="E146" s="101" t="s">
        <v>97</v>
      </c>
      <c r="F146" s="101" t="s">
        <v>107</v>
      </c>
      <c r="G146" s="110">
        <f>H146/$F$118</f>
        <v>1.9450386430228037E-2</v>
      </c>
      <c r="H146" s="104">
        <f t="shared" ref="H146:H153" si="4">SUMIF($H$7:$H$105,F146,$F$7:$F$105)</f>
        <v>676861255</v>
      </c>
    </row>
    <row r="147" spans="5:8" s="101" customFormat="1" hidden="1" x14ac:dyDescent="0.25">
      <c r="E147" s="101" t="s">
        <v>97</v>
      </c>
      <c r="F147" s="101" t="s">
        <v>291</v>
      </c>
      <c r="G147" s="110">
        <f t="shared" ref="G147:G153" si="5">H147/$F$118</f>
        <v>2.8869169456321683E-3</v>
      </c>
      <c r="H147" s="104">
        <f t="shared" si="4"/>
        <v>100462900</v>
      </c>
    </row>
    <row r="148" spans="5:8" s="101" customFormat="1" hidden="1" x14ac:dyDescent="0.25">
      <c r="E148" s="101" t="s">
        <v>97</v>
      </c>
      <c r="F148" s="101" t="s">
        <v>292</v>
      </c>
      <c r="G148" s="110">
        <f t="shared" si="5"/>
        <v>7.0694089530753679E-3</v>
      </c>
      <c r="H148" s="104">
        <f t="shared" si="4"/>
        <v>246011000</v>
      </c>
    </row>
    <row r="149" spans="5:8" s="101" customFormat="1" hidden="1" x14ac:dyDescent="0.25">
      <c r="E149" s="101" t="s">
        <v>97</v>
      </c>
      <c r="F149" s="101" t="s">
        <v>795</v>
      </c>
      <c r="G149" s="110">
        <f t="shared" si="5"/>
        <v>9.7983359838112079E-3</v>
      </c>
      <c r="H149" s="104">
        <f t="shared" si="4"/>
        <v>340975950</v>
      </c>
    </row>
    <row r="150" spans="5:8" s="101" customFormat="1" hidden="1" x14ac:dyDescent="0.25">
      <c r="E150" s="101" t="s">
        <v>97</v>
      </c>
      <c r="F150" s="101" t="s">
        <v>109</v>
      </c>
      <c r="G150" s="110">
        <f t="shared" si="5"/>
        <v>1.1449689006106458E-2</v>
      </c>
      <c r="H150" s="104">
        <f t="shared" si="4"/>
        <v>398442000</v>
      </c>
    </row>
    <row r="151" spans="5:8" s="101" customFormat="1" hidden="1" x14ac:dyDescent="0.25">
      <c r="E151" s="101" t="s">
        <v>97</v>
      </c>
      <c r="F151" s="101" t="s">
        <v>112</v>
      </c>
      <c r="G151" s="110">
        <f t="shared" si="5"/>
        <v>0</v>
      </c>
      <c r="H151" s="104">
        <f t="shared" si="4"/>
        <v>0</v>
      </c>
    </row>
    <row r="152" spans="5:8" s="101" customFormat="1" hidden="1" x14ac:dyDescent="0.25">
      <c r="E152" s="101" t="s">
        <v>100</v>
      </c>
      <c r="F152" s="101" t="s">
        <v>113</v>
      </c>
      <c r="G152" s="110">
        <f t="shared" si="5"/>
        <v>0</v>
      </c>
      <c r="H152" s="104">
        <f t="shared" si="4"/>
        <v>0</v>
      </c>
    </row>
    <row r="153" spans="5:8" s="101" customFormat="1" hidden="1" x14ac:dyDescent="0.25">
      <c r="E153" s="101" t="s">
        <v>97</v>
      </c>
      <c r="F153" s="101" t="s">
        <v>114</v>
      </c>
      <c r="G153" s="110">
        <f t="shared" si="5"/>
        <v>0</v>
      </c>
      <c r="H153" s="104">
        <f t="shared" si="4"/>
        <v>0</v>
      </c>
    </row>
    <row r="154" spans="5:8" s="101" customFormat="1" hidden="1" x14ac:dyDescent="0.25">
      <c r="E154" s="107"/>
      <c r="G154" s="103">
        <f>SUM(G144:G153)</f>
        <v>5.0654737318853241E-2</v>
      </c>
      <c r="H154" s="101">
        <f>SUM(H144:H153)</f>
        <v>1762753105</v>
      </c>
    </row>
    <row r="155" spans="5:8" s="101" customFormat="1" hidden="1" x14ac:dyDescent="0.25">
      <c r="E155" s="107"/>
      <c r="G155" s="110"/>
    </row>
    <row r="156" spans="5:8" hidden="1" x14ac:dyDescent="0.25">
      <c r="E156" s="124"/>
      <c r="F156" s="123"/>
      <c r="G156" s="125"/>
      <c r="H156" s="123"/>
    </row>
    <row r="157" spans="5:8" hidden="1" x14ac:dyDescent="0.25">
      <c r="E157" s="124"/>
      <c r="F157" s="123"/>
      <c r="G157" s="125"/>
      <c r="H157" s="123"/>
    </row>
    <row r="158" spans="5:8" hidden="1" x14ac:dyDescent="0.25">
      <c r="E158" s="124"/>
      <c r="F158" s="123"/>
      <c r="G158" s="125"/>
      <c r="H158" s="123"/>
    </row>
    <row r="159" spans="5:8" hidden="1" x14ac:dyDescent="0.25">
      <c r="E159" s="124"/>
      <c r="F159" s="123"/>
      <c r="G159" s="125"/>
      <c r="H159" s="123"/>
    </row>
    <row r="160" spans="5:8" hidden="1" x14ac:dyDescent="0.25">
      <c r="E160" s="124"/>
      <c r="F160" s="123"/>
      <c r="G160" s="125"/>
      <c r="H160" s="123"/>
    </row>
    <row r="161" spans="5:8" hidden="1" x14ac:dyDescent="0.25">
      <c r="E161" s="124"/>
      <c r="F161" s="123"/>
      <c r="G161" s="125"/>
      <c r="H161" s="123"/>
    </row>
    <row r="162" spans="5:8" hidden="1" x14ac:dyDescent="0.25">
      <c r="E162" s="124"/>
      <c r="F162" s="123"/>
      <c r="G162" s="125"/>
      <c r="H162" s="123"/>
    </row>
    <row r="163" spans="5:8" hidden="1" x14ac:dyDescent="0.25"/>
    <row r="164" spans="5:8" hidden="1" x14ac:dyDescent="0.25"/>
    <row r="165" spans="5:8" hidden="1" x14ac:dyDescent="0.25"/>
    <row r="166" spans="5:8" hidden="1" x14ac:dyDescent="0.25"/>
    <row r="167" spans="5:8" hidden="1" x14ac:dyDescent="0.25"/>
    <row r="168" spans="5:8" hidden="1" x14ac:dyDescent="0.25"/>
    <row r="169" spans="5:8" hidden="1" x14ac:dyDescent="0.25"/>
    <row r="170" spans="5:8" hidden="1" x14ac:dyDescent="0.25"/>
  </sheetData>
  <pageMargins left="0.7" right="0.7" top="0.75" bottom="0.75" header="0.3" footer="0.3"/>
  <pageSetup scale="41" orientation="portrait" horizontalDpi="4294967295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E138-36F9-41A3-B3E7-47CDE236B11F}">
  <sheetPr>
    <tabColor rgb="FF7030A0"/>
  </sheetPr>
  <dimension ref="A2:H100"/>
  <sheetViews>
    <sheetView showGridLines="0" topLeftCell="B1" zoomScaleNormal="100" zoomScaleSheetLayoutView="89" workbookViewId="0">
      <selection activeCell="E56" sqref="E56"/>
    </sheetView>
  </sheetViews>
  <sheetFormatPr defaultColWidth="9.140625" defaultRowHeight="15" outlineLevelRow="1" x14ac:dyDescent="0.25"/>
  <cols>
    <col min="1" max="1" width="11.28515625" style="101" customWidth="1"/>
    <col min="2" max="2" width="16.5703125" style="34" customWidth="1"/>
    <col min="3" max="3" width="52.7109375" style="34" customWidth="1"/>
    <col min="4" max="4" width="29.28515625" style="34" customWidth="1"/>
    <col min="5" max="5" width="19.42578125" style="37" customWidth="1"/>
    <col min="6" max="6" width="29.5703125" style="34" customWidth="1"/>
    <col min="7" max="7" width="20.5703125" style="38" customWidth="1"/>
    <col min="8" max="8" width="20.7109375" style="34" bestFit="1" customWidth="1"/>
    <col min="9" max="9" width="12" style="34" bestFit="1" customWidth="1"/>
    <col min="10" max="11" width="9.140625" style="34"/>
    <col min="12" max="12" width="16.140625" style="34" bestFit="1" customWidth="1"/>
    <col min="13" max="13" width="14" style="34" bestFit="1" customWidth="1"/>
    <col min="14" max="14" width="9.140625" style="34"/>
    <col min="15" max="15" width="10" style="34" bestFit="1" customWidth="1"/>
    <col min="16" max="16384" width="9.140625" style="34"/>
  </cols>
  <sheetData>
    <row r="2" spans="1:8" x14ac:dyDescent="0.25">
      <c r="B2" s="35" t="s">
        <v>0</v>
      </c>
      <c r="D2" s="36" t="s">
        <v>1</v>
      </c>
    </row>
    <row r="3" spans="1:8" x14ac:dyDescent="0.25">
      <c r="A3" s="116" t="s">
        <v>293</v>
      </c>
      <c r="B3" s="35" t="s">
        <v>3</v>
      </c>
      <c r="D3" s="35" t="s">
        <v>294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1" t="s">
        <v>11</v>
      </c>
      <c r="H6" s="42" t="s">
        <v>12</v>
      </c>
    </row>
    <row r="7" spans="1:8" x14ac:dyDescent="0.25">
      <c r="A7" s="112"/>
      <c r="B7" s="2" t="s">
        <v>230</v>
      </c>
      <c r="C7" s="44" t="s">
        <v>505</v>
      </c>
      <c r="D7" s="44" t="s">
        <v>290</v>
      </c>
      <c r="E7" s="45">
        <v>48000</v>
      </c>
      <c r="F7" s="45">
        <v>3749755.2</v>
      </c>
      <c r="G7" s="17">
        <f t="shared" ref="G7:G32" si="0">+F7/$F$63</f>
        <v>9.0303281148265673E-3</v>
      </c>
      <c r="H7" s="46"/>
    </row>
    <row r="8" spans="1:8" x14ac:dyDescent="0.25">
      <c r="A8" s="112"/>
      <c r="B8" s="2" t="s">
        <v>295</v>
      </c>
      <c r="C8" s="44" t="s">
        <v>565</v>
      </c>
      <c r="D8" s="44" t="s">
        <v>290</v>
      </c>
      <c r="E8" s="45">
        <v>13600</v>
      </c>
      <c r="F8" s="45">
        <v>727714.24</v>
      </c>
      <c r="G8" s="17">
        <f t="shared" si="0"/>
        <v>1.7525139670535419E-3</v>
      </c>
      <c r="H8" s="46"/>
    </row>
    <row r="9" spans="1:8" x14ac:dyDescent="0.25">
      <c r="A9" s="112"/>
      <c r="B9" s="2" t="s">
        <v>296</v>
      </c>
      <c r="C9" s="44" t="s">
        <v>566</v>
      </c>
      <c r="D9" s="44" t="s">
        <v>290</v>
      </c>
      <c r="E9" s="45">
        <v>12500</v>
      </c>
      <c r="F9" s="45">
        <v>1010452.5</v>
      </c>
      <c r="G9" s="17">
        <f t="shared" si="0"/>
        <v>2.4334168853067505E-3</v>
      </c>
      <c r="H9" s="46"/>
    </row>
    <row r="10" spans="1:8" x14ac:dyDescent="0.25">
      <c r="A10" s="112"/>
      <c r="B10" s="2" t="s">
        <v>233</v>
      </c>
      <c r="C10" s="44" t="s">
        <v>508</v>
      </c>
      <c r="D10" s="44" t="s">
        <v>290</v>
      </c>
      <c r="E10" s="45">
        <v>240000</v>
      </c>
      <c r="F10" s="45">
        <v>19426368</v>
      </c>
      <c r="G10" s="17">
        <f t="shared" si="0"/>
        <v>4.678344792197825E-2</v>
      </c>
      <c r="H10" s="46"/>
    </row>
    <row r="11" spans="1:8" x14ac:dyDescent="0.25">
      <c r="A11" s="112"/>
      <c r="B11" s="2" t="s">
        <v>239</v>
      </c>
      <c r="C11" s="44" t="s">
        <v>507</v>
      </c>
      <c r="D11" s="44" t="s">
        <v>290</v>
      </c>
      <c r="E11" s="45">
        <v>400000</v>
      </c>
      <c r="F11" s="45">
        <v>10811840</v>
      </c>
      <c r="G11" s="17">
        <f t="shared" si="0"/>
        <v>2.603755645835399E-2</v>
      </c>
      <c r="H11" s="46"/>
    </row>
    <row r="12" spans="1:8" x14ac:dyDescent="0.25">
      <c r="A12" s="112"/>
      <c r="B12" s="2" t="s">
        <v>245</v>
      </c>
      <c r="C12" s="44" t="s">
        <v>526</v>
      </c>
      <c r="D12" s="44" t="s">
        <v>290</v>
      </c>
      <c r="E12" s="45">
        <v>49400</v>
      </c>
      <c r="F12" s="45">
        <v>5232280.04</v>
      </c>
      <c r="G12" s="17">
        <f t="shared" si="0"/>
        <v>1.2600610714496209E-2</v>
      </c>
      <c r="H12" s="46"/>
    </row>
    <row r="13" spans="1:8" x14ac:dyDescent="0.25">
      <c r="A13" s="112"/>
      <c r="B13" s="2" t="s">
        <v>246</v>
      </c>
      <c r="C13" s="44" t="s">
        <v>522</v>
      </c>
      <c r="D13" s="44" t="s">
        <v>290</v>
      </c>
      <c r="E13" s="45">
        <v>7000</v>
      </c>
      <c r="F13" s="45">
        <v>717871.7</v>
      </c>
      <c r="G13" s="17">
        <f t="shared" si="0"/>
        <v>1.7288107221901691E-3</v>
      </c>
      <c r="H13" s="46"/>
    </row>
    <row r="14" spans="1:8" x14ac:dyDescent="0.25">
      <c r="A14" s="112"/>
      <c r="B14" s="2" t="s">
        <v>252</v>
      </c>
      <c r="C14" s="44" t="s">
        <v>520</v>
      </c>
      <c r="D14" s="44" t="s">
        <v>290</v>
      </c>
      <c r="E14" s="45">
        <v>10000</v>
      </c>
      <c r="F14" s="45">
        <v>1043891</v>
      </c>
      <c r="G14" s="17">
        <f t="shared" si="0"/>
        <v>2.5139449759585424E-3</v>
      </c>
      <c r="H14" s="46"/>
    </row>
    <row r="15" spans="1:8" x14ac:dyDescent="0.25">
      <c r="A15" s="112"/>
      <c r="B15" s="2" t="s">
        <v>271</v>
      </c>
      <c r="C15" s="44" t="s">
        <v>545</v>
      </c>
      <c r="D15" s="44" t="s">
        <v>290</v>
      </c>
      <c r="E15" s="45">
        <v>350000</v>
      </c>
      <c r="F15" s="45">
        <v>33966485</v>
      </c>
      <c r="G15" s="17">
        <f t="shared" si="0"/>
        <v>8.1799607733682153E-2</v>
      </c>
      <c r="H15" s="46"/>
    </row>
    <row r="16" spans="1:8" x14ac:dyDescent="0.25">
      <c r="A16" s="112"/>
      <c r="B16" s="2" t="s">
        <v>272</v>
      </c>
      <c r="C16" s="44" t="s">
        <v>550</v>
      </c>
      <c r="D16" s="44" t="s">
        <v>290</v>
      </c>
      <c r="E16" s="45">
        <v>525000</v>
      </c>
      <c r="F16" s="45">
        <v>51086910</v>
      </c>
      <c r="G16" s="17">
        <f t="shared" si="0"/>
        <v>0.12302978063011005</v>
      </c>
      <c r="H16" s="46"/>
    </row>
    <row r="17" spans="1:8" x14ac:dyDescent="0.25">
      <c r="A17" s="112"/>
      <c r="B17" s="2" t="s">
        <v>767</v>
      </c>
      <c r="C17" s="44" t="s">
        <v>768</v>
      </c>
      <c r="D17" s="44" t="s">
        <v>290</v>
      </c>
      <c r="E17" s="45">
        <v>100000</v>
      </c>
      <c r="F17" s="45">
        <v>9804970</v>
      </c>
      <c r="G17" s="17">
        <f t="shared" si="0"/>
        <v>2.3612767109711864E-2</v>
      </c>
      <c r="H17" s="46"/>
    </row>
    <row r="18" spans="1:8" x14ac:dyDescent="0.25">
      <c r="A18" s="112"/>
      <c r="B18" s="2" t="s">
        <v>609</v>
      </c>
      <c r="C18" s="44" t="s">
        <v>620</v>
      </c>
      <c r="D18" s="44" t="s">
        <v>290</v>
      </c>
      <c r="E18" s="45">
        <v>6600</v>
      </c>
      <c r="F18" s="45">
        <v>661673.76</v>
      </c>
      <c r="G18" s="17">
        <f t="shared" si="0"/>
        <v>1.5934723306126773E-3</v>
      </c>
      <c r="H18" s="46"/>
    </row>
    <row r="19" spans="1:8" x14ac:dyDescent="0.25">
      <c r="A19" s="112"/>
      <c r="B19" s="2" t="s">
        <v>717</v>
      </c>
      <c r="C19" s="44" t="s">
        <v>731</v>
      </c>
      <c r="D19" s="44" t="s">
        <v>290</v>
      </c>
      <c r="E19" s="45">
        <v>225000</v>
      </c>
      <c r="F19" s="45">
        <v>22422937.5</v>
      </c>
      <c r="G19" s="17">
        <f t="shared" si="0"/>
        <v>5.3999920561013937E-2</v>
      </c>
      <c r="H19" s="46"/>
    </row>
    <row r="20" spans="1:8" x14ac:dyDescent="0.25">
      <c r="A20" s="112"/>
      <c r="B20" s="2" t="s">
        <v>739</v>
      </c>
      <c r="C20" s="44" t="s">
        <v>740</v>
      </c>
      <c r="D20" s="44" t="s">
        <v>290</v>
      </c>
      <c r="E20" s="45">
        <v>140000</v>
      </c>
      <c r="F20" s="45">
        <v>14107674</v>
      </c>
      <c r="G20" s="17">
        <f t="shared" si="0"/>
        <v>3.3974731245657787E-2</v>
      </c>
      <c r="H20" s="46"/>
    </row>
    <row r="21" spans="1:8" x14ac:dyDescent="0.25">
      <c r="A21" s="112"/>
      <c r="B21" s="2" t="s">
        <v>741</v>
      </c>
      <c r="C21" s="44" t="s">
        <v>742</v>
      </c>
      <c r="D21" s="44" t="s">
        <v>290</v>
      </c>
      <c r="E21" s="45">
        <v>775000</v>
      </c>
      <c r="F21" s="45">
        <v>78672110</v>
      </c>
      <c r="G21" s="17">
        <f t="shared" si="0"/>
        <v>0.18946169253548292</v>
      </c>
      <c r="H21" s="46"/>
    </row>
    <row r="22" spans="1:8" x14ac:dyDescent="0.25">
      <c r="A22" s="112"/>
      <c r="B22" s="2" t="s">
        <v>275</v>
      </c>
      <c r="C22" s="44" t="s">
        <v>557</v>
      </c>
      <c r="D22" s="44" t="s">
        <v>74</v>
      </c>
      <c r="E22" s="45">
        <v>500000</v>
      </c>
      <c r="F22" s="45">
        <v>49624200</v>
      </c>
      <c r="G22" s="17">
        <f t="shared" si="0"/>
        <v>0.11950721701400041</v>
      </c>
      <c r="H22" s="46"/>
    </row>
    <row r="23" spans="1:8" x14ac:dyDescent="0.25">
      <c r="A23" s="112"/>
      <c r="B23" s="2" t="s">
        <v>637</v>
      </c>
      <c r="C23" s="44" t="s">
        <v>660</v>
      </c>
      <c r="D23" s="44" t="s">
        <v>74</v>
      </c>
      <c r="E23" s="45">
        <v>300000</v>
      </c>
      <c r="F23" s="45">
        <v>30582900</v>
      </c>
      <c r="G23" s="17">
        <f t="shared" si="0"/>
        <v>7.3651107065050375E-2</v>
      </c>
      <c r="H23" s="46"/>
    </row>
    <row r="24" spans="1:8" x14ac:dyDescent="0.25">
      <c r="A24" s="112"/>
      <c r="B24" s="2" t="s">
        <v>638</v>
      </c>
      <c r="C24" s="44" t="s">
        <v>659</v>
      </c>
      <c r="D24" s="44" t="s">
        <v>74</v>
      </c>
      <c r="E24" s="45">
        <v>200000</v>
      </c>
      <c r="F24" s="45">
        <v>20323420</v>
      </c>
      <c r="G24" s="17">
        <f t="shared" si="0"/>
        <v>4.8943768653331964E-2</v>
      </c>
      <c r="H24" s="46"/>
    </row>
    <row r="25" spans="1:8" x14ac:dyDescent="0.25">
      <c r="A25" s="112"/>
      <c r="B25" s="2" t="s">
        <v>278</v>
      </c>
      <c r="C25" s="44" t="s">
        <v>553</v>
      </c>
      <c r="D25" s="44" t="s">
        <v>74</v>
      </c>
      <c r="E25" s="45">
        <v>20000</v>
      </c>
      <c r="F25" s="45">
        <v>1980340</v>
      </c>
      <c r="G25" s="17">
        <f t="shared" si="0"/>
        <v>4.7691433240536988E-3</v>
      </c>
      <c r="H25" s="46"/>
    </row>
    <row r="26" spans="1:8" x14ac:dyDescent="0.25">
      <c r="A26" s="112"/>
      <c r="B26" s="2" t="s">
        <v>640</v>
      </c>
      <c r="C26" s="44" t="s">
        <v>663</v>
      </c>
      <c r="D26" s="44" t="s">
        <v>74</v>
      </c>
      <c r="E26" s="45">
        <v>50000</v>
      </c>
      <c r="F26" s="45">
        <v>5033575</v>
      </c>
      <c r="G26" s="17">
        <f t="shared" si="0"/>
        <v>1.2122080353562317E-2</v>
      </c>
      <c r="H26" s="46"/>
    </row>
    <row r="27" spans="1:8" x14ac:dyDescent="0.25">
      <c r="A27" s="112"/>
      <c r="B27" s="2" t="s">
        <v>288</v>
      </c>
      <c r="C27" s="44" t="s">
        <v>561</v>
      </c>
      <c r="D27" s="44" t="s">
        <v>74</v>
      </c>
      <c r="E27" s="45">
        <v>10000</v>
      </c>
      <c r="F27" s="45">
        <v>1072176</v>
      </c>
      <c r="G27" s="17">
        <f t="shared" si="0"/>
        <v>2.5820621775102248E-3</v>
      </c>
      <c r="H27" s="46"/>
    </row>
    <row r="28" spans="1:8" x14ac:dyDescent="0.25">
      <c r="A28" s="112"/>
      <c r="B28" s="2" t="s">
        <v>641</v>
      </c>
      <c r="C28" s="44" t="s">
        <v>664</v>
      </c>
      <c r="D28" s="44" t="s">
        <v>74</v>
      </c>
      <c r="E28" s="45">
        <v>100000</v>
      </c>
      <c r="F28" s="45">
        <v>10161920</v>
      </c>
      <c r="G28" s="17">
        <f t="shared" si="0"/>
        <v>2.4472390058054558E-2</v>
      </c>
      <c r="H28" s="46"/>
    </row>
    <row r="29" spans="1:8" x14ac:dyDescent="0.25">
      <c r="A29" s="112"/>
      <c r="B29" s="2" t="s">
        <v>685</v>
      </c>
      <c r="C29" s="44" t="s">
        <v>711</v>
      </c>
      <c r="D29" s="44" t="s">
        <v>74</v>
      </c>
      <c r="E29" s="45">
        <v>40000</v>
      </c>
      <c r="F29" s="45">
        <v>4038824</v>
      </c>
      <c r="G29" s="17">
        <f t="shared" si="0"/>
        <v>9.7264765225304022E-3</v>
      </c>
      <c r="H29" s="46"/>
    </row>
    <row r="30" spans="1:8" x14ac:dyDescent="0.25">
      <c r="A30" s="112"/>
      <c r="B30" s="2" t="s">
        <v>611</v>
      </c>
      <c r="C30" s="44" t="s">
        <v>622</v>
      </c>
      <c r="D30" s="44" t="s">
        <v>775</v>
      </c>
      <c r="E30" s="45">
        <v>4</v>
      </c>
      <c r="F30" s="45">
        <v>3879712</v>
      </c>
      <c r="G30" s="17">
        <f t="shared" si="0"/>
        <v>9.3432958906304094E-3</v>
      </c>
      <c r="H30" s="46" t="s">
        <v>107</v>
      </c>
    </row>
    <row r="31" spans="1:8" x14ac:dyDescent="0.25">
      <c r="A31" s="112"/>
      <c r="B31" s="2" t="s">
        <v>721</v>
      </c>
      <c r="C31" s="44" t="s">
        <v>730</v>
      </c>
      <c r="D31" s="44" t="s">
        <v>775</v>
      </c>
      <c r="E31" s="45">
        <v>3</v>
      </c>
      <c r="F31" s="45">
        <v>2966883</v>
      </c>
      <c r="G31" s="17">
        <f t="shared" si="0"/>
        <v>7.1449802825264402E-3</v>
      </c>
      <c r="H31" s="46" t="s">
        <v>107</v>
      </c>
    </row>
    <row r="32" spans="1:8" x14ac:dyDescent="0.25">
      <c r="A32" s="112"/>
      <c r="B32" s="2" t="s">
        <v>794</v>
      </c>
      <c r="C32" s="44" t="s">
        <v>812</v>
      </c>
      <c r="D32" s="44" t="s">
        <v>775</v>
      </c>
      <c r="E32" s="45">
        <v>15</v>
      </c>
      <c r="F32" s="45">
        <v>14613255</v>
      </c>
      <c r="G32" s="3">
        <f t="shared" si="0"/>
        <v>3.5192294013121149E-2</v>
      </c>
      <c r="H32" s="46" t="s">
        <v>795</v>
      </c>
    </row>
    <row r="33" spans="1:8" x14ac:dyDescent="0.25">
      <c r="A33" s="112"/>
      <c r="B33" s="2"/>
      <c r="C33" s="44"/>
      <c r="D33" s="44"/>
      <c r="E33" s="45"/>
      <c r="F33" s="45"/>
      <c r="G33" s="3"/>
      <c r="H33" s="46"/>
    </row>
    <row r="34" spans="1:8" hidden="1" x14ac:dyDescent="0.25">
      <c r="A34" s="112"/>
      <c r="B34" s="2"/>
      <c r="C34" s="44"/>
      <c r="D34" s="44"/>
      <c r="E34" s="45"/>
      <c r="F34" s="45"/>
      <c r="G34" s="17"/>
      <c r="H34" s="46"/>
    </row>
    <row r="35" spans="1:8" hidden="1" x14ac:dyDescent="0.25">
      <c r="A35" s="112"/>
      <c r="B35" s="2"/>
      <c r="C35" s="44"/>
      <c r="D35" s="44"/>
      <c r="E35" s="45"/>
      <c r="F35" s="45"/>
      <c r="G35" s="17"/>
      <c r="H35" s="46"/>
    </row>
    <row r="36" spans="1:8" hidden="1" x14ac:dyDescent="0.25">
      <c r="A36" s="112"/>
      <c r="B36" s="2"/>
      <c r="C36" s="44"/>
      <c r="D36" s="44"/>
      <c r="E36" s="45"/>
      <c r="F36" s="45"/>
      <c r="G36" s="17"/>
      <c r="H36" s="46"/>
    </row>
    <row r="37" spans="1:8" hidden="1" x14ac:dyDescent="0.25">
      <c r="A37" s="112"/>
      <c r="B37" s="2"/>
      <c r="C37" s="44"/>
      <c r="D37" s="44"/>
      <c r="E37" s="45"/>
      <c r="F37" s="45"/>
      <c r="G37" s="29">
        <f t="shared" ref="G37:G43" si="1">+F37/$F$63</f>
        <v>0</v>
      </c>
      <c r="H37" s="46"/>
    </row>
    <row r="38" spans="1:8" hidden="1" outlineLevel="1" x14ac:dyDescent="0.25">
      <c r="A38" s="112"/>
      <c r="B38" s="2"/>
      <c r="C38" s="44"/>
      <c r="D38" s="44"/>
      <c r="E38" s="45"/>
      <c r="F38" s="45"/>
      <c r="G38" s="29">
        <f t="shared" si="1"/>
        <v>0</v>
      </c>
      <c r="H38" s="46"/>
    </row>
    <row r="39" spans="1:8" hidden="1" collapsed="1" x14ac:dyDescent="0.25">
      <c r="B39" s="2"/>
      <c r="C39" s="44"/>
      <c r="D39" s="44"/>
      <c r="E39" s="45"/>
      <c r="F39" s="45"/>
      <c r="G39" s="29">
        <f t="shared" si="1"/>
        <v>0</v>
      </c>
      <c r="H39" s="46"/>
    </row>
    <row r="40" spans="1:8" hidden="1" x14ac:dyDescent="0.25">
      <c r="B40" s="2"/>
      <c r="C40" s="44"/>
      <c r="D40" s="44"/>
      <c r="E40" s="45"/>
      <c r="F40" s="45"/>
      <c r="G40" s="29">
        <f t="shared" si="1"/>
        <v>0</v>
      </c>
      <c r="H40" s="46"/>
    </row>
    <row r="41" spans="1:8" hidden="1" x14ac:dyDescent="0.25">
      <c r="B41" s="2"/>
      <c r="C41" s="44"/>
      <c r="D41" s="44"/>
      <c r="E41" s="45"/>
      <c r="F41" s="45"/>
      <c r="G41" s="29">
        <f t="shared" si="1"/>
        <v>0</v>
      </c>
      <c r="H41" s="46"/>
    </row>
    <row r="42" spans="1:8" hidden="1" x14ac:dyDescent="0.25">
      <c r="A42" s="101" t="s">
        <v>782</v>
      </c>
      <c r="B42" s="2"/>
      <c r="C42" s="44"/>
      <c r="D42" s="44"/>
      <c r="E42" s="45"/>
      <c r="F42" s="45"/>
      <c r="G42" s="29">
        <f t="shared" si="1"/>
        <v>0</v>
      </c>
      <c r="H42" s="46"/>
    </row>
    <row r="43" spans="1:8" hidden="1" x14ac:dyDescent="0.25">
      <c r="A43" s="117" t="s">
        <v>64</v>
      </c>
      <c r="B43" s="2"/>
      <c r="C43" s="44"/>
      <c r="D43" s="44"/>
      <c r="E43" s="45"/>
      <c r="F43" s="45"/>
      <c r="G43" s="29">
        <f t="shared" si="1"/>
        <v>0</v>
      </c>
      <c r="H43" s="46"/>
    </row>
    <row r="44" spans="1:8" hidden="1" x14ac:dyDescent="0.25">
      <c r="B44" s="2"/>
      <c r="C44" s="44"/>
      <c r="D44" s="44"/>
      <c r="E44" s="45"/>
      <c r="F44" s="45"/>
      <c r="G44" s="17"/>
      <c r="H44" s="46"/>
    </row>
    <row r="45" spans="1:8" hidden="1" x14ac:dyDescent="0.25">
      <c r="B45" s="2"/>
      <c r="C45" s="44"/>
      <c r="D45" s="44"/>
      <c r="E45" s="45"/>
      <c r="F45" s="45"/>
      <c r="G45" s="17"/>
      <c r="H45" s="46"/>
    </row>
    <row r="46" spans="1:8" hidden="1" x14ac:dyDescent="0.25">
      <c r="B46" s="2"/>
      <c r="C46" s="44"/>
      <c r="D46" s="44"/>
      <c r="E46" s="45"/>
      <c r="F46" s="45"/>
      <c r="G46" s="17"/>
      <c r="H46" s="46"/>
    </row>
    <row r="47" spans="1:8" hidden="1" x14ac:dyDescent="0.25">
      <c r="A47" s="101" t="s">
        <v>68</v>
      </c>
      <c r="B47" s="2"/>
      <c r="C47" s="44"/>
      <c r="D47" s="44"/>
      <c r="E47" s="45"/>
      <c r="F47" s="45"/>
      <c r="G47" s="17"/>
      <c r="H47" s="46"/>
    </row>
    <row r="48" spans="1:8" hidden="1" x14ac:dyDescent="0.25">
      <c r="B48" s="11"/>
      <c r="C48" s="44"/>
      <c r="D48" s="44"/>
      <c r="E48" s="45"/>
      <c r="F48" s="45"/>
      <c r="G48" s="17"/>
      <c r="H48" s="46"/>
    </row>
    <row r="49" spans="1:8" hidden="1" x14ac:dyDescent="0.25">
      <c r="B49" s="83"/>
      <c r="C49" s="49"/>
      <c r="D49" s="49"/>
      <c r="E49" s="76"/>
      <c r="F49" s="84"/>
      <c r="G49" s="85"/>
      <c r="H49" s="46"/>
    </row>
    <row r="50" spans="1:8" x14ac:dyDescent="0.25">
      <c r="B50" s="83"/>
      <c r="C50" s="49"/>
      <c r="D50" s="49"/>
      <c r="E50" s="76"/>
      <c r="F50" s="84"/>
      <c r="G50" s="85">
        <f>+F50/$F$63</f>
        <v>0</v>
      </c>
      <c r="H50" s="46"/>
    </row>
    <row r="51" spans="1:8" x14ac:dyDescent="0.25">
      <c r="B51" s="49"/>
      <c r="C51" s="49" t="s">
        <v>72</v>
      </c>
      <c r="D51" s="49"/>
      <c r="E51" s="50"/>
      <c r="F51" s="86">
        <f>SUM(F7:F50)</f>
        <v>397720137.94</v>
      </c>
      <c r="G51" s="6">
        <f>+F51/$F$63</f>
        <v>0.95780741726080731</v>
      </c>
      <c r="H51" s="52"/>
    </row>
    <row r="53" spans="1:8" x14ac:dyDescent="0.25">
      <c r="B53" s="53"/>
      <c r="C53" s="53" t="s">
        <v>75</v>
      </c>
      <c r="D53" s="53"/>
      <c r="E53" s="53"/>
      <c r="F53" s="53" t="s">
        <v>10</v>
      </c>
      <c r="G53" s="5" t="s">
        <v>11</v>
      </c>
      <c r="H53" s="53" t="s">
        <v>12</v>
      </c>
    </row>
    <row r="54" spans="1:8" x14ac:dyDescent="0.25">
      <c r="B54" s="54"/>
      <c r="C54" s="49" t="s">
        <v>787</v>
      </c>
      <c r="D54" s="44"/>
      <c r="E54" s="55"/>
      <c r="F54" s="45">
        <v>8797580.1899999995</v>
      </c>
      <c r="G54" s="13">
        <f>+F54/$F$63</f>
        <v>2.1186725931388331E-2</v>
      </c>
      <c r="H54" s="44"/>
    </row>
    <row r="55" spans="1:8" x14ac:dyDescent="0.25">
      <c r="B55" s="54" t="s">
        <v>77</v>
      </c>
      <c r="C55" s="49" t="s">
        <v>78</v>
      </c>
      <c r="D55" s="49"/>
      <c r="E55" s="50"/>
      <c r="F55" s="45">
        <v>1963901.9000000001</v>
      </c>
      <c r="G55" s="13">
        <f>+F55/$F$63</f>
        <v>4.7295563567273172E-3</v>
      </c>
      <c r="H55" s="44"/>
    </row>
    <row r="56" spans="1:8" x14ac:dyDescent="0.25">
      <c r="B56" s="54"/>
      <c r="C56" s="49" t="s">
        <v>79</v>
      </c>
      <c r="D56" s="44"/>
      <c r="E56" s="55"/>
      <c r="F56" s="50" t="s">
        <v>76</v>
      </c>
      <c r="G56" s="13">
        <v>0</v>
      </c>
      <c r="H56" s="44"/>
    </row>
    <row r="57" spans="1:8" x14ac:dyDescent="0.25">
      <c r="B57" s="54"/>
      <c r="C57" s="49" t="s">
        <v>80</v>
      </c>
      <c r="D57" s="44"/>
      <c r="E57" s="55"/>
      <c r="F57" s="50" t="s">
        <v>76</v>
      </c>
      <c r="G57" s="13">
        <v>0</v>
      </c>
      <c r="H57" s="44"/>
    </row>
    <row r="58" spans="1:8" x14ac:dyDescent="0.25">
      <c r="A58" s="117" t="s">
        <v>71</v>
      </c>
      <c r="B58" s="54"/>
      <c r="C58" s="49" t="s">
        <v>81</v>
      </c>
      <c r="D58" s="44"/>
      <c r="E58" s="55"/>
      <c r="F58" s="50" t="s">
        <v>76</v>
      </c>
      <c r="G58" s="13">
        <v>0</v>
      </c>
      <c r="H58" s="44"/>
    </row>
    <row r="59" spans="1:8" x14ac:dyDescent="0.25">
      <c r="B59" s="44" t="s">
        <v>68</v>
      </c>
      <c r="C59" s="44" t="s">
        <v>82</v>
      </c>
      <c r="D59" s="44"/>
      <c r="E59" s="55"/>
      <c r="F59" s="45">
        <v>6758574.1600000001</v>
      </c>
      <c r="G59" s="13">
        <f>+F59/$F$63</f>
        <v>1.6276300451077006E-2</v>
      </c>
      <c r="H59" s="44"/>
    </row>
    <row r="60" spans="1:8" x14ac:dyDescent="0.25">
      <c r="B60" s="54"/>
      <c r="C60" s="44"/>
      <c r="D60" s="44"/>
      <c r="E60" s="55"/>
      <c r="F60" s="56"/>
      <c r="G60" s="6"/>
      <c r="H60" s="44"/>
    </row>
    <row r="61" spans="1:8" x14ac:dyDescent="0.25">
      <c r="B61" s="54"/>
      <c r="C61" s="44" t="s">
        <v>83</v>
      </c>
      <c r="D61" s="44"/>
      <c r="E61" s="55"/>
      <c r="F61" s="57">
        <f>SUM(F54:F60)</f>
        <v>17520056.25</v>
      </c>
      <c r="G61" s="6">
        <f>+F61/$F$63</f>
        <v>4.2192582739192658E-2</v>
      </c>
      <c r="H61" s="44"/>
    </row>
    <row r="62" spans="1:8" x14ac:dyDescent="0.25">
      <c r="B62" s="54"/>
      <c r="C62" s="44"/>
      <c r="D62" s="44"/>
      <c r="E62" s="55"/>
      <c r="F62" s="57"/>
      <c r="G62" s="6"/>
      <c r="H62" s="44"/>
    </row>
    <row r="63" spans="1:8" x14ac:dyDescent="0.25">
      <c r="B63" s="58"/>
      <c r="C63" s="59" t="s">
        <v>84</v>
      </c>
      <c r="D63" s="60"/>
      <c r="E63" s="61"/>
      <c r="F63" s="61">
        <f>+F61+F51</f>
        <v>415240194.19</v>
      </c>
      <c r="G63" s="7">
        <v>1</v>
      </c>
      <c r="H63" s="44"/>
    </row>
    <row r="64" spans="1:8" x14ac:dyDescent="0.25">
      <c r="F64" s="62"/>
    </row>
    <row r="65" spans="1:8" x14ac:dyDescent="0.25">
      <c r="A65" s="101" t="s">
        <v>290</v>
      </c>
      <c r="C65" s="49" t="s">
        <v>85</v>
      </c>
      <c r="D65" s="15">
        <v>18.899999999999999</v>
      </c>
      <c r="F65" s="37">
        <v>0</v>
      </c>
    </row>
    <row r="66" spans="1:8" x14ac:dyDescent="0.25">
      <c r="A66" s="101" t="s">
        <v>74</v>
      </c>
      <c r="C66" s="49" t="s">
        <v>86</v>
      </c>
      <c r="D66" s="15">
        <v>8.39</v>
      </c>
    </row>
    <row r="67" spans="1:8" x14ac:dyDescent="0.25">
      <c r="A67" s="101" t="s">
        <v>775</v>
      </c>
      <c r="C67" s="49" t="s">
        <v>87</v>
      </c>
      <c r="D67" s="15">
        <v>7.43</v>
      </c>
    </row>
    <row r="68" spans="1:8" hidden="1" x14ac:dyDescent="0.25">
      <c r="C68" s="49" t="s">
        <v>88</v>
      </c>
      <c r="D68" s="65">
        <v>18.0916</v>
      </c>
    </row>
    <row r="69" spans="1:8" hidden="1" x14ac:dyDescent="0.25">
      <c r="C69" s="49" t="s">
        <v>89</v>
      </c>
      <c r="D69" s="65">
        <v>18.4529</v>
      </c>
    </row>
    <row r="70" spans="1:8" hidden="1" x14ac:dyDescent="0.25">
      <c r="C70" s="49" t="s">
        <v>90</v>
      </c>
      <c r="D70" s="66">
        <v>0</v>
      </c>
    </row>
    <row r="71" spans="1:8" hidden="1" x14ac:dyDescent="0.25">
      <c r="C71" s="49" t="s">
        <v>91</v>
      </c>
      <c r="D71" s="64">
        <v>0</v>
      </c>
    </row>
    <row r="72" spans="1:8" hidden="1" x14ac:dyDescent="0.25">
      <c r="C72" s="49" t="s">
        <v>92</v>
      </c>
      <c r="D72" s="64">
        <v>0</v>
      </c>
      <c r="F72" s="62"/>
      <c r="G72" s="8"/>
    </row>
    <row r="73" spans="1:8" hidden="1" x14ac:dyDescent="0.25">
      <c r="B73" s="67"/>
      <c r="C73" s="43"/>
    </row>
    <row r="74" spans="1:8" x14ac:dyDescent="0.25">
      <c r="F74" s="37"/>
    </row>
    <row r="75" spans="1:8" x14ac:dyDescent="0.25">
      <c r="C75" s="53" t="s">
        <v>93</v>
      </c>
      <c r="D75" s="53"/>
      <c r="E75" s="53"/>
      <c r="F75" s="53"/>
      <c r="G75" s="5"/>
      <c r="H75" s="53"/>
    </row>
    <row r="76" spans="1:8" x14ac:dyDescent="0.25">
      <c r="C76" s="53" t="s">
        <v>94</v>
      </c>
      <c r="D76" s="53"/>
      <c r="E76" s="53"/>
      <c r="F76" s="53" t="s">
        <v>10</v>
      </c>
      <c r="G76" s="5" t="s">
        <v>11</v>
      </c>
      <c r="H76" s="53" t="s">
        <v>12</v>
      </c>
    </row>
    <row r="77" spans="1:8" x14ac:dyDescent="0.25">
      <c r="C77" s="49" t="s">
        <v>95</v>
      </c>
      <c r="D77" s="44"/>
      <c r="E77" s="55"/>
      <c r="F77" s="68">
        <f>SUMIF(Table13456768578910[[Industry ]],A65,Table13456768578910[Market Value])</f>
        <v>253442932.94</v>
      </c>
      <c r="G77" s="9">
        <f>+F77/$F$63</f>
        <v>0.61035260190643537</v>
      </c>
      <c r="H77" s="44"/>
    </row>
    <row r="78" spans="1:8" x14ac:dyDescent="0.25">
      <c r="C78" s="44" t="s">
        <v>96</v>
      </c>
      <c r="D78" s="44"/>
      <c r="E78" s="55"/>
      <c r="F78" s="68">
        <f>SUMIF(Table13456768578910[[Industry ]],A66,Table13456768578910[Market Value])</f>
        <v>122817355</v>
      </c>
      <c r="G78" s="9">
        <f>+F78/$F$63</f>
        <v>0.29577424516809397</v>
      </c>
      <c r="H78" s="44"/>
    </row>
    <row r="79" spans="1:8" x14ac:dyDescent="0.25">
      <c r="C79" s="44" t="s">
        <v>97</v>
      </c>
      <c r="D79" s="44"/>
      <c r="E79" s="55"/>
      <c r="F79" s="68">
        <f>SUMIF(Table13456768578910[[Industry ]],A67,Table13456768578910[Market Value])</f>
        <v>21459850</v>
      </c>
      <c r="G79" s="9">
        <f>+F79/$F$63</f>
        <v>5.1680570186277995E-2</v>
      </c>
      <c r="H79" s="44"/>
    </row>
    <row r="80" spans="1:8" x14ac:dyDescent="0.25">
      <c r="C80" s="44" t="s">
        <v>115</v>
      </c>
      <c r="D80" s="44"/>
      <c r="E80" s="55"/>
      <c r="F80" s="68">
        <f>SUM(F77:F79)</f>
        <v>397720137.94</v>
      </c>
      <c r="G80" s="9">
        <f>+F80/$F$63</f>
        <v>0.95780741726080731</v>
      </c>
      <c r="H80" s="44"/>
    </row>
    <row r="81" spans="3:8" hidden="1" x14ac:dyDescent="0.25">
      <c r="C81" s="44" t="s">
        <v>98</v>
      </c>
      <c r="D81" s="44"/>
      <c r="E81" s="55"/>
      <c r="F81" s="68">
        <f t="shared" ref="F81:F89" si="2">SUMIF($E$92:$E$99,C81,H93:H100)</f>
        <v>0</v>
      </c>
      <c r="G81" s="9">
        <f t="shared" ref="G81:G89" si="3">+F81/$F$63</f>
        <v>0</v>
      </c>
      <c r="H81" s="44"/>
    </row>
    <row r="82" spans="3:8" hidden="1" x14ac:dyDescent="0.25">
      <c r="C82" s="44" t="s">
        <v>99</v>
      </c>
      <c r="D82" s="44"/>
      <c r="E82" s="55"/>
      <c r="F82" s="68">
        <f t="shared" si="2"/>
        <v>0</v>
      </c>
      <c r="G82" s="9">
        <f t="shared" si="3"/>
        <v>0</v>
      </c>
      <c r="H82" s="44"/>
    </row>
    <row r="83" spans="3:8" hidden="1" x14ac:dyDescent="0.25">
      <c r="C83" s="44" t="s">
        <v>100</v>
      </c>
      <c r="D83" s="44"/>
      <c r="E83" s="55"/>
      <c r="F83" s="68">
        <f t="shared" si="2"/>
        <v>0</v>
      </c>
      <c r="G83" s="9">
        <f t="shared" si="3"/>
        <v>0</v>
      </c>
      <c r="H83" s="44"/>
    </row>
    <row r="84" spans="3:8" hidden="1" x14ac:dyDescent="0.25">
      <c r="C84" s="44" t="s">
        <v>101</v>
      </c>
      <c r="D84" s="44"/>
      <c r="E84" s="55"/>
      <c r="F84" s="68">
        <f t="shared" si="2"/>
        <v>0</v>
      </c>
      <c r="G84" s="9">
        <f t="shared" si="3"/>
        <v>0</v>
      </c>
      <c r="H84" s="44"/>
    </row>
    <row r="85" spans="3:8" hidden="1" x14ac:dyDescent="0.25">
      <c r="C85" s="44" t="s">
        <v>102</v>
      </c>
      <c r="D85" s="44"/>
      <c r="E85" s="55"/>
      <c r="F85" s="68">
        <f t="shared" si="2"/>
        <v>0</v>
      </c>
      <c r="G85" s="9">
        <f t="shared" si="3"/>
        <v>0</v>
      </c>
      <c r="H85" s="44"/>
    </row>
    <row r="86" spans="3:8" hidden="1" x14ac:dyDescent="0.25">
      <c r="C86" s="44" t="s">
        <v>103</v>
      </c>
      <c r="D86" s="44"/>
      <c r="E86" s="55"/>
      <c r="F86" s="68">
        <f t="shared" si="2"/>
        <v>0</v>
      </c>
      <c r="G86" s="9">
        <f t="shared" si="3"/>
        <v>0</v>
      </c>
      <c r="H86" s="44"/>
    </row>
    <row r="87" spans="3:8" hidden="1" x14ac:dyDescent="0.25">
      <c r="C87" s="44" t="s">
        <v>104</v>
      </c>
      <c r="D87" s="44"/>
      <c r="E87" s="55"/>
      <c r="F87" s="68">
        <f>SUMIF($E$92:$E$99,C87,H99:H106)</f>
        <v>0</v>
      </c>
      <c r="G87" s="9">
        <f t="shared" si="3"/>
        <v>0</v>
      </c>
      <c r="H87" s="44"/>
    </row>
    <row r="88" spans="3:8" hidden="1" x14ac:dyDescent="0.25">
      <c r="C88" s="44" t="s">
        <v>105</v>
      </c>
      <c r="D88" s="44"/>
      <c r="E88" s="55"/>
      <c r="F88" s="68">
        <f t="shared" si="2"/>
        <v>0</v>
      </c>
      <c r="G88" s="9">
        <f t="shared" si="3"/>
        <v>0</v>
      </c>
      <c r="H88" s="44"/>
    </row>
    <row r="89" spans="3:8" hidden="1" x14ac:dyDescent="0.25">
      <c r="C89" s="44" t="s">
        <v>106</v>
      </c>
      <c r="D89" s="44"/>
      <c r="E89" s="55"/>
      <c r="F89" s="68">
        <f t="shared" si="2"/>
        <v>0</v>
      </c>
      <c r="G89" s="9">
        <f t="shared" si="3"/>
        <v>0</v>
      </c>
      <c r="H89" s="44"/>
    </row>
    <row r="90" spans="3:8" hidden="1" x14ac:dyDescent="0.25"/>
    <row r="91" spans="3:8" hidden="1" x14ac:dyDescent="0.25"/>
    <row r="92" spans="3:8" s="101" customFormat="1" hidden="1" x14ac:dyDescent="0.25">
      <c r="E92" s="101" t="s">
        <v>97</v>
      </c>
      <c r="F92" s="101" t="s">
        <v>107</v>
      </c>
      <c r="G92" s="110">
        <f>H92/F63</f>
        <v>1.648827617315685E-2</v>
      </c>
      <c r="H92" s="104">
        <f t="shared" ref="H92:H99" si="4">SUMIF($H$7:$H$50,F92,$F$7:$F$50)</f>
        <v>6846595</v>
      </c>
    </row>
    <row r="93" spans="3:8" s="101" customFormat="1" x14ac:dyDescent="0.25">
      <c r="E93" s="101" t="s">
        <v>97</v>
      </c>
      <c r="F93" s="101" t="s">
        <v>108</v>
      </c>
      <c r="G93" s="110">
        <f t="shared" ref="G93:G99" si="5">SUMIF($H$7:$H$47,F93,$E$7:$E$47)</f>
        <v>0</v>
      </c>
      <c r="H93" s="104">
        <f t="shared" si="4"/>
        <v>0</v>
      </c>
    </row>
    <row r="94" spans="3:8" s="101" customFormat="1" x14ac:dyDescent="0.25">
      <c r="E94" s="101" t="s">
        <v>97</v>
      </c>
      <c r="F94" s="101" t="s">
        <v>109</v>
      </c>
      <c r="G94" s="110">
        <f t="shared" si="5"/>
        <v>0</v>
      </c>
      <c r="H94" s="104">
        <f t="shared" si="4"/>
        <v>0</v>
      </c>
    </row>
    <row r="95" spans="3:8" s="101" customFormat="1" x14ac:dyDescent="0.25">
      <c r="E95" s="101" t="s">
        <v>99</v>
      </c>
      <c r="F95" s="101" t="s">
        <v>110</v>
      </c>
      <c r="G95" s="110">
        <f t="shared" si="5"/>
        <v>0</v>
      </c>
      <c r="H95" s="104">
        <f t="shared" si="4"/>
        <v>0</v>
      </c>
    </row>
    <row r="96" spans="3:8" s="101" customFormat="1" x14ac:dyDescent="0.25">
      <c r="E96" s="101" t="s">
        <v>100</v>
      </c>
      <c r="F96" s="101" t="s">
        <v>111</v>
      </c>
      <c r="G96" s="110">
        <f t="shared" si="5"/>
        <v>0</v>
      </c>
      <c r="H96" s="104">
        <f t="shared" si="4"/>
        <v>0</v>
      </c>
    </row>
    <row r="97" spans="5:8" s="101" customFormat="1" x14ac:dyDescent="0.25">
      <c r="E97" s="101" t="s">
        <v>97</v>
      </c>
      <c r="F97" s="101" t="s">
        <v>112</v>
      </c>
      <c r="G97" s="110">
        <f t="shared" si="5"/>
        <v>0</v>
      </c>
      <c r="H97" s="104">
        <f t="shared" si="4"/>
        <v>0</v>
      </c>
    </row>
    <row r="98" spans="5:8" s="101" customFormat="1" x14ac:dyDescent="0.25">
      <c r="E98" s="101" t="s">
        <v>100</v>
      </c>
      <c r="F98" s="101" t="s">
        <v>113</v>
      </c>
      <c r="G98" s="110">
        <f t="shared" si="5"/>
        <v>0</v>
      </c>
      <c r="H98" s="104">
        <f t="shared" si="4"/>
        <v>0</v>
      </c>
    </row>
    <row r="99" spans="5:8" s="101" customFormat="1" x14ac:dyDescent="0.25">
      <c r="E99" s="101" t="s">
        <v>97</v>
      </c>
      <c r="F99" s="101" t="s">
        <v>114</v>
      </c>
      <c r="G99" s="110">
        <f t="shared" si="5"/>
        <v>0</v>
      </c>
      <c r="H99" s="104">
        <f t="shared" si="4"/>
        <v>0</v>
      </c>
    </row>
    <row r="100" spans="5:8" s="101" customFormat="1" x14ac:dyDescent="0.25">
      <c r="E100" s="107"/>
      <c r="G100" s="110" t="s">
        <v>115</v>
      </c>
      <c r="H100" s="101" t="s">
        <v>115</v>
      </c>
    </row>
  </sheetData>
  <pageMargins left="0.7" right="0.7" top="0.75" bottom="0.75" header="0.3" footer="0.3"/>
  <pageSetup scale="44" orientation="portrait" horizontalDpi="4294967295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AFC2B-1FDB-4F8A-BC55-77D1BB845C37}">
  <sheetPr>
    <tabColor rgb="FF7030A0"/>
  </sheetPr>
  <dimension ref="A2:H147"/>
  <sheetViews>
    <sheetView showGridLines="0" zoomScaleNormal="100" zoomScaleSheetLayoutView="89" workbookViewId="0">
      <selection activeCell="G102" sqref="G102"/>
    </sheetView>
  </sheetViews>
  <sheetFormatPr defaultColWidth="9.140625" defaultRowHeight="15" outlineLevelRow="1" x14ac:dyDescent="0.25"/>
  <cols>
    <col min="1" max="1" width="11.28515625" style="101" customWidth="1"/>
    <col min="2" max="2" width="16.5703125" style="34" customWidth="1"/>
    <col min="3" max="3" width="60.7109375" style="34" customWidth="1"/>
    <col min="4" max="4" width="60.85546875" style="34" customWidth="1"/>
    <col min="5" max="5" width="19.42578125" style="37" customWidth="1"/>
    <col min="6" max="6" width="29.5703125" style="34" customWidth="1"/>
    <col min="7" max="7" width="20.5703125" style="34" customWidth="1"/>
    <col min="8" max="8" width="20.7109375" style="34" bestFit="1" customWidth="1"/>
    <col min="9" max="9" width="12" style="34" bestFit="1" customWidth="1"/>
    <col min="10" max="11" width="9.140625" style="34"/>
    <col min="12" max="12" width="16.140625" style="34" bestFit="1" customWidth="1"/>
    <col min="13" max="13" width="14" style="34" bestFit="1" customWidth="1"/>
    <col min="14" max="14" width="9.140625" style="34"/>
    <col min="15" max="15" width="10" style="34" bestFit="1" customWidth="1"/>
    <col min="16" max="16384" width="9.140625" style="34"/>
  </cols>
  <sheetData>
    <row r="2" spans="1:8" x14ac:dyDescent="0.25">
      <c r="B2" s="35" t="s">
        <v>0</v>
      </c>
      <c r="D2" s="36" t="s">
        <v>1</v>
      </c>
    </row>
    <row r="3" spans="1:8" x14ac:dyDescent="0.25">
      <c r="A3" s="101" t="s">
        <v>574</v>
      </c>
      <c r="B3" s="35" t="s">
        <v>3</v>
      </c>
      <c r="D3" s="35" t="s">
        <v>304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40" t="s">
        <v>11</v>
      </c>
      <c r="H6" s="42" t="s">
        <v>12</v>
      </c>
    </row>
    <row r="7" spans="1:8" x14ac:dyDescent="0.25">
      <c r="A7" s="112"/>
      <c r="B7" s="2" t="s">
        <v>233</v>
      </c>
      <c r="C7" s="44" t="s">
        <v>508</v>
      </c>
      <c r="D7" s="123" t="s">
        <v>305</v>
      </c>
      <c r="E7" s="45">
        <v>10000</v>
      </c>
      <c r="F7" s="45">
        <v>809432</v>
      </c>
      <c r="G7" s="87">
        <f t="shared" ref="G7:G70" si="0">+F7/$F$111</f>
        <v>8.3694245500422801E-2</v>
      </c>
      <c r="H7" s="46"/>
    </row>
    <row r="8" spans="1:8" x14ac:dyDescent="0.25">
      <c r="A8" s="112"/>
      <c r="B8" s="2" t="s">
        <v>257</v>
      </c>
      <c r="C8" s="44" t="s">
        <v>532</v>
      </c>
      <c r="D8" s="123" t="s">
        <v>305</v>
      </c>
      <c r="E8" s="45">
        <v>12700</v>
      </c>
      <c r="F8" s="45">
        <v>1145156.46</v>
      </c>
      <c r="G8" s="87">
        <f t="shared" si="0"/>
        <v>0.11840773023507237</v>
      </c>
      <c r="H8" s="46"/>
    </row>
    <row r="9" spans="1:8" x14ac:dyDescent="0.25">
      <c r="A9" s="112"/>
      <c r="B9" s="2" t="s">
        <v>264</v>
      </c>
      <c r="C9" s="44" t="s">
        <v>538</v>
      </c>
      <c r="D9" s="123" t="s">
        <v>305</v>
      </c>
      <c r="E9" s="45">
        <v>9000</v>
      </c>
      <c r="F9" s="45">
        <v>885871.8</v>
      </c>
      <c r="G9" s="87">
        <f t="shared" si="0"/>
        <v>9.159802418375039E-2</v>
      </c>
      <c r="H9" s="46"/>
    </row>
    <row r="10" spans="1:8" x14ac:dyDescent="0.25">
      <c r="A10" s="112"/>
      <c r="B10" s="2" t="s">
        <v>269</v>
      </c>
      <c r="C10" s="44" t="s">
        <v>541</v>
      </c>
      <c r="D10" s="123" t="s">
        <v>305</v>
      </c>
      <c r="E10" s="45">
        <v>1000</v>
      </c>
      <c r="F10" s="45">
        <v>91430.1</v>
      </c>
      <c r="G10" s="87">
        <f t="shared" si="0"/>
        <v>9.4537567523006339E-3</v>
      </c>
      <c r="H10" s="46"/>
    </row>
    <row r="11" spans="1:8" x14ac:dyDescent="0.25">
      <c r="A11" s="112"/>
      <c r="B11" s="2" t="s">
        <v>271</v>
      </c>
      <c r="C11" s="44" t="s">
        <v>545</v>
      </c>
      <c r="D11" s="123" t="s">
        <v>305</v>
      </c>
      <c r="E11" s="45">
        <v>3000</v>
      </c>
      <c r="F11" s="45">
        <v>291141.3</v>
      </c>
      <c r="G11" s="87">
        <f t="shared" si="0"/>
        <v>3.0103642353542043E-2</v>
      </c>
      <c r="H11" s="46"/>
    </row>
    <row r="12" spans="1:8" x14ac:dyDescent="0.25">
      <c r="A12" s="112"/>
      <c r="B12" s="2" t="s">
        <v>609</v>
      </c>
      <c r="C12" s="44" t="s">
        <v>620</v>
      </c>
      <c r="D12" s="123" t="s">
        <v>305</v>
      </c>
      <c r="E12" s="45">
        <v>7000</v>
      </c>
      <c r="F12" s="45">
        <v>701775.2</v>
      </c>
      <c r="G12" s="87">
        <f t="shared" si="0"/>
        <v>7.2562668482229892E-2</v>
      </c>
      <c r="H12" s="46"/>
    </row>
    <row r="13" spans="1:8" x14ac:dyDescent="0.25">
      <c r="A13" s="112"/>
      <c r="B13" s="2" t="s">
        <v>739</v>
      </c>
      <c r="C13" s="44" t="s">
        <v>740</v>
      </c>
      <c r="D13" s="123" t="s">
        <v>305</v>
      </c>
      <c r="E13" s="45">
        <v>3000</v>
      </c>
      <c r="F13" s="45">
        <v>302307.3</v>
      </c>
      <c r="G13" s="87">
        <f t="shared" si="0"/>
        <v>3.1258192637269054E-2</v>
      </c>
      <c r="H13" s="46"/>
    </row>
    <row r="14" spans="1:8" x14ac:dyDescent="0.25">
      <c r="A14" s="112"/>
      <c r="B14" s="2" t="s">
        <v>741</v>
      </c>
      <c r="C14" s="44" t="s">
        <v>742</v>
      </c>
      <c r="D14" s="123" t="s">
        <v>305</v>
      </c>
      <c r="E14" s="45">
        <v>3800</v>
      </c>
      <c r="F14" s="45">
        <v>385747.12</v>
      </c>
      <c r="G14" s="87">
        <f t="shared" si="0"/>
        <v>3.9885764539036084E-2</v>
      </c>
      <c r="H14" s="46"/>
    </row>
    <row r="15" spans="1:8" x14ac:dyDescent="0.25">
      <c r="A15" s="112"/>
      <c r="B15" s="2" t="s">
        <v>637</v>
      </c>
      <c r="C15" s="44" t="s">
        <v>660</v>
      </c>
      <c r="D15" s="123" t="s">
        <v>74</v>
      </c>
      <c r="E15" s="45">
        <v>8000</v>
      </c>
      <c r="F15" s="45">
        <v>815544</v>
      </c>
      <c r="G15" s="87">
        <f t="shared" si="0"/>
        <v>8.4326218573514286E-2</v>
      </c>
      <c r="H15" s="46"/>
    </row>
    <row r="16" spans="1:8" x14ac:dyDescent="0.25">
      <c r="A16" s="112"/>
      <c r="B16" s="2" t="s">
        <v>639</v>
      </c>
      <c r="C16" s="44" t="s">
        <v>662</v>
      </c>
      <c r="D16" s="123" t="s">
        <v>74</v>
      </c>
      <c r="E16" s="45">
        <v>10000</v>
      </c>
      <c r="F16" s="45">
        <v>998982</v>
      </c>
      <c r="G16" s="87">
        <f t="shared" si="0"/>
        <v>0.10329347586764963</v>
      </c>
      <c r="H16" s="46"/>
    </row>
    <row r="17" spans="1:8" x14ac:dyDescent="0.25">
      <c r="A17" s="112"/>
      <c r="B17" s="2" t="s">
        <v>640</v>
      </c>
      <c r="C17" s="44" t="s">
        <v>663</v>
      </c>
      <c r="D17" s="123" t="s">
        <v>74</v>
      </c>
      <c r="E17" s="45">
        <v>5000</v>
      </c>
      <c r="F17" s="45">
        <v>503357.5</v>
      </c>
      <c r="G17" s="87">
        <f t="shared" si="0"/>
        <v>5.2046529145720791E-2</v>
      </c>
      <c r="H17" s="46"/>
    </row>
    <row r="18" spans="1:8" x14ac:dyDescent="0.25">
      <c r="A18" s="112"/>
      <c r="B18" s="2" t="s">
        <v>13</v>
      </c>
      <c r="C18" s="44" t="s">
        <v>312</v>
      </c>
      <c r="D18" s="44" t="s">
        <v>308</v>
      </c>
      <c r="E18" s="45">
        <v>83</v>
      </c>
      <c r="F18" s="45">
        <v>108547.4</v>
      </c>
      <c r="G18" s="87">
        <f t="shared" si="0"/>
        <v>1.1223663932279171E-2</v>
      </c>
      <c r="H18" s="46"/>
    </row>
    <row r="19" spans="1:8" x14ac:dyDescent="0.25">
      <c r="A19" s="112"/>
      <c r="B19" s="2" t="s">
        <v>14</v>
      </c>
      <c r="C19" s="44" t="s">
        <v>309</v>
      </c>
      <c r="D19" s="44" t="s">
        <v>313</v>
      </c>
      <c r="E19" s="45">
        <v>54</v>
      </c>
      <c r="F19" s="45">
        <v>61025.4</v>
      </c>
      <c r="G19" s="87">
        <f t="shared" si="0"/>
        <v>6.309949210509965E-3</v>
      </c>
      <c r="H19" s="46"/>
    </row>
    <row r="20" spans="1:8" x14ac:dyDescent="0.25">
      <c r="A20" s="112"/>
      <c r="B20" s="2" t="s">
        <v>15</v>
      </c>
      <c r="C20" s="44" t="s">
        <v>314</v>
      </c>
      <c r="D20" s="44" t="s">
        <v>311</v>
      </c>
      <c r="E20" s="45">
        <v>20</v>
      </c>
      <c r="F20" s="45">
        <v>78778</v>
      </c>
      <c r="G20" s="87">
        <f t="shared" si="0"/>
        <v>8.1455456073299647E-3</v>
      </c>
      <c r="H20" s="46"/>
    </row>
    <row r="21" spans="1:8" x14ac:dyDescent="0.25">
      <c r="A21" s="112"/>
      <c r="B21" s="2" t="s">
        <v>16</v>
      </c>
      <c r="C21" s="44" t="s">
        <v>315</v>
      </c>
      <c r="D21" s="44" t="s">
        <v>317</v>
      </c>
      <c r="E21" s="45">
        <v>62</v>
      </c>
      <c r="F21" s="45">
        <v>15041.2</v>
      </c>
      <c r="G21" s="87">
        <f t="shared" si="0"/>
        <v>1.555241064624279E-3</v>
      </c>
      <c r="H21" s="46"/>
    </row>
    <row r="22" spans="1:8" x14ac:dyDescent="0.25">
      <c r="A22" s="112"/>
      <c r="B22" s="2" t="s">
        <v>17</v>
      </c>
      <c r="C22" s="44" t="s">
        <v>326</v>
      </c>
      <c r="D22" s="44" t="s">
        <v>308</v>
      </c>
      <c r="E22" s="45">
        <v>72</v>
      </c>
      <c r="F22" s="45">
        <v>23022</v>
      </c>
      <c r="G22" s="87">
        <f t="shared" si="0"/>
        <v>2.3804456951426849E-3</v>
      </c>
      <c r="H22" s="46"/>
    </row>
    <row r="23" spans="1:8" x14ac:dyDescent="0.25">
      <c r="A23" s="112"/>
      <c r="B23" s="2" t="s">
        <v>18</v>
      </c>
      <c r="C23" s="44" t="s">
        <v>324</v>
      </c>
      <c r="D23" s="44" t="s">
        <v>320</v>
      </c>
      <c r="E23" s="45">
        <v>11</v>
      </c>
      <c r="F23" s="45">
        <v>23114.3</v>
      </c>
      <c r="G23" s="87">
        <f t="shared" si="0"/>
        <v>2.3899893984552409E-3</v>
      </c>
      <c r="H23" s="46"/>
    </row>
    <row r="24" spans="1:8" x14ac:dyDescent="0.25">
      <c r="A24" s="112"/>
      <c r="B24" s="2" t="s">
        <v>19</v>
      </c>
      <c r="C24" s="44" t="s">
        <v>330</v>
      </c>
      <c r="D24" s="44" t="s">
        <v>316</v>
      </c>
      <c r="E24" s="45">
        <v>15</v>
      </c>
      <c r="F24" s="45">
        <v>14616.75</v>
      </c>
      <c r="G24" s="87">
        <f t="shared" si="0"/>
        <v>1.5113534712221717E-3</v>
      </c>
      <c r="H24" s="46"/>
    </row>
    <row r="25" spans="1:8" x14ac:dyDescent="0.25">
      <c r="A25" s="112"/>
      <c r="B25" s="2" t="s">
        <v>20</v>
      </c>
      <c r="C25" s="44" t="s">
        <v>327</v>
      </c>
      <c r="D25" s="44" t="s">
        <v>317</v>
      </c>
      <c r="E25" s="45">
        <v>158</v>
      </c>
      <c r="F25" s="45">
        <v>118207.7</v>
      </c>
      <c r="G25" s="87">
        <f t="shared" si="0"/>
        <v>1.2222526739541219E-2</v>
      </c>
      <c r="H25" s="46"/>
    </row>
    <row r="26" spans="1:8" x14ac:dyDescent="0.25">
      <c r="A26" s="112"/>
      <c r="B26" s="2" t="s">
        <v>21</v>
      </c>
      <c r="C26" s="44" t="s">
        <v>329</v>
      </c>
      <c r="D26" s="44" t="s">
        <v>321</v>
      </c>
      <c r="E26" s="45">
        <v>9</v>
      </c>
      <c r="F26" s="45">
        <v>17914.5</v>
      </c>
      <c r="G26" s="87">
        <f t="shared" si="0"/>
        <v>1.8523366521428907E-3</v>
      </c>
      <c r="H26" s="46"/>
    </row>
    <row r="27" spans="1:8" x14ac:dyDescent="0.25">
      <c r="A27" s="112"/>
      <c r="B27" s="2" t="s">
        <v>23</v>
      </c>
      <c r="C27" s="44" t="s">
        <v>328</v>
      </c>
      <c r="D27" s="44" t="s">
        <v>317</v>
      </c>
      <c r="E27" s="45">
        <v>94</v>
      </c>
      <c r="F27" s="45">
        <v>96575.6</v>
      </c>
      <c r="G27" s="87">
        <f t="shared" si="0"/>
        <v>9.9857949472600942E-3</v>
      </c>
      <c r="H27" s="46"/>
    </row>
    <row r="28" spans="1:8" x14ac:dyDescent="0.25">
      <c r="A28" s="112"/>
      <c r="B28" s="2" t="s">
        <v>24</v>
      </c>
      <c r="C28" s="44" t="s">
        <v>325</v>
      </c>
      <c r="D28" s="44" t="s">
        <v>318</v>
      </c>
      <c r="E28" s="45">
        <v>5</v>
      </c>
      <c r="F28" s="45">
        <v>39167.5</v>
      </c>
      <c r="G28" s="87">
        <f t="shared" si="0"/>
        <v>4.0498699836895623E-3</v>
      </c>
      <c r="H28" s="46"/>
    </row>
    <row r="29" spans="1:8" x14ac:dyDescent="0.25">
      <c r="A29" s="112"/>
      <c r="B29" s="2" t="s">
        <v>26</v>
      </c>
      <c r="C29" s="44" t="s">
        <v>347</v>
      </c>
      <c r="D29" s="44" t="s">
        <v>335</v>
      </c>
      <c r="E29" s="45">
        <v>125</v>
      </c>
      <c r="F29" s="45">
        <v>23711.25</v>
      </c>
      <c r="G29" s="87">
        <f t="shared" si="0"/>
        <v>2.4517132737795146E-3</v>
      </c>
      <c r="H29" s="46"/>
    </row>
    <row r="30" spans="1:8" x14ac:dyDescent="0.25">
      <c r="A30" s="112"/>
      <c r="B30" s="2" t="s">
        <v>27</v>
      </c>
      <c r="C30" s="44" t="s">
        <v>337</v>
      </c>
      <c r="D30" s="44" t="s">
        <v>321</v>
      </c>
      <c r="E30" s="45">
        <v>3</v>
      </c>
      <c r="F30" s="45">
        <v>3444.3</v>
      </c>
      <c r="G30" s="87">
        <f t="shared" si="0"/>
        <v>3.5613626564937669E-4</v>
      </c>
      <c r="H30" s="46"/>
    </row>
    <row r="31" spans="1:8" x14ac:dyDescent="0.25">
      <c r="A31" s="112"/>
      <c r="B31" s="2" t="s">
        <v>28</v>
      </c>
      <c r="C31" s="44" t="s">
        <v>333</v>
      </c>
      <c r="D31" s="44" t="s">
        <v>317</v>
      </c>
      <c r="E31" s="45">
        <v>108</v>
      </c>
      <c r="F31" s="45">
        <v>155023.20000000001</v>
      </c>
      <c r="G31" s="87">
        <f t="shared" si="0"/>
        <v>1.6029202896674637E-2</v>
      </c>
      <c r="H31" s="46"/>
    </row>
    <row r="32" spans="1:8" x14ac:dyDescent="0.25">
      <c r="A32" s="112"/>
      <c r="B32" s="2" t="s">
        <v>745</v>
      </c>
      <c r="C32" s="44" t="s">
        <v>748</v>
      </c>
      <c r="D32" s="44" t="s">
        <v>749</v>
      </c>
      <c r="E32" s="45">
        <v>113</v>
      </c>
      <c r="F32" s="45">
        <v>21963.81</v>
      </c>
      <c r="G32" s="87">
        <f t="shared" si="0"/>
        <v>2.2710301869269334E-3</v>
      </c>
      <c r="H32" s="46"/>
    </row>
    <row r="33" spans="1:8" x14ac:dyDescent="0.25">
      <c r="A33" s="112"/>
      <c r="B33" s="2" t="s">
        <v>29</v>
      </c>
      <c r="C33" s="44" t="s">
        <v>334</v>
      </c>
      <c r="D33" s="44" t="s">
        <v>338</v>
      </c>
      <c r="E33" s="45">
        <v>15</v>
      </c>
      <c r="F33" s="45">
        <v>50977.5</v>
      </c>
      <c r="G33" s="87">
        <f t="shared" si="0"/>
        <v>5.2710090532593267E-3</v>
      </c>
      <c r="H33" s="46"/>
    </row>
    <row r="34" spans="1:8" x14ac:dyDescent="0.25">
      <c r="A34" s="112"/>
      <c r="B34" s="2" t="s">
        <v>30</v>
      </c>
      <c r="C34" s="44" t="s">
        <v>339</v>
      </c>
      <c r="D34" s="44" t="s">
        <v>320</v>
      </c>
      <c r="E34" s="45">
        <v>12</v>
      </c>
      <c r="F34" s="45">
        <v>12844.8</v>
      </c>
      <c r="G34" s="87">
        <f t="shared" si="0"/>
        <v>1.3281360813556058E-3</v>
      </c>
      <c r="H34" s="46"/>
    </row>
    <row r="35" spans="1:8" x14ac:dyDescent="0.25">
      <c r="A35" s="112"/>
      <c r="B35" s="2" t="s">
        <v>623</v>
      </c>
      <c r="C35" s="44" t="s">
        <v>643</v>
      </c>
      <c r="D35" s="44" t="s">
        <v>645</v>
      </c>
      <c r="E35" s="45">
        <v>1</v>
      </c>
      <c r="F35" s="45">
        <v>7284.5</v>
      </c>
      <c r="G35" s="87">
        <f t="shared" si="0"/>
        <v>7.5320809079432226E-4</v>
      </c>
      <c r="H35" s="46"/>
    </row>
    <row r="36" spans="1:8" x14ac:dyDescent="0.25">
      <c r="A36" s="112"/>
      <c r="B36" s="2" t="s">
        <v>746</v>
      </c>
      <c r="C36" s="44" t="s">
        <v>750</v>
      </c>
      <c r="D36" s="44" t="s">
        <v>751</v>
      </c>
      <c r="E36" s="45">
        <v>3</v>
      </c>
      <c r="F36" s="45">
        <v>10938.6</v>
      </c>
      <c r="G36" s="87">
        <f t="shared" si="0"/>
        <v>1.1310374112104844E-3</v>
      </c>
      <c r="H36" s="46"/>
    </row>
    <row r="37" spans="1:8" x14ac:dyDescent="0.25">
      <c r="A37" s="112"/>
      <c r="B37" s="2" t="s">
        <v>31</v>
      </c>
      <c r="C37" s="44" t="s">
        <v>346</v>
      </c>
      <c r="D37" s="44" t="s">
        <v>319</v>
      </c>
      <c r="E37" s="45">
        <v>9</v>
      </c>
      <c r="F37" s="45">
        <v>16649.099999999999</v>
      </c>
      <c r="G37" s="87">
        <f t="shared" si="0"/>
        <v>1.7214958918860251E-3</v>
      </c>
      <c r="H37" s="46"/>
    </row>
    <row r="38" spans="1:8" x14ac:dyDescent="0.25">
      <c r="A38" s="112"/>
      <c r="B38" s="2" t="s">
        <v>627</v>
      </c>
      <c r="C38" s="44" t="s">
        <v>649</v>
      </c>
      <c r="D38" s="44" t="s">
        <v>310</v>
      </c>
      <c r="E38" s="45">
        <v>30</v>
      </c>
      <c r="F38" s="45">
        <v>11733</v>
      </c>
      <c r="G38" s="87">
        <f t="shared" si="0"/>
        <v>1.2131773669146521E-3</v>
      </c>
      <c r="H38" s="46"/>
    </row>
    <row r="39" spans="1:8" x14ac:dyDescent="0.25">
      <c r="A39" s="112"/>
      <c r="B39" s="2" t="s">
        <v>33</v>
      </c>
      <c r="C39" s="44" t="s">
        <v>341</v>
      </c>
      <c r="D39" s="44" t="s">
        <v>344</v>
      </c>
      <c r="E39" s="45">
        <v>8</v>
      </c>
      <c r="F39" s="45">
        <v>15056</v>
      </c>
      <c r="G39" s="87">
        <f t="shared" si="0"/>
        <v>1.5567713659138331E-3</v>
      </c>
      <c r="H39" s="46"/>
    </row>
    <row r="40" spans="1:8" x14ac:dyDescent="0.25">
      <c r="A40" s="112"/>
      <c r="B40" s="2" t="s">
        <v>628</v>
      </c>
      <c r="C40" s="44" t="s">
        <v>651</v>
      </c>
      <c r="D40" s="44" t="s">
        <v>650</v>
      </c>
      <c r="E40" s="45">
        <v>9</v>
      </c>
      <c r="F40" s="45">
        <v>23542.2</v>
      </c>
      <c r="G40" s="87">
        <f t="shared" si="0"/>
        <v>2.4342337174957916E-3</v>
      </c>
      <c r="H40" s="46"/>
    </row>
    <row r="41" spans="1:8" x14ac:dyDescent="0.25">
      <c r="A41" s="112"/>
      <c r="B41" s="2" t="s">
        <v>34</v>
      </c>
      <c r="C41" s="44" t="s">
        <v>331</v>
      </c>
      <c r="D41" s="44" t="s">
        <v>342</v>
      </c>
      <c r="E41" s="45">
        <v>27</v>
      </c>
      <c r="F41" s="45">
        <v>4898.88</v>
      </c>
      <c r="G41" s="87">
        <f t="shared" si="0"/>
        <v>5.0653799874122996E-4</v>
      </c>
      <c r="H41" s="46"/>
    </row>
    <row r="42" spans="1:8" x14ac:dyDescent="0.25">
      <c r="A42" s="112"/>
      <c r="B42" s="2" t="s">
        <v>624</v>
      </c>
      <c r="C42" s="44" t="s">
        <v>644</v>
      </c>
      <c r="D42" s="44" t="s">
        <v>646</v>
      </c>
      <c r="E42" s="45">
        <v>12</v>
      </c>
      <c r="F42" s="45">
        <v>21076.799999999999</v>
      </c>
      <c r="G42" s="87">
        <f t="shared" si="0"/>
        <v>2.179314474302117E-3</v>
      </c>
      <c r="H42" s="46"/>
    </row>
    <row r="43" spans="1:8" x14ac:dyDescent="0.25">
      <c r="A43" s="112"/>
      <c r="B43" s="2" t="s">
        <v>35</v>
      </c>
      <c r="C43" s="44" t="s">
        <v>332</v>
      </c>
      <c r="D43" s="44" t="s">
        <v>340</v>
      </c>
      <c r="E43" s="45">
        <v>81</v>
      </c>
      <c r="F43" s="45">
        <v>22761</v>
      </c>
      <c r="G43" s="87">
        <f t="shared" si="0"/>
        <v>2.3534586251039288E-3</v>
      </c>
      <c r="H43" s="46"/>
    </row>
    <row r="44" spans="1:8" ht="13.5" customHeight="1" x14ac:dyDescent="0.25">
      <c r="A44" s="112"/>
      <c r="B44" s="2" t="s">
        <v>778</v>
      </c>
      <c r="C44" s="44" t="s">
        <v>806</v>
      </c>
      <c r="D44" s="44" t="s">
        <v>321</v>
      </c>
      <c r="E44" s="45">
        <v>8</v>
      </c>
      <c r="F44" s="45">
        <v>21243.200000000001</v>
      </c>
      <c r="G44" s="87">
        <f t="shared" si="0"/>
        <v>2.1965200239360216E-3</v>
      </c>
      <c r="H44" s="46"/>
    </row>
    <row r="45" spans="1:8" x14ac:dyDescent="0.25">
      <c r="A45" s="112"/>
      <c r="B45" s="2" t="s">
        <v>36</v>
      </c>
      <c r="C45" s="44" t="s">
        <v>354</v>
      </c>
      <c r="D45" s="44" t="s">
        <v>317</v>
      </c>
      <c r="E45" s="45">
        <v>147</v>
      </c>
      <c r="F45" s="45">
        <v>52750.95</v>
      </c>
      <c r="G45" s="87">
        <f t="shared" si="0"/>
        <v>5.4543815412295632E-3</v>
      </c>
      <c r="H45" s="46"/>
    </row>
    <row r="46" spans="1:8" x14ac:dyDescent="0.25">
      <c r="A46" s="112"/>
      <c r="B46" s="2" t="s">
        <v>38</v>
      </c>
      <c r="C46" s="44" t="s">
        <v>364</v>
      </c>
      <c r="D46" s="44" t="s">
        <v>362</v>
      </c>
      <c r="E46" s="45">
        <v>11</v>
      </c>
      <c r="F46" s="45">
        <v>11914.1</v>
      </c>
      <c r="G46" s="87">
        <f t="shared" si="0"/>
        <v>1.2319028779645322E-3</v>
      </c>
      <c r="H46" s="46"/>
    </row>
    <row r="47" spans="1:8" x14ac:dyDescent="0.25">
      <c r="A47" s="112"/>
      <c r="B47" s="2" t="s">
        <v>665</v>
      </c>
      <c r="C47" s="44" t="s">
        <v>686</v>
      </c>
      <c r="D47" s="44" t="s">
        <v>687</v>
      </c>
      <c r="E47" s="45">
        <v>15</v>
      </c>
      <c r="F47" s="45">
        <v>13059.75</v>
      </c>
      <c r="G47" s="87">
        <f t="shared" si="0"/>
        <v>1.3503616396116618E-3</v>
      </c>
      <c r="H47" s="46"/>
    </row>
    <row r="48" spans="1:8" x14ac:dyDescent="0.25">
      <c r="A48" s="112"/>
      <c r="B48" s="2" t="s">
        <v>779</v>
      </c>
      <c r="C48" s="44" t="s">
        <v>805</v>
      </c>
      <c r="D48" s="44" t="s">
        <v>753</v>
      </c>
      <c r="E48" s="45">
        <v>26</v>
      </c>
      <c r="F48" s="45">
        <v>11356.8</v>
      </c>
      <c r="G48" s="87">
        <f t="shared" si="0"/>
        <v>1.1742787625139623E-3</v>
      </c>
      <c r="H48" s="46"/>
    </row>
    <row r="49" spans="1:8" x14ac:dyDescent="0.25">
      <c r="A49" s="112"/>
      <c r="B49" s="2" t="s">
        <v>593</v>
      </c>
      <c r="C49" s="44" t="s">
        <v>598</v>
      </c>
      <c r="D49" s="44" t="s">
        <v>597</v>
      </c>
      <c r="E49" s="45">
        <v>4</v>
      </c>
      <c r="F49" s="45">
        <v>17293.2</v>
      </c>
      <c r="G49" s="87">
        <f t="shared" si="0"/>
        <v>1.7880950176023577E-3</v>
      </c>
      <c r="H49" s="46"/>
    </row>
    <row r="50" spans="1:8" x14ac:dyDescent="0.25">
      <c r="A50" s="112"/>
      <c r="B50" s="2" t="s">
        <v>39</v>
      </c>
      <c r="C50" s="44" t="s">
        <v>350</v>
      </c>
      <c r="D50" s="44" t="s">
        <v>352</v>
      </c>
      <c r="E50" s="45">
        <v>25</v>
      </c>
      <c r="F50" s="45">
        <v>11057.5</v>
      </c>
      <c r="G50" s="87">
        <f t="shared" si="0"/>
        <v>1.1433315208948067E-3</v>
      </c>
      <c r="H50" s="46"/>
    </row>
    <row r="51" spans="1:8" x14ac:dyDescent="0.25">
      <c r="A51" s="112"/>
      <c r="B51" s="2" t="s">
        <v>666</v>
      </c>
      <c r="C51" s="44" t="s">
        <v>688</v>
      </c>
      <c r="D51" s="44" t="s">
        <v>689</v>
      </c>
      <c r="E51" s="45">
        <v>45</v>
      </c>
      <c r="F51" s="45">
        <v>11891.25</v>
      </c>
      <c r="G51" s="87">
        <f t="shared" si="0"/>
        <v>1.2295402168519438E-3</v>
      </c>
      <c r="H51" s="46"/>
    </row>
    <row r="52" spans="1:8" x14ac:dyDescent="0.25">
      <c r="A52" s="112"/>
      <c r="B52" s="2" t="s">
        <v>747</v>
      </c>
      <c r="C52" s="44" t="s">
        <v>752</v>
      </c>
      <c r="D52" s="44" t="s">
        <v>753</v>
      </c>
      <c r="E52" s="45">
        <v>143</v>
      </c>
      <c r="F52" s="45">
        <v>23763.74</v>
      </c>
      <c r="G52" s="87">
        <f t="shared" si="0"/>
        <v>2.4571406734206426E-3</v>
      </c>
      <c r="H52" s="46"/>
    </row>
    <row r="53" spans="1:8" x14ac:dyDescent="0.25">
      <c r="A53" s="112"/>
      <c r="B53" s="2" t="s">
        <v>41</v>
      </c>
      <c r="C53" s="44" t="s">
        <v>722</v>
      </c>
      <c r="D53" s="44" t="s">
        <v>313</v>
      </c>
      <c r="E53" s="45">
        <v>4</v>
      </c>
      <c r="F53" s="45">
        <v>17448.400000000001</v>
      </c>
      <c r="G53" s="87">
        <f t="shared" si="0"/>
        <v>1.8041425013955185E-3</v>
      </c>
      <c r="H53" s="46"/>
    </row>
    <row r="54" spans="1:8" x14ac:dyDescent="0.25">
      <c r="A54" s="112"/>
      <c r="B54" s="2" t="s">
        <v>42</v>
      </c>
      <c r="C54" s="44" t="s">
        <v>363</v>
      </c>
      <c r="D54" s="44" t="s">
        <v>356</v>
      </c>
      <c r="E54" s="45">
        <v>3</v>
      </c>
      <c r="F54" s="45">
        <v>16249.5</v>
      </c>
      <c r="G54" s="87">
        <f t="shared" si="0"/>
        <v>1.6801777570680679E-3</v>
      </c>
      <c r="H54" s="46"/>
    </row>
    <row r="55" spans="1:8" x14ac:dyDescent="0.25">
      <c r="A55" s="112"/>
      <c r="B55" s="2" t="s">
        <v>602</v>
      </c>
      <c r="C55" s="44" t="s">
        <v>353</v>
      </c>
      <c r="D55" s="44" t="s">
        <v>317</v>
      </c>
      <c r="E55" s="45">
        <v>85</v>
      </c>
      <c r="F55" s="45">
        <v>33175.5</v>
      </c>
      <c r="G55" s="87">
        <f t="shared" si="0"/>
        <v>3.4303047588917618E-3</v>
      </c>
      <c r="H55" s="46"/>
    </row>
    <row r="56" spans="1:8" x14ac:dyDescent="0.25">
      <c r="A56" s="112"/>
      <c r="B56" s="2" t="s">
        <v>43</v>
      </c>
      <c r="C56" s="44" t="s">
        <v>351</v>
      </c>
      <c r="D56" s="44" t="s">
        <v>317</v>
      </c>
      <c r="E56" s="45">
        <v>51</v>
      </c>
      <c r="F56" s="45">
        <v>62704.5</v>
      </c>
      <c r="G56" s="87">
        <f t="shared" si="0"/>
        <v>6.4835660277592945E-3</v>
      </c>
      <c r="H56" s="46"/>
    </row>
    <row r="57" spans="1:8" x14ac:dyDescent="0.25">
      <c r="A57" s="112"/>
      <c r="B57" s="2" t="s">
        <v>44</v>
      </c>
      <c r="C57" s="44" t="s">
        <v>358</v>
      </c>
      <c r="D57" s="44" t="s">
        <v>359</v>
      </c>
      <c r="E57" s="45">
        <v>12</v>
      </c>
      <c r="F57" s="45">
        <v>18115.2</v>
      </c>
      <c r="G57" s="87">
        <f t="shared" si="0"/>
        <v>1.8730887784140721E-3</v>
      </c>
      <c r="H57" s="46"/>
    </row>
    <row r="58" spans="1:8" x14ac:dyDescent="0.25">
      <c r="A58" s="112"/>
      <c r="B58" s="2" t="s">
        <v>45</v>
      </c>
      <c r="C58" s="44" t="s">
        <v>360</v>
      </c>
      <c r="D58" s="44" t="s">
        <v>345</v>
      </c>
      <c r="E58" s="45">
        <v>65</v>
      </c>
      <c r="F58" s="45">
        <v>24745.5</v>
      </c>
      <c r="G58" s="87">
        <f t="shared" si="0"/>
        <v>2.5586534162606771E-3</v>
      </c>
      <c r="H58" s="46"/>
    </row>
    <row r="59" spans="1:8" outlineLevel="1" x14ac:dyDescent="0.25">
      <c r="A59" s="112"/>
      <c r="B59" s="2" t="s">
        <v>46</v>
      </c>
      <c r="C59" s="44" t="s">
        <v>348</v>
      </c>
      <c r="D59" s="44" t="s">
        <v>349</v>
      </c>
      <c r="E59" s="45">
        <v>104</v>
      </c>
      <c r="F59" s="45">
        <v>42328</v>
      </c>
      <c r="G59" s="87">
        <f t="shared" si="0"/>
        <v>4.3766616881243834E-3</v>
      </c>
      <c r="H59" s="46"/>
    </row>
    <row r="60" spans="1:8" outlineLevel="1" x14ac:dyDescent="0.25">
      <c r="A60" s="112"/>
      <c r="B60" s="2" t="s">
        <v>667</v>
      </c>
      <c r="C60" s="44" t="s">
        <v>690</v>
      </c>
      <c r="D60" s="44" t="s">
        <v>313</v>
      </c>
      <c r="E60" s="45">
        <v>4</v>
      </c>
      <c r="F60" s="45">
        <v>22196</v>
      </c>
      <c r="G60" s="87">
        <f t="shared" si="0"/>
        <v>2.2950383393878478E-3</v>
      </c>
      <c r="H60" s="46"/>
    </row>
    <row r="61" spans="1:8" outlineLevel="1" x14ac:dyDescent="0.25">
      <c r="A61" s="112"/>
      <c r="B61" s="2" t="s">
        <v>47</v>
      </c>
      <c r="C61" s="44" t="s">
        <v>355</v>
      </c>
      <c r="D61" s="44" t="s">
        <v>365</v>
      </c>
      <c r="E61" s="45">
        <v>64</v>
      </c>
      <c r="F61" s="45">
        <v>24822.400000000001</v>
      </c>
      <c r="G61" s="87">
        <f t="shared" si="0"/>
        <v>2.5666047790422111E-3</v>
      </c>
      <c r="H61" s="46"/>
    </row>
    <row r="62" spans="1:8" outlineLevel="1" x14ac:dyDescent="0.25">
      <c r="A62" s="112"/>
      <c r="B62" s="2" t="s">
        <v>780</v>
      </c>
      <c r="C62" s="44" t="s">
        <v>807</v>
      </c>
      <c r="D62" s="44" t="s">
        <v>370</v>
      </c>
      <c r="E62" s="45">
        <v>25</v>
      </c>
      <c r="F62" s="45">
        <v>16482.5</v>
      </c>
      <c r="G62" s="87">
        <f t="shared" si="0"/>
        <v>1.704269662504965E-3</v>
      </c>
      <c r="H62" s="46"/>
    </row>
    <row r="63" spans="1:8" outlineLevel="1" x14ac:dyDescent="0.25">
      <c r="A63" s="112"/>
      <c r="B63" s="2" t="s">
        <v>668</v>
      </c>
      <c r="C63" s="44" t="s">
        <v>691</v>
      </c>
      <c r="D63" s="44" t="s">
        <v>308</v>
      </c>
      <c r="E63" s="45">
        <v>46</v>
      </c>
      <c r="F63" s="45">
        <v>21095.599999999999</v>
      </c>
      <c r="G63" s="87">
        <f t="shared" si="0"/>
        <v>2.1812583705347935E-3</v>
      </c>
      <c r="H63" s="46"/>
    </row>
    <row r="64" spans="1:8" outlineLevel="1" x14ac:dyDescent="0.25">
      <c r="A64" s="112"/>
      <c r="B64" s="2" t="s">
        <v>48</v>
      </c>
      <c r="C64" s="44" t="s">
        <v>372</v>
      </c>
      <c r="D64" s="44" t="s">
        <v>371</v>
      </c>
      <c r="E64" s="45">
        <v>8</v>
      </c>
      <c r="F64" s="45">
        <v>39001.599999999999</v>
      </c>
      <c r="G64" s="87">
        <f t="shared" si="0"/>
        <v>4.0327161334235487E-3</v>
      </c>
      <c r="H64" s="46"/>
    </row>
    <row r="65" spans="1:8" outlineLevel="1" x14ac:dyDescent="0.25">
      <c r="A65" s="112"/>
      <c r="B65" s="2" t="s">
        <v>49</v>
      </c>
      <c r="C65" s="44" t="s">
        <v>367</v>
      </c>
      <c r="D65" s="44" t="s">
        <v>319</v>
      </c>
      <c r="E65" s="45">
        <v>36</v>
      </c>
      <c r="F65" s="45">
        <v>41083.199999999997</v>
      </c>
      <c r="G65" s="87">
        <f t="shared" si="0"/>
        <v>4.2479509418246004E-3</v>
      </c>
      <c r="H65" s="46"/>
    </row>
    <row r="66" spans="1:8" outlineLevel="1" x14ac:dyDescent="0.25">
      <c r="A66" s="112"/>
      <c r="B66" s="2" t="s">
        <v>50</v>
      </c>
      <c r="C66" s="44" t="s">
        <v>373</v>
      </c>
      <c r="D66" s="44" t="s">
        <v>37</v>
      </c>
      <c r="E66" s="45">
        <v>4</v>
      </c>
      <c r="F66" s="45">
        <v>22076</v>
      </c>
      <c r="G66" s="87">
        <f t="shared" si="0"/>
        <v>2.282630491094167E-3</v>
      </c>
      <c r="H66" s="46"/>
    </row>
    <row r="67" spans="1:8" outlineLevel="1" x14ac:dyDescent="0.25">
      <c r="A67" s="112"/>
      <c r="B67" s="2" t="s">
        <v>51</v>
      </c>
      <c r="C67" s="44" t="s">
        <v>377</v>
      </c>
      <c r="D67" s="44" t="s">
        <v>374</v>
      </c>
      <c r="E67" s="45">
        <v>2</v>
      </c>
      <c r="F67" s="45">
        <v>36782</v>
      </c>
      <c r="G67" s="87">
        <f t="shared" si="0"/>
        <v>3.8032122994847641E-3</v>
      </c>
      <c r="H67" s="46"/>
    </row>
    <row r="68" spans="1:8" outlineLevel="1" x14ac:dyDescent="0.25">
      <c r="A68" s="112"/>
      <c r="B68" s="2" t="s">
        <v>781</v>
      </c>
      <c r="C68" s="44" t="s">
        <v>797</v>
      </c>
      <c r="D68" s="44" t="s">
        <v>798</v>
      </c>
      <c r="E68" s="45">
        <v>1</v>
      </c>
      <c r="F68" s="45">
        <v>27800</v>
      </c>
      <c r="G68" s="87">
        <f t="shared" si="0"/>
        <v>2.874484854702747E-3</v>
      </c>
      <c r="H68" s="46"/>
    </row>
    <row r="69" spans="1:8" outlineLevel="1" x14ac:dyDescent="0.25">
      <c r="A69" s="112"/>
      <c r="B69" s="2" t="s">
        <v>603</v>
      </c>
      <c r="C69" s="44" t="s">
        <v>614</v>
      </c>
      <c r="D69" s="44" t="s">
        <v>321</v>
      </c>
      <c r="E69" s="45">
        <v>2</v>
      </c>
      <c r="F69" s="45">
        <v>16112</v>
      </c>
      <c r="G69" s="87">
        <f t="shared" si="0"/>
        <v>1.6659604308982251E-3</v>
      </c>
      <c r="H69" s="46"/>
    </row>
    <row r="70" spans="1:8" outlineLevel="1" x14ac:dyDescent="0.25">
      <c r="A70" s="112"/>
      <c r="B70" s="2" t="s">
        <v>669</v>
      </c>
      <c r="C70" s="44" t="s">
        <v>692</v>
      </c>
      <c r="D70" s="44" t="s">
        <v>693</v>
      </c>
      <c r="E70" s="45">
        <v>114</v>
      </c>
      <c r="F70" s="45">
        <v>38007.599999999999</v>
      </c>
      <c r="G70" s="87">
        <f t="shared" si="0"/>
        <v>3.9299377900575581E-3</v>
      </c>
      <c r="H70" s="46"/>
    </row>
    <row r="71" spans="1:8" outlineLevel="1" x14ac:dyDescent="0.25">
      <c r="A71" s="112"/>
      <c r="B71" s="2" t="s">
        <v>52</v>
      </c>
      <c r="C71" s="44" t="s">
        <v>375</v>
      </c>
      <c r="D71" s="44" t="s">
        <v>310</v>
      </c>
      <c r="E71" s="45">
        <v>48</v>
      </c>
      <c r="F71" s="45">
        <v>94656</v>
      </c>
      <c r="G71" s="87">
        <f t="shared" ref="G71:G97" si="1">+F71/$F$111</f>
        <v>9.7873107340555113E-3</v>
      </c>
      <c r="H71" s="46"/>
    </row>
    <row r="72" spans="1:8" outlineLevel="1" x14ac:dyDescent="0.25">
      <c r="A72" s="112"/>
      <c r="B72" s="2" t="s">
        <v>670</v>
      </c>
      <c r="C72" s="44" t="s">
        <v>694</v>
      </c>
      <c r="D72" s="44" t="s">
        <v>319</v>
      </c>
      <c r="E72" s="45">
        <v>4</v>
      </c>
      <c r="F72" s="45">
        <v>12478.4</v>
      </c>
      <c r="G72" s="87">
        <f t="shared" si="1"/>
        <v>1.2902507845655668E-3</v>
      </c>
      <c r="H72" s="46"/>
    </row>
    <row r="73" spans="1:8" outlineLevel="1" x14ac:dyDescent="0.25">
      <c r="A73" s="112"/>
      <c r="B73" s="2" t="s">
        <v>53</v>
      </c>
      <c r="C73" s="44" t="s">
        <v>368</v>
      </c>
      <c r="D73" s="44" t="s">
        <v>376</v>
      </c>
      <c r="E73" s="45">
        <v>2</v>
      </c>
      <c r="F73" s="45">
        <v>17914</v>
      </c>
      <c r="G73" s="87">
        <f t="shared" si="1"/>
        <v>1.8522849527750002E-3</v>
      </c>
      <c r="H73" s="46"/>
    </row>
    <row r="74" spans="1:8" x14ac:dyDescent="0.25">
      <c r="B74" s="2" t="s">
        <v>625</v>
      </c>
      <c r="C74" s="44" t="s">
        <v>647</v>
      </c>
      <c r="D74" s="44" t="s">
        <v>648</v>
      </c>
      <c r="E74" s="45">
        <v>14</v>
      </c>
      <c r="F74" s="45">
        <v>30797.200000000001</v>
      </c>
      <c r="G74" s="87">
        <f t="shared" si="1"/>
        <v>3.184391545584584E-3</v>
      </c>
      <c r="H74" s="46"/>
    </row>
    <row r="75" spans="1:8" x14ac:dyDescent="0.25">
      <c r="B75" s="2" t="s">
        <v>54</v>
      </c>
      <c r="C75" s="44" t="s">
        <v>366</v>
      </c>
      <c r="D75" s="44" t="s">
        <v>369</v>
      </c>
      <c r="E75" s="45">
        <v>20</v>
      </c>
      <c r="F75" s="45">
        <v>47312</v>
      </c>
      <c r="G75" s="87">
        <f t="shared" si="1"/>
        <v>4.892000987255265E-3</v>
      </c>
      <c r="H75" s="46"/>
    </row>
    <row r="76" spans="1:8" x14ac:dyDescent="0.25">
      <c r="B76" s="2" t="s">
        <v>55</v>
      </c>
      <c r="C76" s="44" t="s">
        <v>378</v>
      </c>
      <c r="D76" s="44" t="s">
        <v>317</v>
      </c>
      <c r="E76" s="45">
        <v>43</v>
      </c>
      <c r="F76" s="45">
        <v>5374.14</v>
      </c>
      <c r="G76" s="87">
        <f t="shared" si="1"/>
        <v>5.5567928190835333E-4</v>
      </c>
      <c r="H76" s="46"/>
    </row>
    <row r="77" spans="1:8" x14ac:dyDescent="0.25">
      <c r="A77" s="101" t="s">
        <v>782</v>
      </c>
      <c r="B77" s="2" t="s">
        <v>56</v>
      </c>
      <c r="C77" s="44" t="s">
        <v>388</v>
      </c>
      <c r="D77" s="44" t="s">
        <v>336</v>
      </c>
      <c r="E77" s="45">
        <v>4</v>
      </c>
      <c r="F77" s="45">
        <v>47612</v>
      </c>
      <c r="G77" s="87">
        <f t="shared" si="1"/>
        <v>4.9230206079894671E-3</v>
      </c>
      <c r="H77" s="46"/>
    </row>
    <row r="78" spans="1:8" x14ac:dyDescent="0.25">
      <c r="A78" s="117" t="s">
        <v>64</v>
      </c>
      <c r="B78" s="2" t="s">
        <v>57</v>
      </c>
      <c r="C78" s="44" t="s">
        <v>383</v>
      </c>
      <c r="D78" s="44" t="s">
        <v>318</v>
      </c>
      <c r="E78" s="45">
        <v>7</v>
      </c>
      <c r="F78" s="45">
        <v>30191.7</v>
      </c>
      <c r="G78" s="87">
        <f t="shared" si="1"/>
        <v>3.121783611069386E-3</v>
      </c>
      <c r="H78" s="46"/>
    </row>
    <row r="79" spans="1:8" x14ac:dyDescent="0.25">
      <c r="B79" s="2" t="s">
        <v>671</v>
      </c>
      <c r="C79" s="44" t="s">
        <v>695</v>
      </c>
      <c r="D79" s="44" t="s">
        <v>696</v>
      </c>
      <c r="E79" s="45">
        <v>37</v>
      </c>
      <c r="F79" s="45">
        <v>15323.55</v>
      </c>
      <c r="G79" s="87">
        <f t="shared" si="1"/>
        <v>1.5844356976719523E-3</v>
      </c>
      <c r="H79" s="46"/>
    </row>
    <row r="80" spans="1:8" x14ac:dyDescent="0.25">
      <c r="B80" s="2" t="s">
        <v>58</v>
      </c>
      <c r="C80" s="44" t="s">
        <v>382</v>
      </c>
      <c r="D80" s="44" t="s">
        <v>317</v>
      </c>
      <c r="E80" s="45">
        <v>47</v>
      </c>
      <c r="F80" s="45">
        <v>39315.5</v>
      </c>
      <c r="G80" s="87">
        <f t="shared" si="1"/>
        <v>4.0651729965851023E-3</v>
      </c>
      <c r="H80" s="46"/>
    </row>
    <row r="81" spans="1:8" x14ac:dyDescent="0.25">
      <c r="B81" s="2" t="s">
        <v>59</v>
      </c>
      <c r="C81" s="44" t="s">
        <v>379</v>
      </c>
      <c r="D81" s="44" t="s">
        <v>384</v>
      </c>
      <c r="E81" s="45">
        <v>2</v>
      </c>
      <c r="F81" s="45">
        <v>28468</v>
      </c>
      <c r="G81" s="87">
        <f t="shared" si="1"/>
        <v>2.9435552102042373E-3</v>
      </c>
      <c r="H81" s="46"/>
    </row>
    <row r="82" spans="1:8" x14ac:dyDescent="0.25">
      <c r="A82" s="101" t="s">
        <v>68</v>
      </c>
      <c r="B82" s="2" t="s">
        <v>60</v>
      </c>
      <c r="C82" s="44" t="s">
        <v>386</v>
      </c>
      <c r="D82" s="44" t="s">
        <v>369</v>
      </c>
      <c r="E82" s="45">
        <v>16</v>
      </c>
      <c r="F82" s="45">
        <v>26420.799999999999</v>
      </c>
      <c r="G82" s="87">
        <f t="shared" si="1"/>
        <v>2.7318773183140407E-3</v>
      </c>
      <c r="H82" s="46"/>
    </row>
    <row r="83" spans="1:8" x14ac:dyDescent="0.25">
      <c r="B83" s="2" t="s">
        <v>712</v>
      </c>
      <c r="C83" s="44" t="s">
        <v>723</v>
      </c>
      <c r="D83" s="44" t="s">
        <v>392</v>
      </c>
      <c r="E83" s="45">
        <v>90</v>
      </c>
      <c r="F83" s="45">
        <v>36387</v>
      </c>
      <c r="G83" s="87">
        <f t="shared" si="1"/>
        <v>3.7623697988513976E-3</v>
      </c>
      <c r="H83" s="46"/>
    </row>
    <row r="84" spans="1:8" x14ac:dyDescent="0.25">
      <c r="B84" s="2" t="s">
        <v>61</v>
      </c>
      <c r="C84" s="44" t="s">
        <v>380</v>
      </c>
      <c r="D84" s="44" t="s">
        <v>321</v>
      </c>
      <c r="E84" s="45">
        <v>5</v>
      </c>
      <c r="F84" s="45">
        <v>25614</v>
      </c>
      <c r="G84" s="87">
        <f t="shared" si="1"/>
        <v>2.6484552182861926E-3</v>
      </c>
      <c r="H84" s="46"/>
    </row>
    <row r="85" spans="1:8" x14ac:dyDescent="0.25">
      <c r="B85" s="2" t="s">
        <v>62</v>
      </c>
      <c r="C85" s="44" t="s">
        <v>381</v>
      </c>
      <c r="D85" s="44" t="s">
        <v>319</v>
      </c>
      <c r="E85" s="45">
        <v>38</v>
      </c>
      <c r="F85" s="45">
        <v>39774.6</v>
      </c>
      <c r="G85" s="87">
        <f t="shared" si="1"/>
        <v>4.1126433561820101E-3</v>
      </c>
      <c r="H85" s="46"/>
    </row>
    <row r="86" spans="1:8" x14ac:dyDescent="0.25">
      <c r="B86" s="2" t="s">
        <v>63</v>
      </c>
      <c r="C86" s="44" t="s">
        <v>387</v>
      </c>
      <c r="D86" s="44" t="s">
        <v>345</v>
      </c>
      <c r="E86" s="45">
        <v>119</v>
      </c>
      <c r="F86" s="45">
        <v>41322.75</v>
      </c>
      <c r="G86" s="87">
        <f t="shared" si="1"/>
        <v>4.2727201089808606E-3</v>
      </c>
      <c r="H86" s="46"/>
    </row>
    <row r="87" spans="1:8" x14ac:dyDescent="0.25">
      <c r="B87" s="2" t="s">
        <v>783</v>
      </c>
      <c r="C87" s="44" t="s">
        <v>800</v>
      </c>
      <c r="D87" s="44" t="s">
        <v>396</v>
      </c>
      <c r="E87" s="45">
        <v>6</v>
      </c>
      <c r="F87" s="45">
        <v>10179</v>
      </c>
      <c r="G87" s="87">
        <f t="shared" si="1"/>
        <v>1.0524957315114843E-3</v>
      </c>
      <c r="H87" s="46"/>
    </row>
    <row r="88" spans="1:8" x14ac:dyDescent="0.25">
      <c r="B88" s="2" t="s">
        <v>65</v>
      </c>
      <c r="C88" s="44" t="s">
        <v>389</v>
      </c>
      <c r="D88" s="44" t="s">
        <v>393</v>
      </c>
      <c r="E88" s="45">
        <v>108</v>
      </c>
      <c r="F88" s="45">
        <v>30699</v>
      </c>
      <c r="G88" s="87">
        <f t="shared" si="1"/>
        <v>3.1742377897309216E-3</v>
      </c>
      <c r="H88" s="46"/>
    </row>
    <row r="89" spans="1:8" x14ac:dyDescent="0.25">
      <c r="B89" s="2" t="s">
        <v>784</v>
      </c>
      <c r="C89" s="44" t="s">
        <v>801</v>
      </c>
      <c r="D89" s="44" t="s">
        <v>802</v>
      </c>
      <c r="E89" s="45">
        <v>19</v>
      </c>
      <c r="F89" s="45">
        <v>13040.65</v>
      </c>
      <c r="G89" s="87">
        <f t="shared" si="1"/>
        <v>1.3483867237582508E-3</v>
      </c>
      <c r="H89" s="46"/>
    </row>
    <row r="90" spans="1:8" x14ac:dyDescent="0.25">
      <c r="B90" s="2" t="s">
        <v>66</v>
      </c>
      <c r="C90" s="44" t="s">
        <v>391</v>
      </c>
      <c r="D90" s="44" t="s">
        <v>395</v>
      </c>
      <c r="E90" s="45">
        <v>132</v>
      </c>
      <c r="F90" s="45">
        <v>39923.4</v>
      </c>
      <c r="G90" s="87">
        <f t="shared" si="1"/>
        <v>4.1280290880661742E-3</v>
      </c>
      <c r="H90" s="46"/>
    </row>
    <row r="91" spans="1:8" x14ac:dyDescent="0.25">
      <c r="B91" s="2" t="s">
        <v>785</v>
      </c>
      <c r="C91" s="44" t="s">
        <v>803</v>
      </c>
      <c r="D91" s="44" t="s">
        <v>804</v>
      </c>
      <c r="E91" s="45">
        <v>1</v>
      </c>
      <c r="F91" s="45">
        <v>40375</v>
      </c>
      <c r="G91" s="87">
        <f t="shared" si="1"/>
        <v>4.1747239571447272E-3</v>
      </c>
      <c r="H91" s="46"/>
    </row>
    <row r="92" spans="1:8" x14ac:dyDescent="0.25">
      <c r="A92" s="117" t="s">
        <v>71</v>
      </c>
      <c r="B92" s="2" t="s">
        <v>672</v>
      </c>
      <c r="C92" s="44" t="s">
        <v>697</v>
      </c>
      <c r="D92" s="44" t="s">
        <v>698</v>
      </c>
      <c r="E92" s="45">
        <v>261</v>
      </c>
      <c r="F92" s="45">
        <v>39345.75</v>
      </c>
      <c r="G92" s="87">
        <f t="shared" si="1"/>
        <v>4.068300808342468E-3</v>
      </c>
      <c r="H92" s="46"/>
    </row>
    <row r="93" spans="1:8" x14ac:dyDescent="0.25">
      <c r="B93" s="2" t="s">
        <v>67</v>
      </c>
      <c r="C93" s="44" t="s">
        <v>390</v>
      </c>
      <c r="D93" s="44" t="s">
        <v>344</v>
      </c>
      <c r="E93" s="45">
        <v>18</v>
      </c>
      <c r="F93" s="45">
        <v>9873</v>
      </c>
      <c r="G93" s="87">
        <f t="shared" si="1"/>
        <v>1.0208557183625979E-3</v>
      </c>
      <c r="H93" s="46"/>
    </row>
    <row r="94" spans="1:8" x14ac:dyDescent="0.25">
      <c r="B94" s="2" t="s">
        <v>69</v>
      </c>
      <c r="C94" s="44" t="s">
        <v>394</v>
      </c>
      <c r="D94" s="44" t="s">
        <v>313</v>
      </c>
      <c r="E94" s="45">
        <v>9</v>
      </c>
      <c r="F94" s="45">
        <v>12122.1</v>
      </c>
      <c r="G94" s="87">
        <f t="shared" si="1"/>
        <v>1.2534098150069125E-3</v>
      </c>
      <c r="H94" s="46"/>
    </row>
    <row r="95" spans="1:8" x14ac:dyDescent="0.25">
      <c r="B95" s="2" t="s">
        <v>70</v>
      </c>
      <c r="C95" s="44" t="s">
        <v>397</v>
      </c>
      <c r="D95" s="44" t="s">
        <v>396</v>
      </c>
      <c r="E95" s="45">
        <v>52</v>
      </c>
      <c r="F95" s="45">
        <v>16244.8</v>
      </c>
      <c r="G95" s="87">
        <f t="shared" si="1"/>
        <v>1.6796917830098985E-3</v>
      </c>
      <c r="H95" s="46"/>
    </row>
    <row r="96" spans="1:8" x14ac:dyDescent="0.25">
      <c r="A96" s="101" t="s">
        <v>305</v>
      </c>
      <c r="B96" s="2" t="s">
        <v>673</v>
      </c>
      <c r="C96" s="44" t="s">
        <v>699</v>
      </c>
      <c r="D96" s="44" t="s">
        <v>317</v>
      </c>
      <c r="E96" s="45">
        <v>23</v>
      </c>
      <c r="F96" s="45">
        <v>24087.9</v>
      </c>
      <c r="G96" s="87">
        <f t="shared" si="1"/>
        <v>2.4906584076113056E-3</v>
      </c>
      <c r="H96" s="46"/>
    </row>
    <row r="97" spans="1:8" x14ac:dyDescent="0.25">
      <c r="A97" s="101" t="s">
        <v>74</v>
      </c>
      <c r="B97" s="28" t="s">
        <v>786</v>
      </c>
      <c r="C97" s="115" t="s">
        <v>799</v>
      </c>
      <c r="D97" s="44" t="s">
        <v>395</v>
      </c>
      <c r="E97" s="45">
        <v>25</v>
      </c>
      <c r="F97" s="45">
        <v>33575</v>
      </c>
      <c r="G97" s="87">
        <f t="shared" si="1"/>
        <v>3.4716125538361412E-3</v>
      </c>
      <c r="H97" s="46"/>
    </row>
    <row r="98" spans="1:8" x14ac:dyDescent="0.25">
      <c r="B98" s="28"/>
      <c r="C98" s="115"/>
      <c r="D98" s="44"/>
      <c r="E98" s="45"/>
      <c r="F98" s="45"/>
      <c r="G98" s="87"/>
      <c r="H98" s="46"/>
    </row>
    <row r="99" spans="1:8" x14ac:dyDescent="0.25">
      <c r="B99" s="49"/>
      <c r="C99" s="83" t="s">
        <v>72</v>
      </c>
      <c r="D99" s="49"/>
      <c r="E99" s="50"/>
      <c r="F99" s="51">
        <f>SUM(F7:F98)</f>
        <v>9431643.3000000007</v>
      </c>
      <c r="G99" s="88">
        <f>+F99/$F$111</f>
        <v>0.97521999355426758</v>
      </c>
      <c r="H99" s="52"/>
    </row>
    <row r="101" spans="1:8" x14ac:dyDescent="0.25">
      <c r="B101" s="114"/>
      <c r="C101" s="53" t="s">
        <v>75</v>
      </c>
      <c r="D101" s="53"/>
      <c r="E101" s="53"/>
      <c r="F101" s="53" t="s">
        <v>10</v>
      </c>
      <c r="G101" s="53" t="s">
        <v>11</v>
      </c>
      <c r="H101" s="53" t="s">
        <v>12</v>
      </c>
    </row>
    <row r="102" spans="1:8" x14ac:dyDescent="0.25">
      <c r="B102" s="54"/>
      <c r="C102" s="49" t="s">
        <v>787</v>
      </c>
      <c r="D102" s="44"/>
      <c r="E102" s="55"/>
      <c r="F102" s="45">
        <v>0</v>
      </c>
      <c r="G102" s="88">
        <f>+F102/$F$111</f>
        <v>0</v>
      </c>
      <c r="H102" s="44"/>
    </row>
    <row r="103" spans="1:8" x14ac:dyDescent="0.25">
      <c r="B103" s="54" t="s">
        <v>77</v>
      </c>
      <c r="C103" s="49" t="s">
        <v>78</v>
      </c>
      <c r="D103" s="49"/>
      <c r="E103" s="50"/>
      <c r="F103" s="45">
        <v>103994.8</v>
      </c>
      <c r="G103" s="88">
        <f>+F103/$F$111</f>
        <v>1.0752930847764073E-2</v>
      </c>
      <c r="H103" s="44"/>
    </row>
    <row r="104" spans="1:8" x14ac:dyDescent="0.25">
      <c r="B104" s="54"/>
      <c r="C104" s="49" t="s">
        <v>79</v>
      </c>
      <c r="D104" s="44"/>
      <c r="E104" s="55"/>
      <c r="F104" s="50" t="s">
        <v>76</v>
      </c>
      <c r="G104" s="55">
        <v>0</v>
      </c>
      <c r="H104" s="44"/>
    </row>
    <row r="105" spans="1:8" x14ac:dyDescent="0.25">
      <c r="B105" s="54"/>
      <c r="C105" s="49" t="s">
        <v>80</v>
      </c>
      <c r="D105" s="44"/>
      <c r="E105" s="55"/>
      <c r="F105" s="50" t="s">
        <v>76</v>
      </c>
      <c r="G105" s="55">
        <v>0</v>
      </c>
      <c r="H105" s="44"/>
    </row>
    <row r="106" spans="1:8" x14ac:dyDescent="0.25">
      <c r="B106" s="54"/>
      <c r="C106" s="49" t="s">
        <v>81</v>
      </c>
      <c r="D106" s="44"/>
      <c r="E106" s="55"/>
      <c r="F106" s="50" t="s">
        <v>76</v>
      </c>
      <c r="G106" s="55">
        <v>0</v>
      </c>
      <c r="H106" s="44"/>
    </row>
    <row r="107" spans="1:8" x14ac:dyDescent="0.25">
      <c r="B107" s="44" t="s">
        <v>68</v>
      </c>
      <c r="C107" s="44" t="s">
        <v>82</v>
      </c>
      <c r="D107" s="44"/>
      <c r="E107" s="55"/>
      <c r="F107" s="45">
        <v>135660.03</v>
      </c>
      <c r="G107" s="88">
        <f>+F107/$F$111</f>
        <v>1.4027075597968355E-2</v>
      </c>
      <c r="H107" s="44"/>
    </row>
    <row r="108" spans="1:8" x14ac:dyDescent="0.25">
      <c r="B108" s="54"/>
      <c r="C108" s="44"/>
      <c r="D108" s="44"/>
      <c r="E108" s="55"/>
      <c r="F108" s="56"/>
      <c r="G108" s="88"/>
      <c r="H108" s="44"/>
    </row>
    <row r="109" spans="1:8" x14ac:dyDescent="0.25">
      <c r="B109" s="54"/>
      <c r="C109" s="44" t="s">
        <v>83</v>
      </c>
      <c r="D109" s="44"/>
      <c r="E109" s="55"/>
      <c r="F109" s="57">
        <f>SUM(F102:F108)</f>
        <v>239654.83000000002</v>
      </c>
      <c r="G109" s="88">
        <f>+F109/$F$111</f>
        <v>2.478000644573243E-2</v>
      </c>
      <c r="H109" s="44"/>
    </row>
    <row r="110" spans="1:8" x14ac:dyDescent="0.25">
      <c r="B110" s="54"/>
      <c r="C110" s="44"/>
      <c r="D110" s="44"/>
      <c r="E110" s="55"/>
      <c r="F110" s="57"/>
      <c r="G110" s="89"/>
      <c r="H110" s="44"/>
    </row>
    <row r="111" spans="1:8" x14ac:dyDescent="0.25">
      <c r="B111" s="58"/>
      <c r="C111" s="59" t="s">
        <v>84</v>
      </c>
      <c r="D111" s="60"/>
      <c r="E111" s="61"/>
      <c r="F111" s="61">
        <f>+F109+F99</f>
        <v>9671298.1300000008</v>
      </c>
      <c r="G111" s="90">
        <v>1</v>
      </c>
      <c r="H111" s="44"/>
    </row>
    <row r="112" spans="1:8" x14ac:dyDescent="0.25">
      <c r="F112" s="62">
        <v>0</v>
      </c>
    </row>
    <row r="113" spans="2:8" x14ac:dyDescent="0.25">
      <c r="C113" s="49" t="s">
        <v>85</v>
      </c>
      <c r="D113" s="15">
        <v>20.21</v>
      </c>
      <c r="F113" s="37"/>
    </row>
    <row r="114" spans="2:8" x14ac:dyDescent="0.25">
      <c r="C114" s="49" t="s">
        <v>86</v>
      </c>
      <c r="D114" s="15">
        <v>8.25</v>
      </c>
    </row>
    <row r="115" spans="2:8" x14ac:dyDescent="0.25">
      <c r="C115" s="49" t="s">
        <v>87</v>
      </c>
      <c r="D115" s="15">
        <v>7.44</v>
      </c>
    </row>
    <row r="116" spans="2:8" hidden="1" x14ac:dyDescent="0.25">
      <c r="C116" s="49" t="s">
        <v>88</v>
      </c>
      <c r="D116" s="65">
        <v>14.4664</v>
      </c>
    </row>
    <row r="117" spans="2:8" hidden="1" x14ac:dyDescent="0.25">
      <c r="C117" s="49" t="s">
        <v>89</v>
      </c>
      <c r="D117" s="65">
        <v>15.0909</v>
      </c>
    </row>
    <row r="118" spans="2:8" hidden="1" x14ac:dyDescent="0.25">
      <c r="C118" s="49" t="s">
        <v>90</v>
      </c>
      <c r="D118" s="66"/>
    </row>
    <row r="119" spans="2:8" hidden="1" x14ac:dyDescent="0.25">
      <c r="C119" s="49" t="s">
        <v>91</v>
      </c>
      <c r="D119" s="64">
        <v>0</v>
      </c>
    </row>
    <row r="120" spans="2:8" hidden="1" x14ac:dyDescent="0.25">
      <c r="C120" s="49" t="s">
        <v>92</v>
      </c>
      <c r="D120" s="64">
        <v>0</v>
      </c>
      <c r="F120" s="62"/>
      <c r="G120" s="91"/>
    </row>
    <row r="121" spans="2:8" x14ac:dyDescent="0.25">
      <c r="B121" s="67"/>
      <c r="C121" s="43"/>
    </row>
    <row r="122" spans="2:8" x14ac:dyDescent="0.25">
      <c r="F122" s="37"/>
    </row>
    <row r="123" spans="2:8" x14ac:dyDescent="0.25">
      <c r="C123" s="53" t="s">
        <v>93</v>
      </c>
      <c r="D123" s="53"/>
      <c r="E123" s="53"/>
      <c r="F123" s="53"/>
      <c r="G123" s="53"/>
      <c r="H123" s="53"/>
    </row>
    <row r="124" spans="2:8" x14ac:dyDescent="0.25">
      <c r="C124" s="53" t="s">
        <v>94</v>
      </c>
      <c r="D124" s="53"/>
      <c r="E124" s="53"/>
      <c r="F124" s="53" t="s">
        <v>10</v>
      </c>
      <c r="G124" s="53" t="s">
        <v>11</v>
      </c>
      <c r="H124" s="53" t="s">
        <v>12</v>
      </c>
    </row>
    <row r="125" spans="2:8" x14ac:dyDescent="0.25">
      <c r="C125" s="49" t="s">
        <v>95</v>
      </c>
      <c r="D125" s="44"/>
      <c r="E125" s="55"/>
      <c r="F125" s="68">
        <f>SUMIF(Table13456768[[Industry ]],A96,Table13456768[Market Value])</f>
        <v>4612861.2799999993</v>
      </c>
      <c r="G125" s="92">
        <f>+F125/$F$111</f>
        <v>0.4769640246836232</v>
      </c>
      <c r="H125" s="44"/>
    </row>
    <row r="126" spans="2:8" x14ac:dyDescent="0.25">
      <c r="C126" s="44" t="s">
        <v>96</v>
      </c>
      <c r="D126" s="44"/>
      <c r="E126" s="55"/>
      <c r="F126" s="68">
        <f>SUMIF(Table13456768[[Industry ]],A97,Table13456768[Market Value])</f>
        <v>2317883.5</v>
      </c>
      <c r="G126" s="92">
        <f>+F126/$F$111</f>
        <v>0.23966622358688469</v>
      </c>
      <c r="H126" s="44"/>
    </row>
    <row r="127" spans="2:8" hidden="1" x14ac:dyDescent="0.25">
      <c r="C127" s="44" t="s">
        <v>97</v>
      </c>
      <c r="D127" s="44"/>
      <c r="E127" s="55"/>
      <c r="F127" s="68">
        <f>SUMIF($E$139:$E$146,C127,H139:H146)</f>
        <v>0</v>
      </c>
      <c r="G127" s="92">
        <f>+F127/$F$111</f>
        <v>0</v>
      </c>
      <c r="H127" s="44"/>
    </row>
    <row r="128" spans="2:8" hidden="1" x14ac:dyDescent="0.25">
      <c r="C128" s="44" t="s">
        <v>98</v>
      </c>
      <c r="D128" s="44"/>
      <c r="E128" s="55"/>
      <c r="F128" s="68">
        <f t="shared" ref="F128:F136" si="2">SUMIF($E$139:$E$146,C128,H140:H147)</f>
        <v>0</v>
      </c>
      <c r="G128" s="92">
        <f t="shared" ref="G128:G136" si="3">+F128/$F$111</f>
        <v>0</v>
      </c>
      <c r="H128" s="44"/>
    </row>
    <row r="129" spans="3:8" hidden="1" x14ac:dyDescent="0.25">
      <c r="C129" s="44" t="s">
        <v>99</v>
      </c>
      <c r="D129" s="44"/>
      <c r="E129" s="55"/>
      <c r="F129" s="68">
        <f t="shared" si="2"/>
        <v>0</v>
      </c>
      <c r="G129" s="92">
        <f t="shared" si="3"/>
        <v>0</v>
      </c>
      <c r="H129" s="44"/>
    </row>
    <row r="130" spans="3:8" hidden="1" x14ac:dyDescent="0.25">
      <c r="C130" s="44" t="s">
        <v>100</v>
      </c>
      <c r="D130" s="44"/>
      <c r="E130" s="55"/>
      <c r="F130" s="68">
        <f t="shared" si="2"/>
        <v>0</v>
      </c>
      <c r="G130" s="92">
        <f t="shared" si="3"/>
        <v>0</v>
      </c>
      <c r="H130" s="44"/>
    </row>
    <row r="131" spans="3:8" hidden="1" x14ac:dyDescent="0.25">
      <c r="C131" s="44" t="s">
        <v>101</v>
      </c>
      <c r="D131" s="44"/>
      <c r="E131" s="55"/>
      <c r="F131" s="68">
        <f t="shared" si="2"/>
        <v>0</v>
      </c>
      <c r="G131" s="92">
        <f t="shared" si="3"/>
        <v>0</v>
      </c>
      <c r="H131" s="44"/>
    </row>
    <row r="132" spans="3:8" hidden="1" x14ac:dyDescent="0.25">
      <c r="C132" s="44" t="s">
        <v>102</v>
      </c>
      <c r="D132" s="44"/>
      <c r="E132" s="55"/>
      <c r="F132" s="68">
        <f t="shared" si="2"/>
        <v>0</v>
      </c>
      <c r="G132" s="92">
        <f t="shared" si="3"/>
        <v>0</v>
      </c>
      <c r="H132" s="44"/>
    </row>
    <row r="133" spans="3:8" hidden="1" x14ac:dyDescent="0.25">
      <c r="C133" s="44" t="s">
        <v>103</v>
      </c>
      <c r="D133" s="44"/>
      <c r="E133" s="55"/>
      <c r="F133" s="68">
        <f t="shared" si="2"/>
        <v>0</v>
      </c>
      <c r="G133" s="92">
        <f t="shared" si="3"/>
        <v>0</v>
      </c>
      <c r="H133" s="44"/>
    </row>
    <row r="134" spans="3:8" hidden="1" x14ac:dyDescent="0.25">
      <c r="C134" s="44" t="s">
        <v>104</v>
      </c>
      <c r="D134" s="44"/>
      <c r="E134" s="55"/>
      <c r="F134" s="68">
        <f>SUMIF($E$139:$E$146,C134,H146:H153)</f>
        <v>0</v>
      </c>
      <c r="G134" s="92">
        <f t="shared" si="3"/>
        <v>0</v>
      </c>
      <c r="H134" s="44"/>
    </row>
    <row r="135" spans="3:8" hidden="1" x14ac:dyDescent="0.25">
      <c r="C135" s="44" t="s">
        <v>105</v>
      </c>
      <c r="D135" s="44"/>
      <c r="E135" s="55"/>
      <c r="F135" s="68">
        <f t="shared" si="2"/>
        <v>0</v>
      </c>
      <c r="G135" s="92">
        <f t="shared" si="3"/>
        <v>0</v>
      </c>
      <c r="H135" s="44"/>
    </row>
    <row r="136" spans="3:8" hidden="1" x14ac:dyDescent="0.25">
      <c r="C136" s="44" t="s">
        <v>106</v>
      </c>
      <c r="D136" s="44"/>
      <c r="E136" s="55"/>
      <c r="F136" s="68">
        <f t="shared" si="2"/>
        <v>0</v>
      </c>
      <c r="G136" s="92">
        <f t="shared" si="3"/>
        <v>0</v>
      </c>
      <c r="H136" s="44"/>
    </row>
    <row r="137" spans="3:8" hidden="1" x14ac:dyDescent="0.25"/>
    <row r="138" spans="3:8" hidden="1" x14ac:dyDescent="0.25"/>
    <row r="139" spans="3:8" s="101" customFormat="1" hidden="1" x14ac:dyDescent="0.25">
      <c r="E139" s="101" t="s">
        <v>97</v>
      </c>
      <c r="F139" s="101" t="s">
        <v>107</v>
      </c>
      <c r="G139" s="101">
        <f t="shared" ref="G139:G146" si="4">SUMIF($H$7:$H$57,F139,$E$7:$E$57)</f>
        <v>0</v>
      </c>
      <c r="H139" s="101">
        <f t="shared" ref="H139:H146" si="5">SUMIF($H$7:$H$57,F139,$F$7:$F$57)</f>
        <v>0</v>
      </c>
    </row>
    <row r="140" spans="3:8" s="101" customFormat="1" hidden="1" x14ac:dyDescent="0.25">
      <c r="E140" s="101" t="s">
        <v>97</v>
      </c>
      <c r="F140" s="101" t="s">
        <v>108</v>
      </c>
      <c r="G140" s="101">
        <f t="shared" si="4"/>
        <v>0</v>
      </c>
      <c r="H140" s="101">
        <f t="shared" si="5"/>
        <v>0</v>
      </c>
    </row>
    <row r="141" spans="3:8" s="101" customFormat="1" hidden="1" x14ac:dyDescent="0.25">
      <c r="E141" s="101" t="s">
        <v>97</v>
      </c>
      <c r="F141" s="101" t="s">
        <v>109</v>
      </c>
      <c r="G141" s="101">
        <f t="shared" si="4"/>
        <v>0</v>
      </c>
      <c r="H141" s="101">
        <f t="shared" si="5"/>
        <v>0</v>
      </c>
    </row>
    <row r="142" spans="3:8" s="101" customFormat="1" hidden="1" x14ac:dyDescent="0.25">
      <c r="E142" s="101" t="s">
        <v>99</v>
      </c>
      <c r="F142" s="101" t="s">
        <v>110</v>
      </c>
      <c r="G142" s="101">
        <f t="shared" si="4"/>
        <v>0</v>
      </c>
      <c r="H142" s="101">
        <f t="shared" si="5"/>
        <v>0</v>
      </c>
    </row>
    <row r="143" spans="3:8" s="101" customFormat="1" hidden="1" x14ac:dyDescent="0.25">
      <c r="E143" s="101" t="s">
        <v>100</v>
      </c>
      <c r="F143" s="101" t="s">
        <v>111</v>
      </c>
      <c r="G143" s="101">
        <f t="shared" si="4"/>
        <v>0</v>
      </c>
      <c r="H143" s="101">
        <f t="shared" si="5"/>
        <v>0</v>
      </c>
    </row>
    <row r="144" spans="3:8" s="101" customFormat="1" x14ac:dyDescent="0.25">
      <c r="E144" s="101" t="s">
        <v>97</v>
      </c>
      <c r="F144" s="101" t="s">
        <v>112</v>
      </c>
      <c r="G144" s="101">
        <f t="shared" si="4"/>
        <v>0</v>
      </c>
      <c r="H144" s="101">
        <f t="shared" si="5"/>
        <v>0</v>
      </c>
    </row>
    <row r="145" spans="5:8" s="101" customFormat="1" x14ac:dyDescent="0.25">
      <c r="E145" s="101" t="s">
        <v>100</v>
      </c>
      <c r="F145" s="101" t="s">
        <v>113</v>
      </c>
      <c r="G145" s="101">
        <f t="shared" si="4"/>
        <v>0</v>
      </c>
      <c r="H145" s="101">
        <f t="shared" si="5"/>
        <v>0</v>
      </c>
    </row>
    <row r="146" spans="5:8" s="101" customFormat="1" x14ac:dyDescent="0.25">
      <c r="E146" s="101" t="s">
        <v>97</v>
      </c>
      <c r="F146" s="101" t="s">
        <v>114</v>
      </c>
      <c r="G146" s="101">
        <f t="shared" si="4"/>
        <v>0</v>
      </c>
      <c r="H146" s="101">
        <f t="shared" si="5"/>
        <v>0</v>
      </c>
    </row>
    <row r="147" spans="5:8" s="101" customFormat="1" x14ac:dyDescent="0.25">
      <c r="E147" s="107"/>
      <c r="G147" s="101" t="s">
        <v>115</v>
      </c>
      <c r="H147" s="101" t="s">
        <v>115</v>
      </c>
    </row>
  </sheetData>
  <pageMargins left="0.7" right="0.7" top="0.75" bottom="0.75" header="0.3" footer="0.3"/>
  <pageSetup scale="44" orientation="portrait" horizontalDpi="4294967295" verticalDpi="4294967295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46F92-9483-40FE-8740-59FBBC1CD92A}">
  <sheetPr>
    <tabColor rgb="FF7030A0"/>
  </sheetPr>
  <dimension ref="A2:H148"/>
  <sheetViews>
    <sheetView showGridLines="0" zoomScaleNormal="100" zoomScaleSheetLayoutView="89" workbookViewId="0">
      <selection activeCell="G102" sqref="G102"/>
    </sheetView>
  </sheetViews>
  <sheetFormatPr defaultColWidth="9.140625" defaultRowHeight="15" outlineLevelRow="1" x14ac:dyDescent="0.25"/>
  <cols>
    <col min="1" max="1" width="11.28515625" style="101" customWidth="1"/>
    <col min="2" max="2" width="16.5703125" style="34" customWidth="1"/>
    <col min="3" max="3" width="60.7109375" style="34" customWidth="1"/>
    <col min="4" max="4" width="60.85546875" style="34" customWidth="1"/>
    <col min="5" max="5" width="19.42578125" style="37" customWidth="1"/>
    <col min="6" max="6" width="29.5703125" style="34" customWidth="1"/>
    <col min="7" max="7" width="20.5703125" style="34" customWidth="1"/>
    <col min="8" max="8" width="20.7109375" style="34" bestFit="1" customWidth="1"/>
    <col min="9" max="9" width="12" style="34" bestFit="1" customWidth="1"/>
    <col min="10" max="11" width="9.140625" style="34"/>
    <col min="12" max="12" width="16.140625" style="34" bestFit="1" customWidth="1"/>
    <col min="13" max="13" width="14" style="34" bestFit="1" customWidth="1"/>
    <col min="14" max="14" width="9.140625" style="34"/>
    <col min="15" max="15" width="10" style="34" bestFit="1" customWidth="1"/>
    <col min="16" max="16384" width="9.140625" style="34"/>
  </cols>
  <sheetData>
    <row r="2" spans="1:8" x14ac:dyDescent="0.25">
      <c r="B2" s="35" t="s">
        <v>0</v>
      </c>
      <c r="D2" s="36" t="s">
        <v>1</v>
      </c>
    </row>
    <row r="3" spans="1:8" x14ac:dyDescent="0.25">
      <c r="A3" s="101" t="s">
        <v>575</v>
      </c>
      <c r="B3" s="35" t="s">
        <v>3</v>
      </c>
      <c r="D3" s="35" t="s">
        <v>306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40" t="s">
        <v>11</v>
      </c>
      <c r="H6" s="42" t="s">
        <v>12</v>
      </c>
    </row>
    <row r="7" spans="1:8" x14ac:dyDescent="0.25">
      <c r="A7" s="112"/>
      <c r="B7" s="2" t="s">
        <v>13</v>
      </c>
      <c r="C7" s="44" t="s">
        <v>312</v>
      </c>
      <c r="D7" s="44" t="s">
        <v>308</v>
      </c>
      <c r="E7" s="45">
        <v>3316</v>
      </c>
      <c r="F7" s="45">
        <v>4336664.8</v>
      </c>
      <c r="G7" s="87">
        <f t="shared" ref="G7:G70" si="0">+F7/$F$111</f>
        <v>3.8496238403764566E-2</v>
      </c>
      <c r="H7" s="46"/>
    </row>
    <row r="8" spans="1:8" x14ac:dyDescent="0.25">
      <c r="A8" s="112"/>
      <c r="B8" s="2" t="s">
        <v>14</v>
      </c>
      <c r="C8" s="44" t="s">
        <v>309</v>
      </c>
      <c r="D8" s="44" t="s">
        <v>313</v>
      </c>
      <c r="E8" s="45">
        <v>2865</v>
      </c>
      <c r="F8" s="45">
        <v>3237736.5</v>
      </c>
      <c r="G8" s="87">
        <f t="shared" si="0"/>
        <v>2.8741136781558554E-2</v>
      </c>
      <c r="H8" s="46"/>
    </row>
    <row r="9" spans="1:8" x14ac:dyDescent="0.25">
      <c r="A9" s="112"/>
      <c r="B9" s="2" t="s">
        <v>15</v>
      </c>
      <c r="C9" s="44" t="s">
        <v>314</v>
      </c>
      <c r="D9" s="44" t="s">
        <v>311</v>
      </c>
      <c r="E9" s="45">
        <v>906</v>
      </c>
      <c r="F9" s="45">
        <v>3568643.4</v>
      </c>
      <c r="G9" s="87">
        <f t="shared" si="0"/>
        <v>3.1678571768890454E-2</v>
      </c>
      <c r="H9" s="46"/>
    </row>
    <row r="10" spans="1:8" x14ac:dyDescent="0.25">
      <c r="A10" s="112"/>
      <c r="B10" s="2" t="s">
        <v>16</v>
      </c>
      <c r="C10" s="44" t="s">
        <v>315</v>
      </c>
      <c r="D10" s="44" t="s">
        <v>317</v>
      </c>
      <c r="E10" s="45">
        <v>2220</v>
      </c>
      <c r="F10" s="45">
        <v>538572</v>
      </c>
      <c r="G10" s="87">
        <f t="shared" si="0"/>
        <v>4.7808620370180079E-3</v>
      </c>
      <c r="H10" s="46"/>
    </row>
    <row r="11" spans="1:8" x14ac:dyDescent="0.25">
      <c r="A11" s="112"/>
      <c r="B11" s="2" t="s">
        <v>17</v>
      </c>
      <c r="C11" s="44" t="s">
        <v>326</v>
      </c>
      <c r="D11" s="44" t="s">
        <v>308</v>
      </c>
      <c r="E11" s="45">
        <v>2935</v>
      </c>
      <c r="F11" s="45">
        <v>938466.25</v>
      </c>
      <c r="G11" s="87">
        <f t="shared" si="0"/>
        <v>8.3306924007331435E-3</v>
      </c>
      <c r="H11" s="46"/>
    </row>
    <row r="12" spans="1:8" x14ac:dyDescent="0.25">
      <c r="A12" s="112"/>
      <c r="B12" s="2" t="s">
        <v>18</v>
      </c>
      <c r="C12" s="44" t="s">
        <v>324</v>
      </c>
      <c r="D12" s="44" t="s">
        <v>320</v>
      </c>
      <c r="E12" s="45">
        <v>481</v>
      </c>
      <c r="F12" s="45">
        <v>1010725.3</v>
      </c>
      <c r="G12" s="87">
        <f t="shared" si="0"/>
        <v>8.9721304052636178E-3</v>
      </c>
      <c r="H12" s="46"/>
    </row>
    <row r="13" spans="1:8" x14ac:dyDescent="0.25">
      <c r="A13" s="112"/>
      <c r="B13" s="2" t="s">
        <v>19</v>
      </c>
      <c r="C13" s="44" t="s">
        <v>330</v>
      </c>
      <c r="D13" s="44" t="s">
        <v>316</v>
      </c>
      <c r="E13" s="45">
        <v>505</v>
      </c>
      <c r="F13" s="45">
        <v>492097.25</v>
      </c>
      <c r="G13" s="87">
        <f t="shared" si="0"/>
        <v>4.3683092716404861E-3</v>
      </c>
      <c r="H13" s="46"/>
    </row>
    <row r="14" spans="1:8" x14ac:dyDescent="0.25">
      <c r="A14" s="112"/>
      <c r="B14" s="2" t="s">
        <v>20</v>
      </c>
      <c r="C14" s="44" t="s">
        <v>327</v>
      </c>
      <c r="D14" s="44" t="s">
        <v>317</v>
      </c>
      <c r="E14" s="45">
        <v>6775</v>
      </c>
      <c r="F14" s="45">
        <v>5068716.25</v>
      </c>
      <c r="G14" s="87">
        <f t="shared" si="0"/>
        <v>4.4994602571320597E-2</v>
      </c>
      <c r="H14" s="46"/>
    </row>
    <row r="15" spans="1:8" x14ac:dyDescent="0.25">
      <c r="A15" s="112"/>
      <c r="B15" s="2" t="s">
        <v>21</v>
      </c>
      <c r="C15" s="44" t="s">
        <v>329</v>
      </c>
      <c r="D15" s="44" t="s">
        <v>321</v>
      </c>
      <c r="E15" s="45">
        <v>490</v>
      </c>
      <c r="F15" s="45">
        <v>975345</v>
      </c>
      <c r="G15" s="87">
        <f t="shared" si="0"/>
        <v>8.6580622154425572E-3</v>
      </c>
      <c r="H15" s="46"/>
    </row>
    <row r="16" spans="1:8" x14ac:dyDescent="0.25">
      <c r="A16" s="112"/>
      <c r="B16" s="2" t="s">
        <v>22</v>
      </c>
      <c r="C16" s="44" t="s">
        <v>322</v>
      </c>
      <c r="D16" s="44" t="s">
        <v>321</v>
      </c>
      <c r="E16" s="45">
        <v>700</v>
      </c>
      <c r="F16" s="45">
        <v>1031240</v>
      </c>
      <c r="G16" s="87">
        <f t="shared" si="0"/>
        <v>9.1542378123156236E-3</v>
      </c>
      <c r="H16" s="46"/>
    </row>
    <row r="17" spans="1:8" x14ac:dyDescent="0.25">
      <c r="A17" s="112"/>
      <c r="B17" s="2" t="s">
        <v>23</v>
      </c>
      <c r="C17" s="44" t="s">
        <v>328</v>
      </c>
      <c r="D17" s="44" t="s">
        <v>317</v>
      </c>
      <c r="E17" s="45">
        <v>3578</v>
      </c>
      <c r="F17" s="45">
        <v>3676037.2</v>
      </c>
      <c r="G17" s="87">
        <f t="shared" si="0"/>
        <v>3.2631898234861775E-2</v>
      </c>
      <c r="H17" s="46"/>
    </row>
    <row r="18" spans="1:8" x14ac:dyDescent="0.25">
      <c r="A18" s="112"/>
      <c r="B18" s="2" t="s">
        <v>24</v>
      </c>
      <c r="C18" s="44" t="s">
        <v>325</v>
      </c>
      <c r="D18" s="44" t="s">
        <v>318</v>
      </c>
      <c r="E18" s="45">
        <v>194</v>
      </c>
      <c r="F18" s="45">
        <v>1519699</v>
      </c>
      <c r="G18" s="87">
        <f t="shared" si="0"/>
        <v>1.3490250619776425E-2</v>
      </c>
      <c r="H18" s="46"/>
    </row>
    <row r="19" spans="1:8" x14ac:dyDescent="0.25">
      <c r="A19" s="112"/>
      <c r="B19" s="2" t="s">
        <v>25</v>
      </c>
      <c r="C19" s="44" t="s">
        <v>323</v>
      </c>
      <c r="D19" s="44" t="s">
        <v>336</v>
      </c>
      <c r="E19" s="45">
        <v>725</v>
      </c>
      <c r="F19" s="45">
        <v>313345</v>
      </c>
      <c r="G19" s="87">
        <f t="shared" si="0"/>
        <v>2.7815393577635072E-3</v>
      </c>
      <c r="H19" s="46"/>
    </row>
    <row r="20" spans="1:8" x14ac:dyDescent="0.25">
      <c r="A20" s="112"/>
      <c r="B20" s="2" t="s">
        <v>26</v>
      </c>
      <c r="C20" s="44" t="s">
        <v>347</v>
      </c>
      <c r="D20" s="44" t="s">
        <v>335</v>
      </c>
      <c r="E20" s="45">
        <v>4285</v>
      </c>
      <c r="F20" s="45">
        <v>812821.65</v>
      </c>
      <c r="G20" s="87">
        <f t="shared" si="0"/>
        <v>7.2153549931138978E-3</v>
      </c>
      <c r="H20" s="46"/>
    </row>
    <row r="21" spans="1:8" x14ac:dyDescent="0.25">
      <c r="A21" s="112"/>
      <c r="B21" s="2" t="s">
        <v>27</v>
      </c>
      <c r="C21" s="44" t="s">
        <v>337</v>
      </c>
      <c r="D21" s="44" t="s">
        <v>321</v>
      </c>
      <c r="E21" s="45">
        <v>125</v>
      </c>
      <c r="F21" s="45">
        <v>143512.5</v>
      </c>
      <c r="G21" s="87">
        <f t="shared" si="0"/>
        <v>1.2739493755478317E-3</v>
      </c>
      <c r="H21" s="46"/>
    </row>
    <row r="22" spans="1:8" x14ac:dyDescent="0.25">
      <c r="A22" s="112"/>
      <c r="B22" s="2" t="s">
        <v>28</v>
      </c>
      <c r="C22" s="44" t="s">
        <v>333</v>
      </c>
      <c r="D22" s="44" t="s">
        <v>317</v>
      </c>
      <c r="E22" s="45">
        <v>4571</v>
      </c>
      <c r="F22" s="45">
        <v>6561213.4000000004</v>
      </c>
      <c r="G22" s="87">
        <f t="shared" si="0"/>
        <v>5.8243384470105852E-2</v>
      </c>
      <c r="H22" s="46"/>
    </row>
    <row r="23" spans="1:8" x14ac:dyDescent="0.25">
      <c r="A23" s="112"/>
      <c r="B23" s="2" t="s">
        <v>299</v>
      </c>
      <c r="C23" s="44" t="s">
        <v>571</v>
      </c>
      <c r="D23" s="44" t="s">
        <v>370</v>
      </c>
      <c r="E23" s="45">
        <v>1550</v>
      </c>
      <c r="F23" s="45">
        <v>762801.5</v>
      </c>
      <c r="G23" s="87">
        <f t="shared" si="0"/>
        <v>6.7713299858336339E-3</v>
      </c>
      <c r="H23" s="46"/>
    </row>
    <row r="24" spans="1:8" x14ac:dyDescent="0.25">
      <c r="A24" s="112"/>
      <c r="B24" s="2" t="s">
        <v>745</v>
      </c>
      <c r="C24" s="44" t="s">
        <v>748</v>
      </c>
      <c r="D24" s="44" t="s">
        <v>749</v>
      </c>
      <c r="E24" s="45">
        <v>4900</v>
      </c>
      <c r="F24" s="45">
        <v>952413</v>
      </c>
      <c r="G24" s="87">
        <f t="shared" si="0"/>
        <v>8.4544966230372751E-3</v>
      </c>
      <c r="H24" s="46"/>
    </row>
    <row r="25" spans="1:8" x14ac:dyDescent="0.25">
      <c r="A25" s="112"/>
      <c r="B25" s="2" t="s">
        <v>29</v>
      </c>
      <c r="C25" s="44" t="s">
        <v>334</v>
      </c>
      <c r="D25" s="44" t="s">
        <v>338</v>
      </c>
      <c r="E25" s="45">
        <v>685</v>
      </c>
      <c r="F25" s="45">
        <v>2327972.5</v>
      </c>
      <c r="G25" s="87">
        <f t="shared" si="0"/>
        <v>2.0665232036704291E-2</v>
      </c>
      <c r="H25" s="46"/>
    </row>
    <row r="26" spans="1:8" x14ac:dyDescent="0.25">
      <c r="A26" s="112"/>
      <c r="B26" s="2" t="s">
        <v>623</v>
      </c>
      <c r="C26" s="44" t="s">
        <v>643</v>
      </c>
      <c r="D26" s="44" t="s">
        <v>645</v>
      </c>
      <c r="E26" s="45">
        <v>27</v>
      </c>
      <c r="F26" s="45">
        <v>196681.5</v>
      </c>
      <c r="G26" s="87">
        <f t="shared" si="0"/>
        <v>1.7459264810160151E-3</v>
      </c>
      <c r="H26" s="46"/>
    </row>
    <row r="27" spans="1:8" x14ac:dyDescent="0.25">
      <c r="A27" s="112"/>
      <c r="B27" s="2" t="s">
        <v>746</v>
      </c>
      <c r="C27" s="44" t="s">
        <v>750</v>
      </c>
      <c r="D27" s="44" t="s">
        <v>751</v>
      </c>
      <c r="E27" s="45">
        <v>185</v>
      </c>
      <c r="F27" s="45">
        <v>674547</v>
      </c>
      <c r="G27" s="87">
        <f t="shared" si="0"/>
        <v>5.9879016073698336E-3</v>
      </c>
      <c r="H27" s="46"/>
    </row>
    <row r="28" spans="1:8" x14ac:dyDescent="0.25">
      <c r="A28" s="112"/>
      <c r="B28" s="2" t="s">
        <v>31</v>
      </c>
      <c r="C28" s="44" t="s">
        <v>346</v>
      </c>
      <c r="D28" s="44" t="s">
        <v>319</v>
      </c>
      <c r="E28" s="45">
        <v>420</v>
      </c>
      <c r="F28" s="45">
        <v>776958</v>
      </c>
      <c r="G28" s="87">
        <f t="shared" si="0"/>
        <v>6.8969961426836842E-3</v>
      </c>
      <c r="H28" s="46"/>
    </row>
    <row r="29" spans="1:8" x14ac:dyDescent="0.25">
      <c r="A29" s="112"/>
      <c r="B29" s="2" t="s">
        <v>627</v>
      </c>
      <c r="C29" s="44" t="s">
        <v>649</v>
      </c>
      <c r="D29" s="44" t="s">
        <v>310</v>
      </c>
      <c r="E29" s="45">
        <v>1101</v>
      </c>
      <c r="F29" s="45">
        <v>430601.1</v>
      </c>
      <c r="G29" s="87">
        <f t="shared" si="0"/>
        <v>3.8224126989301241E-3</v>
      </c>
      <c r="H29" s="46"/>
    </row>
    <row r="30" spans="1:8" x14ac:dyDescent="0.25">
      <c r="A30" s="112"/>
      <c r="B30" s="2" t="s">
        <v>33</v>
      </c>
      <c r="C30" s="44" t="s">
        <v>341</v>
      </c>
      <c r="D30" s="44" t="s">
        <v>344</v>
      </c>
      <c r="E30" s="45">
        <v>400</v>
      </c>
      <c r="F30" s="45">
        <v>752800</v>
      </c>
      <c r="G30" s="87">
        <f t="shared" si="0"/>
        <v>6.6825474429921278E-3</v>
      </c>
      <c r="H30" s="46"/>
    </row>
    <row r="31" spans="1:8" x14ac:dyDescent="0.25">
      <c r="A31" s="112"/>
      <c r="B31" s="2" t="s">
        <v>628</v>
      </c>
      <c r="C31" s="44" t="s">
        <v>651</v>
      </c>
      <c r="D31" s="44" t="s">
        <v>650</v>
      </c>
      <c r="E31" s="45">
        <v>341</v>
      </c>
      <c r="F31" s="45">
        <v>891987.8</v>
      </c>
      <c r="G31" s="87">
        <f t="shared" si="0"/>
        <v>7.918106790741463E-3</v>
      </c>
      <c r="H31" s="46"/>
    </row>
    <row r="32" spans="1:8" x14ac:dyDescent="0.25">
      <c r="A32" s="112"/>
      <c r="B32" s="2" t="s">
        <v>34</v>
      </c>
      <c r="C32" s="44" t="s">
        <v>331</v>
      </c>
      <c r="D32" s="44" t="s">
        <v>342</v>
      </c>
      <c r="E32" s="45">
        <v>1100</v>
      </c>
      <c r="F32" s="45">
        <v>199584</v>
      </c>
      <c r="G32" s="87">
        <f t="shared" si="0"/>
        <v>1.7716917492855218E-3</v>
      </c>
      <c r="H32" s="46"/>
    </row>
    <row r="33" spans="1:8" x14ac:dyDescent="0.25">
      <c r="A33" s="112"/>
      <c r="B33" s="2" t="s">
        <v>624</v>
      </c>
      <c r="C33" s="44" t="s">
        <v>644</v>
      </c>
      <c r="D33" s="44" t="s">
        <v>646</v>
      </c>
      <c r="E33" s="45">
        <v>775</v>
      </c>
      <c r="F33" s="45">
        <v>1361210</v>
      </c>
      <c r="G33" s="87">
        <f t="shared" si="0"/>
        <v>1.2083356010727037E-2</v>
      </c>
      <c r="H33" s="46"/>
    </row>
    <row r="34" spans="1:8" x14ac:dyDescent="0.25">
      <c r="A34" s="112"/>
      <c r="B34" s="2" t="s">
        <v>35</v>
      </c>
      <c r="C34" s="44" t="s">
        <v>332</v>
      </c>
      <c r="D34" s="44" t="s">
        <v>340</v>
      </c>
      <c r="E34" s="45">
        <v>3110</v>
      </c>
      <c r="F34" s="45">
        <v>873910</v>
      </c>
      <c r="G34" s="87">
        <f t="shared" si="0"/>
        <v>7.757631556728547E-3</v>
      </c>
      <c r="H34" s="46"/>
    </row>
    <row r="35" spans="1:8" x14ac:dyDescent="0.25">
      <c r="A35" s="112"/>
      <c r="B35" s="2" t="s">
        <v>778</v>
      </c>
      <c r="C35" s="44" t="s">
        <v>806</v>
      </c>
      <c r="D35" s="44" t="s">
        <v>321</v>
      </c>
      <c r="E35" s="45">
        <v>275</v>
      </c>
      <c r="F35" s="45">
        <v>730235</v>
      </c>
      <c r="G35" s="87">
        <f t="shared" si="0"/>
        <v>6.4822396812345331E-3</v>
      </c>
      <c r="H35" s="46"/>
    </row>
    <row r="36" spans="1:8" x14ac:dyDescent="0.25">
      <c r="A36" s="112"/>
      <c r="B36" s="2" t="s">
        <v>36</v>
      </c>
      <c r="C36" s="44" t="s">
        <v>354</v>
      </c>
      <c r="D36" s="44" t="s">
        <v>317</v>
      </c>
      <c r="E36" s="45">
        <v>5561</v>
      </c>
      <c r="F36" s="45">
        <v>1995564.85</v>
      </c>
      <c r="G36" s="87">
        <f t="shared" si="0"/>
        <v>1.7714475007561729E-2</v>
      </c>
      <c r="H36" s="46"/>
    </row>
    <row r="37" spans="1:8" x14ac:dyDescent="0.25">
      <c r="A37" s="112"/>
      <c r="B37" s="2" t="s">
        <v>38</v>
      </c>
      <c r="C37" s="44" t="s">
        <v>364</v>
      </c>
      <c r="D37" s="44" t="s">
        <v>362</v>
      </c>
      <c r="E37" s="45">
        <v>495</v>
      </c>
      <c r="F37" s="45">
        <v>536134.5</v>
      </c>
      <c r="G37" s="87">
        <f t="shared" si="0"/>
        <v>4.7592245378252698E-3</v>
      </c>
      <c r="H37" s="46"/>
    </row>
    <row r="38" spans="1:8" x14ac:dyDescent="0.25">
      <c r="A38" s="112"/>
      <c r="B38" s="2" t="s">
        <v>665</v>
      </c>
      <c r="C38" s="44" t="s">
        <v>686</v>
      </c>
      <c r="D38" s="44" t="s">
        <v>687</v>
      </c>
      <c r="E38" s="45">
        <v>470</v>
      </c>
      <c r="F38" s="45">
        <v>409205.5</v>
      </c>
      <c r="G38" s="87">
        <f t="shared" si="0"/>
        <v>3.6324856106313961E-3</v>
      </c>
      <c r="H38" s="46"/>
    </row>
    <row r="39" spans="1:8" x14ac:dyDescent="0.25">
      <c r="A39" s="112"/>
      <c r="B39" s="2" t="s">
        <v>779</v>
      </c>
      <c r="C39" s="44" t="s">
        <v>805</v>
      </c>
      <c r="D39" s="44" t="s">
        <v>753</v>
      </c>
      <c r="E39" s="45">
        <v>1000</v>
      </c>
      <c r="F39" s="45">
        <v>436800</v>
      </c>
      <c r="G39" s="87">
        <f t="shared" si="0"/>
        <v>3.8774398553386839E-3</v>
      </c>
      <c r="H39" s="46"/>
    </row>
    <row r="40" spans="1:8" x14ac:dyDescent="0.25">
      <c r="A40" s="112"/>
      <c r="B40" s="2" t="s">
        <v>593</v>
      </c>
      <c r="C40" s="44" t="s">
        <v>598</v>
      </c>
      <c r="D40" s="44" t="s">
        <v>597</v>
      </c>
      <c r="E40" s="45">
        <v>199</v>
      </c>
      <c r="F40" s="45">
        <v>860336.7</v>
      </c>
      <c r="G40" s="87">
        <f t="shared" si="0"/>
        <v>7.6371424212238114E-3</v>
      </c>
      <c r="H40" s="46"/>
    </row>
    <row r="41" spans="1:8" x14ac:dyDescent="0.25">
      <c r="A41" s="112"/>
      <c r="B41" s="2" t="s">
        <v>39</v>
      </c>
      <c r="C41" s="44" t="s">
        <v>350</v>
      </c>
      <c r="D41" s="44" t="s">
        <v>352</v>
      </c>
      <c r="E41" s="45">
        <v>1484</v>
      </c>
      <c r="F41" s="45">
        <v>656373.19999999995</v>
      </c>
      <c r="G41" s="87">
        <f t="shared" si="0"/>
        <v>5.8265741887733261E-3</v>
      </c>
      <c r="H41" s="46"/>
    </row>
    <row r="42" spans="1:8" x14ac:dyDescent="0.25">
      <c r="A42" s="112"/>
      <c r="B42" s="2" t="s">
        <v>666</v>
      </c>
      <c r="C42" s="44" t="s">
        <v>688</v>
      </c>
      <c r="D42" s="44" t="s">
        <v>689</v>
      </c>
      <c r="E42" s="45">
        <v>1400</v>
      </c>
      <c r="F42" s="45">
        <v>369950</v>
      </c>
      <c r="G42" s="87">
        <f t="shared" si="0"/>
        <v>3.2840175697860488E-3</v>
      </c>
      <c r="H42" s="46"/>
    </row>
    <row r="43" spans="1:8" x14ac:dyDescent="0.25">
      <c r="A43" s="112"/>
      <c r="B43" s="2" t="s">
        <v>747</v>
      </c>
      <c r="C43" s="44" t="s">
        <v>752</v>
      </c>
      <c r="D43" s="44" t="s">
        <v>753</v>
      </c>
      <c r="E43" s="45">
        <v>4850</v>
      </c>
      <c r="F43" s="45">
        <v>805973</v>
      </c>
      <c r="G43" s="87">
        <f t="shared" si="0"/>
        <v>7.1545600561512936E-3</v>
      </c>
      <c r="H43" s="46"/>
    </row>
    <row r="44" spans="1:8" ht="13.5" customHeight="1" x14ac:dyDescent="0.25">
      <c r="A44" s="112"/>
      <c r="B44" s="2" t="s">
        <v>40</v>
      </c>
      <c r="C44" s="44" t="s">
        <v>361</v>
      </c>
      <c r="D44" s="44" t="s">
        <v>357</v>
      </c>
      <c r="E44" s="45">
        <v>1620</v>
      </c>
      <c r="F44" s="45">
        <v>392898.6</v>
      </c>
      <c r="G44" s="87">
        <f t="shared" si="0"/>
        <v>3.4877305191089087E-3</v>
      </c>
      <c r="H44" s="46"/>
    </row>
    <row r="45" spans="1:8" x14ac:dyDescent="0.25">
      <c r="A45" s="112"/>
      <c r="B45" s="2" t="s">
        <v>41</v>
      </c>
      <c r="C45" s="44" t="s">
        <v>722</v>
      </c>
      <c r="D45" s="44" t="s">
        <v>313</v>
      </c>
      <c r="E45" s="45">
        <v>82</v>
      </c>
      <c r="F45" s="45">
        <v>357692.2</v>
      </c>
      <c r="G45" s="87">
        <f t="shared" si="0"/>
        <v>3.1752060261533328E-3</v>
      </c>
      <c r="H45" s="46"/>
    </row>
    <row r="46" spans="1:8" x14ac:dyDescent="0.25">
      <c r="A46" s="112"/>
      <c r="B46" s="2" t="s">
        <v>42</v>
      </c>
      <c r="C46" s="44" t="s">
        <v>363</v>
      </c>
      <c r="D46" s="44" t="s">
        <v>356</v>
      </c>
      <c r="E46" s="45">
        <v>147</v>
      </c>
      <c r="F46" s="45">
        <v>796225.5</v>
      </c>
      <c r="G46" s="87">
        <f t="shared" si="0"/>
        <v>7.0680322516872059E-3</v>
      </c>
      <c r="H46" s="46"/>
    </row>
    <row r="47" spans="1:8" x14ac:dyDescent="0.25">
      <c r="A47" s="112"/>
      <c r="B47" s="2" t="s">
        <v>602</v>
      </c>
      <c r="C47" s="44" t="s">
        <v>353</v>
      </c>
      <c r="D47" s="44" t="s">
        <v>317</v>
      </c>
      <c r="E47" s="45">
        <v>3896</v>
      </c>
      <c r="F47" s="45">
        <v>1520608.8</v>
      </c>
      <c r="G47" s="87">
        <f t="shared" si="0"/>
        <v>1.34983268440905E-2</v>
      </c>
      <c r="H47" s="46"/>
    </row>
    <row r="48" spans="1:8" x14ac:dyDescent="0.25">
      <c r="A48" s="112"/>
      <c r="B48" s="2" t="s">
        <v>43</v>
      </c>
      <c r="C48" s="44" t="s">
        <v>351</v>
      </c>
      <c r="D48" s="44" t="s">
        <v>317</v>
      </c>
      <c r="E48" s="45">
        <v>2066</v>
      </c>
      <c r="F48" s="45">
        <v>2540147</v>
      </c>
      <c r="G48" s="87">
        <f t="shared" si="0"/>
        <v>2.2548688681820039E-2</v>
      </c>
      <c r="H48" s="46"/>
    </row>
    <row r="49" spans="1:8" x14ac:dyDescent="0.25">
      <c r="A49" s="112"/>
      <c r="B49" s="2" t="s">
        <v>44</v>
      </c>
      <c r="C49" s="44" t="s">
        <v>358</v>
      </c>
      <c r="D49" s="44" t="s">
        <v>359</v>
      </c>
      <c r="E49" s="45">
        <v>608</v>
      </c>
      <c r="F49" s="45">
        <v>917836.80000000005</v>
      </c>
      <c r="G49" s="87">
        <f t="shared" si="0"/>
        <v>8.1475663667960642E-3</v>
      </c>
      <c r="H49" s="46"/>
    </row>
    <row r="50" spans="1:8" x14ac:dyDescent="0.25">
      <c r="A50" s="112"/>
      <c r="B50" s="2" t="s">
        <v>45</v>
      </c>
      <c r="C50" s="44" t="s">
        <v>360</v>
      </c>
      <c r="D50" s="44" t="s">
        <v>345</v>
      </c>
      <c r="E50" s="45">
        <v>2356</v>
      </c>
      <c r="F50" s="45">
        <v>896929.2</v>
      </c>
      <c r="G50" s="87">
        <f t="shared" si="0"/>
        <v>7.9619712167972555E-3</v>
      </c>
      <c r="H50" s="46"/>
    </row>
    <row r="51" spans="1:8" x14ac:dyDescent="0.25">
      <c r="A51" s="112"/>
      <c r="B51" s="2" t="s">
        <v>46</v>
      </c>
      <c r="C51" s="44" t="s">
        <v>348</v>
      </c>
      <c r="D51" s="44" t="s">
        <v>349</v>
      </c>
      <c r="E51" s="45">
        <v>4964</v>
      </c>
      <c r="F51" s="45">
        <v>2020348</v>
      </c>
      <c r="G51" s="87">
        <f t="shared" si="0"/>
        <v>1.7934473115507783E-2</v>
      </c>
      <c r="H51" s="46"/>
    </row>
    <row r="52" spans="1:8" x14ac:dyDescent="0.25">
      <c r="A52" s="112"/>
      <c r="B52" s="2" t="s">
        <v>667</v>
      </c>
      <c r="C52" s="44" t="s">
        <v>690</v>
      </c>
      <c r="D52" s="44" t="s">
        <v>313</v>
      </c>
      <c r="E52" s="45">
        <v>273</v>
      </c>
      <c r="F52" s="45">
        <v>1514877</v>
      </c>
      <c r="G52" s="87">
        <f t="shared" si="0"/>
        <v>1.3447446098296473E-2</v>
      </c>
      <c r="H52" s="46"/>
    </row>
    <row r="53" spans="1:8" x14ac:dyDescent="0.25">
      <c r="A53" s="112"/>
      <c r="B53" s="2" t="s">
        <v>47</v>
      </c>
      <c r="C53" s="44" t="s">
        <v>355</v>
      </c>
      <c r="D53" s="44" t="s">
        <v>365</v>
      </c>
      <c r="E53" s="45">
        <v>2550</v>
      </c>
      <c r="F53" s="45">
        <v>989017.5</v>
      </c>
      <c r="G53" s="87">
        <f t="shared" si="0"/>
        <v>8.7794319416836693E-3</v>
      </c>
      <c r="H53" s="46"/>
    </row>
    <row r="54" spans="1:8" x14ac:dyDescent="0.25">
      <c r="A54" s="112"/>
      <c r="B54" s="2" t="s">
        <v>780</v>
      </c>
      <c r="C54" s="44" t="s">
        <v>807</v>
      </c>
      <c r="D54" s="44" t="s">
        <v>370</v>
      </c>
      <c r="E54" s="45">
        <v>1100</v>
      </c>
      <c r="F54" s="45">
        <v>725230</v>
      </c>
      <c r="G54" s="87">
        <f t="shared" si="0"/>
        <v>6.4378106828921105E-3</v>
      </c>
      <c r="H54" s="46"/>
    </row>
    <row r="55" spans="1:8" x14ac:dyDescent="0.25">
      <c r="A55" s="112"/>
      <c r="B55" s="2" t="s">
        <v>668</v>
      </c>
      <c r="C55" s="44" t="s">
        <v>691</v>
      </c>
      <c r="D55" s="44" t="s">
        <v>308</v>
      </c>
      <c r="E55" s="45">
        <v>600</v>
      </c>
      <c r="F55" s="45">
        <v>275160</v>
      </c>
      <c r="G55" s="87">
        <f t="shared" si="0"/>
        <v>2.4425740627174734E-3</v>
      </c>
      <c r="H55" s="46"/>
    </row>
    <row r="56" spans="1:8" x14ac:dyDescent="0.25">
      <c r="A56" s="112"/>
      <c r="B56" s="2" t="s">
        <v>48</v>
      </c>
      <c r="C56" s="44" t="s">
        <v>372</v>
      </c>
      <c r="D56" s="44" t="s">
        <v>371</v>
      </c>
      <c r="E56" s="45">
        <v>300</v>
      </c>
      <c r="F56" s="45">
        <v>1462560</v>
      </c>
      <c r="G56" s="87">
        <f t="shared" si="0"/>
        <v>1.298303213100766E-2</v>
      </c>
      <c r="H56" s="46"/>
    </row>
    <row r="57" spans="1:8" x14ac:dyDescent="0.25">
      <c r="A57" s="112"/>
      <c r="B57" s="2" t="s">
        <v>49</v>
      </c>
      <c r="C57" s="44" t="s">
        <v>367</v>
      </c>
      <c r="D57" s="44" t="s">
        <v>319</v>
      </c>
      <c r="E57" s="45">
        <v>1669</v>
      </c>
      <c r="F57" s="45">
        <v>1904662.8</v>
      </c>
      <c r="G57" s="87">
        <f t="shared" si="0"/>
        <v>1.6907544532282447E-2</v>
      </c>
      <c r="H57" s="46"/>
    </row>
    <row r="58" spans="1:8" x14ac:dyDescent="0.25">
      <c r="A58" s="112"/>
      <c r="B58" s="2" t="s">
        <v>50</v>
      </c>
      <c r="C58" s="44" t="s">
        <v>373</v>
      </c>
      <c r="D58" s="44" t="s">
        <v>37</v>
      </c>
      <c r="E58" s="45">
        <v>128</v>
      </c>
      <c r="F58" s="45">
        <v>706432</v>
      </c>
      <c r="G58" s="87">
        <f t="shared" si="0"/>
        <v>6.2709422891177131E-3</v>
      </c>
      <c r="H58" s="46"/>
    </row>
    <row r="59" spans="1:8" outlineLevel="1" x14ac:dyDescent="0.25">
      <c r="A59" s="112"/>
      <c r="B59" s="2" t="s">
        <v>51</v>
      </c>
      <c r="C59" s="44" t="s">
        <v>377</v>
      </c>
      <c r="D59" s="44" t="s">
        <v>374</v>
      </c>
      <c r="E59" s="45">
        <v>61</v>
      </c>
      <c r="F59" s="45">
        <v>1121851</v>
      </c>
      <c r="G59" s="87">
        <f t="shared" si="0"/>
        <v>9.9585846592297571E-3</v>
      </c>
      <c r="H59" s="46"/>
    </row>
    <row r="60" spans="1:8" outlineLevel="1" x14ac:dyDescent="0.25">
      <c r="A60" s="112"/>
      <c r="B60" s="2" t="s">
        <v>781</v>
      </c>
      <c r="C60" s="44" t="s">
        <v>797</v>
      </c>
      <c r="D60" s="44" t="s">
        <v>798</v>
      </c>
      <c r="E60" s="45">
        <v>50</v>
      </c>
      <c r="F60" s="45">
        <v>1390000</v>
      </c>
      <c r="G60" s="87">
        <f t="shared" si="0"/>
        <v>1.2338922616576856E-2</v>
      </c>
      <c r="H60" s="46"/>
    </row>
    <row r="61" spans="1:8" outlineLevel="1" x14ac:dyDescent="0.25">
      <c r="A61" s="112"/>
      <c r="B61" s="2" t="s">
        <v>603</v>
      </c>
      <c r="C61" s="44" t="s">
        <v>614</v>
      </c>
      <c r="D61" s="44" t="s">
        <v>321</v>
      </c>
      <c r="E61" s="45">
        <v>83</v>
      </c>
      <c r="F61" s="45">
        <v>668648</v>
      </c>
      <c r="G61" s="87">
        <f t="shared" si="0"/>
        <v>5.935536640092721E-3</v>
      </c>
      <c r="H61" s="46"/>
    </row>
    <row r="62" spans="1:8" outlineLevel="1" x14ac:dyDescent="0.25">
      <c r="A62" s="112"/>
      <c r="B62" s="2" t="s">
        <v>669</v>
      </c>
      <c r="C62" s="44" t="s">
        <v>692</v>
      </c>
      <c r="D62" s="44" t="s">
        <v>693</v>
      </c>
      <c r="E62" s="45">
        <v>4457</v>
      </c>
      <c r="F62" s="45">
        <v>1485963.8</v>
      </c>
      <c r="G62" s="87">
        <f t="shared" si="0"/>
        <v>1.3190785855564382E-2</v>
      </c>
      <c r="H62" s="46"/>
    </row>
    <row r="63" spans="1:8" outlineLevel="1" x14ac:dyDescent="0.25">
      <c r="A63" s="112"/>
      <c r="B63" s="2" t="s">
        <v>52</v>
      </c>
      <c r="C63" s="44" t="s">
        <v>375</v>
      </c>
      <c r="D63" s="44" t="s">
        <v>310</v>
      </c>
      <c r="E63" s="45">
        <v>1950</v>
      </c>
      <c r="F63" s="45">
        <v>3845400</v>
      </c>
      <c r="G63" s="87">
        <f t="shared" si="0"/>
        <v>3.4135318726463776E-2</v>
      </c>
      <c r="H63" s="46"/>
    </row>
    <row r="64" spans="1:8" outlineLevel="1" x14ac:dyDescent="0.25">
      <c r="A64" s="112"/>
      <c r="B64" s="2" t="s">
        <v>670</v>
      </c>
      <c r="C64" s="44" t="s">
        <v>694</v>
      </c>
      <c r="D64" s="44" t="s">
        <v>319</v>
      </c>
      <c r="E64" s="45">
        <v>118</v>
      </c>
      <c r="F64" s="45">
        <v>368112.8</v>
      </c>
      <c r="G64" s="87">
        <f t="shared" si="0"/>
        <v>3.2677088873175777E-3</v>
      </c>
      <c r="H64" s="46"/>
    </row>
    <row r="65" spans="1:8" outlineLevel="1" x14ac:dyDescent="0.25">
      <c r="A65" s="112"/>
      <c r="B65" s="2" t="s">
        <v>53</v>
      </c>
      <c r="C65" s="44" t="s">
        <v>368</v>
      </c>
      <c r="D65" s="44" t="s">
        <v>376</v>
      </c>
      <c r="E65" s="45">
        <v>76</v>
      </c>
      <c r="F65" s="45">
        <v>680732</v>
      </c>
      <c r="G65" s="87">
        <f t="shared" si="0"/>
        <v>6.0428053745522278E-3</v>
      </c>
      <c r="H65" s="46"/>
    </row>
    <row r="66" spans="1:8" outlineLevel="1" x14ac:dyDescent="0.25">
      <c r="A66" s="112"/>
      <c r="B66" s="2" t="s">
        <v>625</v>
      </c>
      <c r="C66" s="44" t="s">
        <v>647</v>
      </c>
      <c r="D66" s="44" t="s">
        <v>648</v>
      </c>
      <c r="E66" s="45">
        <v>535</v>
      </c>
      <c r="F66" s="45">
        <v>1176893</v>
      </c>
      <c r="G66" s="87">
        <f t="shared" si="0"/>
        <v>1.044718824100071E-2</v>
      </c>
      <c r="H66" s="46"/>
    </row>
    <row r="67" spans="1:8" outlineLevel="1" x14ac:dyDescent="0.25">
      <c r="A67" s="112"/>
      <c r="B67" s="2" t="s">
        <v>54</v>
      </c>
      <c r="C67" s="44" t="s">
        <v>366</v>
      </c>
      <c r="D67" s="44" t="s">
        <v>369</v>
      </c>
      <c r="E67" s="45">
        <v>831</v>
      </c>
      <c r="F67" s="45">
        <v>1965813.6</v>
      </c>
      <c r="G67" s="87">
        <f t="shared" si="0"/>
        <v>1.745037545972257E-2</v>
      </c>
      <c r="H67" s="46"/>
    </row>
    <row r="68" spans="1:8" outlineLevel="1" x14ac:dyDescent="0.25">
      <c r="A68" s="112"/>
      <c r="B68" s="2" t="s">
        <v>55</v>
      </c>
      <c r="C68" s="44" t="s">
        <v>378</v>
      </c>
      <c r="D68" s="44" t="s">
        <v>317</v>
      </c>
      <c r="E68" s="45">
        <v>1500</v>
      </c>
      <c r="F68" s="45">
        <v>187470</v>
      </c>
      <c r="G68" s="87">
        <f t="shared" si="0"/>
        <v>1.6641567071436427E-3</v>
      </c>
      <c r="H68" s="46"/>
    </row>
    <row r="69" spans="1:8" outlineLevel="1" x14ac:dyDescent="0.25">
      <c r="A69" s="112"/>
      <c r="B69" s="2" t="s">
        <v>56</v>
      </c>
      <c r="C69" s="44" t="s">
        <v>388</v>
      </c>
      <c r="D69" s="44" t="s">
        <v>336</v>
      </c>
      <c r="E69" s="45">
        <v>156</v>
      </c>
      <c r="F69" s="45">
        <v>1856868</v>
      </c>
      <c r="G69" s="87">
        <f t="shared" si="0"/>
        <v>1.6483273785034412E-2</v>
      </c>
      <c r="H69" s="46"/>
    </row>
    <row r="70" spans="1:8" outlineLevel="1" x14ac:dyDescent="0.25">
      <c r="A70" s="112"/>
      <c r="B70" s="2" t="s">
        <v>57</v>
      </c>
      <c r="C70" s="44" t="s">
        <v>383</v>
      </c>
      <c r="D70" s="44" t="s">
        <v>318</v>
      </c>
      <c r="E70" s="45">
        <v>307</v>
      </c>
      <c r="F70" s="45">
        <v>1324121.7</v>
      </c>
      <c r="G70" s="87">
        <f t="shared" si="0"/>
        <v>1.1754126036856256E-2</v>
      </c>
      <c r="H70" s="46"/>
    </row>
    <row r="71" spans="1:8" outlineLevel="1" x14ac:dyDescent="0.25">
      <c r="A71" s="112"/>
      <c r="B71" s="2" t="s">
        <v>671</v>
      </c>
      <c r="C71" s="44" t="s">
        <v>695</v>
      </c>
      <c r="D71" s="44" t="s">
        <v>696</v>
      </c>
      <c r="E71" s="45">
        <v>1285</v>
      </c>
      <c r="F71" s="45">
        <v>532182.75</v>
      </c>
      <c r="G71" s="87">
        <f t="shared" ref="G71:G90" si="1">+F71/$F$111</f>
        <v>4.724145158364796E-3</v>
      </c>
      <c r="H71" s="46"/>
    </row>
    <row r="72" spans="1:8" outlineLevel="1" x14ac:dyDescent="0.25">
      <c r="A72" s="112"/>
      <c r="B72" s="2" t="s">
        <v>58</v>
      </c>
      <c r="C72" s="44" t="s">
        <v>382</v>
      </c>
      <c r="D72" s="44" t="s">
        <v>317</v>
      </c>
      <c r="E72" s="45">
        <v>1355</v>
      </c>
      <c r="F72" s="45">
        <v>1133457.5</v>
      </c>
      <c r="G72" s="87">
        <f t="shared" si="1"/>
        <v>1.0061614663078174E-2</v>
      </c>
      <c r="H72" s="46"/>
    </row>
    <row r="73" spans="1:8" outlineLevel="1" x14ac:dyDescent="0.25">
      <c r="A73" s="112"/>
      <c r="B73" s="2" t="s">
        <v>59</v>
      </c>
      <c r="C73" s="44" t="s">
        <v>379</v>
      </c>
      <c r="D73" s="44" t="s">
        <v>384</v>
      </c>
      <c r="E73" s="45">
        <v>73</v>
      </c>
      <c r="F73" s="45">
        <v>1039082</v>
      </c>
      <c r="G73" s="87">
        <f t="shared" si="1"/>
        <v>9.2238506404877067E-3</v>
      </c>
      <c r="H73" s="46"/>
    </row>
    <row r="74" spans="1:8" x14ac:dyDescent="0.25">
      <c r="B74" s="2" t="s">
        <v>60</v>
      </c>
      <c r="C74" s="44" t="s">
        <v>386</v>
      </c>
      <c r="D74" s="44" t="s">
        <v>369</v>
      </c>
      <c r="E74" s="45">
        <v>623</v>
      </c>
      <c r="F74" s="45">
        <v>1028759.9</v>
      </c>
      <c r="G74" s="87">
        <f t="shared" si="1"/>
        <v>9.1322221562139174E-3</v>
      </c>
      <c r="H74" s="46"/>
    </row>
    <row r="75" spans="1:8" x14ac:dyDescent="0.25">
      <c r="B75" s="2" t="s">
        <v>712</v>
      </c>
      <c r="C75" s="44" t="s">
        <v>723</v>
      </c>
      <c r="D75" s="44" t="s">
        <v>392</v>
      </c>
      <c r="E75" s="45">
        <v>3885</v>
      </c>
      <c r="F75" s="45">
        <v>1570705.5</v>
      </c>
      <c r="G75" s="87">
        <f t="shared" si="1"/>
        <v>1.394303137980695E-2</v>
      </c>
      <c r="H75" s="46"/>
    </row>
    <row r="76" spans="1:8" x14ac:dyDescent="0.25">
      <c r="B76" s="2" t="s">
        <v>61</v>
      </c>
      <c r="C76" s="44" t="s">
        <v>380</v>
      </c>
      <c r="D76" s="44" t="s">
        <v>321</v>
      </c>
      <c r="E76" s="45">
        <v>201</v>
      </c>
      <c r="F76" s="45">
        <v>1029682.8</v>
      </c>
      <c r="G76" s="87">
        <f t="shared" si="1"/>
        <v>9.1404146682159595E-3</v>
      </c>
      <c r="H76" s="46"/>
    </row>
    <row r="77" spans="1:8" x14ac:dyDescent="0.25">
      <c r="A77" s="101" t="s">
        <v>782</v>
      </c>
      <c r="B77" s="2" t="s">
        <v>62</v>
      </c>
      <c r="C77" s="44" t="s">
        <v>381</v>
      </c>
      <c r="D77" s="44" t="s">
        <v>319</v>
      </c>
      <c r="E77" s="45">
        <v>1330</v>
      </c>
      <c r="F77" s="45">
        <v>1392111</v>
      </c>
      <c r="G77" s="87">
        <f t="shared" si="1"/>
        <v>1.2357661800493112E-2</v>
      </c>
      <c r="H77" s="46"/>
    </row>
    <row r="78" spans="1:8" x14ac:dyDescent="0.25">
      <c r="A78" s="113" t="s">
        <v>64</v>
      </c>
      <c r="B78" s="2" t="s">
        <v>63</v>
      </c>
      <c r="C78" s="44" t="s">
        <v>387</v>
      </c>
      <c r="D78" s="44" t="s">
        <v>345</v>
      </c>
      <c r="E78" s="45">
        <v>4525</v>
      </c>
      <c r="F78" s="45">
        <v>1571306.25</v>
      </c>
      <c r="G78" s="87">
        <f t="shared" si="1"/>
        <v>1.3948364191146452E-2</v>
      </c>
      <c r="H78" s="46"/>
    </row>
    <row r="79" spans="1:8" x14ac:dyDescent="0.25">
      <c r="B79" s="2" t="s">
        <v>783</v>
      </c>
      <c r="C79" s="44" t="s">
        <v>800</v>
      </c>
      <c r="D79" s="44" t="s">
        <v>396</v>
      </c>
      <c r="E79" s="45">
        <v>225</v>
      </c>
      <c r="F79" s="45">
        <v>381712.5</v>
      </c>
      <c r="G79" s="87">
        <f t="shared" si="1"/>
        <v>3.3884323735828008E-3</v>
      </c>
      <c r="H79" s="46"/>
    </row>
    <row r="80" spans="1:8" x14ac:dyDescent="0.25">
      <c r="B80" s="2" t="s">
        <v>65</v>
      </c>
      <c r="C80" s="44" t="s">
        <v>389</v>
      </c>
      <c r="D80" s="44" t="s">
        <v>393</v>
      </c>
      <c r="E80" s="45">
        <v>3510</v>
      </c>
      <c r="F80" s="45">
        <v>997717.5</v>
      </c>
      <c r="G80" s="87">
        <f t="shared" si="1"/>
        <v>8.8566611695715964E-3</v>
      </c>
      <c r="H80" s="46"/>
    </row>
    <row r="81" spans="1:8" x14ac:dyDescent="0.25">
      <c r="B81" s="2" t="s">
        <v>784</v>
      </c>
      <c r="C81" s="44" t="s">
        <v>801</v>
      </c>
      <c r="D81" s="44" t="s">
        <v>802</v>
      </c>
      <c r="E81" s="45">
        <v>920</v>
      </c>
      <c r="F81" s="45">
        <v>631442</v>
      </c>
      <c r="G81" s="87">
        <f t="shared" si="1"/>
        <v>5.6052618524147649E-3</v>
      </c>
      <c r="H81" s="46"/>
    </row>
    <row r="82" spans="1:8" x14ac:dyDescent="0.25">
      <c r="A82" s="120" t="s">
        <v>68</v>
      </c>
      <c r="B82" s="2" t="s">
        <v>66</v>
      </c>
      <c r="C82" s="44" t="s">
        <v>391</v>
      </c>
      <c r="D82" s="44" t="s">
        <v>395</v>
      </c>
      <c r="E82" s="45">
        <v>5500</v>
      </c>
      <c r="F82" s="45">
        <v>1663475</v>
      </c>
      <c r="G82" s="87">
        <f t="shared" si="1"/>
        <v>1.476653906446776E-2</v>
      </c>
      <c r="H82" s="46"/>
    </row>
    <row r="83" spans="1:8" x14ac:dyDescent="0.25">
      <c r="B83" s="2" t="s">
        <v>785</v>
      </c>
      <c r="C83" s="44" t="s">
        <v>803</v>
      </c>
      <c r="D83" s="44" t="s">
        <v>804</v>
      </c>
      <c r="E83" s="45">
        <v>37</v>
      </c>
      <c r="F83" s="45">
        <v>1493875</v>
      </c>
      <c r="G83" s="87">
        <f t="shared" si="1"/>
        <v>1.3261012966790468E-2</v>
      </c>
      <c r="H83" s="46"/>
    </row>
    <row r="84" spans="1:8" x14ac:dyDescent="0.25">
      <c r="B84" s="2" t="s">
        <v>626</v>
      </c>
      <c r="C84" s="44" t="s">
        <v>642</v>
      </c>
      <c r="D84" s="44" t="s">
        <v>492</v>
      </c>
      <c r="E84" s="45">
        <v>200</v>
      </c>
      <c r="F84" s="45">
        <v>324740</v>
      </c>
      <c r="G84" s="87">
        <f t="shared" si="1"/>
        <v>2.8826918924512003E-3</v>
      </c>
      <c r="H84" s="46"/>
    </row>
    <row r="85" spans="1:8" x14ac:dyDescent="0.25">
      <c r="B85" s="2" t="s">
        <v>672</v>
      </c>
      <c r="C85" s="44" t="s">
        <v>697</v>
      </c>
      <c r="D85" s="44" t="s">
        <v>698</v>
      </c>
      <c r="E85" s="45">
        <v>9935</v>
      </c>
      <c r="F85" s="45">
        <v>1497701.25</v>
      </c>
      <c r="G85" s="87">
        <f t="shared" si="1"/>
        <v>1.3294978292446351E-2</v>
      </c>
      <c r="H85" s="46"/>
    </row>
    <row r="86" spans="1:8" x14ac:dyDescent="0.25">
      <c r="B86" s="2" t="s">
        <v>67</v>
      </c>
      <c r="C86" s="44" t="s">
        <v>390</v>
      </c>
      <c r="D86" s="44" t="s">
        <v>344</v>
      </c>
      <c r="E86" s="45">
        <v>524</v>
      </c>
      <c r="F86" s="45">
        <v>287414</v>
      </c>
      <c r="G86" s="87">
        <f t="shared" si="1"/>
        <v>2.5513518740437557E-3</v>
      </c>
      <c r="H86" s="46"/>
    </row>
    <row r="87" spans="1:8" x14ac:dyDescent="0.25">
      <c r="B87" s="2" t="s">
        <v>69</v>
      </c>
      <c r="C87" s="44" t="s">
        <v>394</v>
      </c>
      <c r="D87" s="44" t="s">
        <v>313</v>
      </c>
      <c r="E87" s="45">
        <v>526</v>
      </c>
      <c r="F87" s="45">
        <v>708469.4</v>
      </c>
      <c r="G87" s="87">
        <f t="shared" si="1"/>
        <v>6.2890281315198821E-3</v>
      </c>
      <c r="H87" s="46"/>
    </row>
    <row r="88" spans="1:8" x14ac:dyDescent="0.25">
      <c r="B88" s="2" t="s">
        <v>70</v>
      </c>
      <c r="C88" s="44" t="s">
        <v>397</v>
      </c>
      <c r="D88" s="44" t="s">
        <v>396</v>
      </c>
      <c r="E88" s="45">
        <v>1850</v>
      </c>
      <c r="F88" s="45">
        <v>577940</v>
      </c>
      <c r="G88" s="87">
        <f t="shared" si="1"/>
        <v>5.1303287316722505E-3</v>
      </c>
      <c r="H88" s="46"/>
    </row>
    <row r="89" spans="1:8" x14ac:dyDescent="0.25">
      <c r="B89" s="2" t="s">
        <v>673</v>
      </c>
      <c r="C89" s="44" t="s">
        <v>699</v>
      </c>
      <c r="D89" s="44" t="s">
        <v>317</v>
      </c>
      <c r="E89" s="45">
        <v>965</v>
      </c>
      <c r="F89" s="45">
        <v>1010644.5</v>
      </c>
      <c r="G89" s="87">
        <f t="shared" si="1"/>
        <v>8.9714131499057624E-3</v>
      </c>
      <c r="H89" s="46"/>
    </row>
    <row r="90" spans="1:8" x14ac:dyDescent="0.25">
      <c r="B90" s="2" t="s">
        <v>786</v>
      </c>
      <c r="C90" s="44" t="s">
        <v>799</v>
      </c>
      <c r="D90" s="44" t="s">
        <v>395</v>
      </c>
      <c r="E90" s="45">
        <v>975</v>
      </c>
      <c r="F90" s="45">
        <v>1309425</v>
      </c>
      <c r="G90" s="87">
        <f t="shared" si="1"/>
        <v>1.1623664566338957E-2</v>
      </c>
      <c r="H90" s="46"/>
    </row>
    <row r="91" spans="1:8" x14ac:dyDescent="0.25">
      <c r="B91" s="2"/>
      <c r="C91" s="44"/>
      <c r="D91" s="44"/>
      <c r="E91" s="45"/>
      <c r="F91" s="45"/>
      <c r="G91" s="87"/>
      <c r="H91" s="46"/>
    </row>
    <row r="92" spans="1:8" hidden="1" x14ac:dyDescent="0.25">
      <c r="A92" s="119" t="s">
        <v>71</v>
      </c>
      <c r="B92" s="2"/>
      <c r="C92" s="44"/>
      <c r="D92" s="44"/>
      <c r="E92" s="45"/>
      <c r="F92" s="45"/>
      <c r="G92" s="87"/>
      <c r="H92" s="46"/>
    </row>
    <row r="93" spans="1:8" hidden="1" x14ac:dyDescent="0.25">
      <c r="B93" s="2"/>
      <c r="C93" s="44"/>
      <c r="D93" s="44"/>
      <c r="E93" s="45"/>
      <c r="F93" s="45"/>
      <c r="G93" s="87"/>
      <c r="H93" s="46"/>
    </row>
    <row r="94" spans="1:8" hidden="1" x14ac:dyDescent="0.25">
      <c r="B94" s="2"/>
      <c r="C94" s="44"/>
      <c r="D94" s="44"/>
      <c r="E94" s="45"/>
      <c r="F94" s="45"/>
      <c r="G94" s="87"/>
      <c r="H94" s="46"/>
    </row>
    <row r="95" spans="1:8" hidden="1" x14ac:dyDescent="0.25">
      <c r="B95" s="2"/>
      <c r="C95" s="44"/>
      <c r="D95" s="44"/>
      <c r="E95" s="45"/>
      <c r="F95" s="45"/>
      <c r="G95" s="87"/>
      <c r="H95" s="46"/>
    </row>
    <row r="96" spans="1:8" hidden="1" x14ac:dyDescent="0.25">
      <c r="A96" s="54" t="s">
        <v>305</v>
      </c>
      <c r="B96" s="2"/>
      <c r="C96" s="44"/>
      <c r="D96" s="44"/>
      <c r="E96" s="45"/>
      <c r="F96" s="45"/>
      <c r="G96" s="87"/>
      <c r="H96" s="46"/>
    </row>
    <row r="97" spans="1:8" hidden="1" x14ac:dyDescent="0.25">
      <c r="A97" s="54" t="s">
        <v>74</v>
      </c>
      <c r="B97" s="2"/>
      <c r="C97" s="44"/>
      <c r="D97" s="44"/>
      <c r="E97" s="45"/>
      <c r="F97" s="45"/>
      <c r="G97" s="87"/>
      <c r="H97" s="46"/>
    </row>
    <row r="98" spans="1:8" x14ac:dyDescent="0.25">
      <c r="B98" s="2"/>
      <c r="C98" s="44"/>
      <c r="D98" s="44"/>
      <c r="E98" s="45"/>
      <c r="F98" s="45"/>
      <c r="G98" s="87"/>
      <c r="H98" s="46"/>
    </row>
    <row r="99" spans="1:8" x14ac:dyDescent="0.25">
      <c r="B99" s="49"/>
      <c r="C99" s="49" t="s">
        <v>72</v>
      </c>
      <c r="D99" s="49"/>
      <c r="E99" s="50"/>
      <c r="F99" s="51">
        <f>SUM(F7:F98)</f>
        <v>104501217.80000001</v>
      </c>
      <c r="G99" s="88">
        <f>+F99/$F$111</f>
        <v>0.92764923724621884</v>
      </c>
      <c r="H99" s="52"/>
    </row>
    <row r="101" spans="1:8" x14ac:dyDescent="0.25">
      <c r="B101" s="53"/>
      <c r="C101" s="53" t="s">
        <v>75</v>
      </c>
      <c r="D101" s="53"/>
      <c r="E101" s="53"/>
      <c r="F101" s="53" t="s">
        <v>10</v>
      </c>
      <c r="G101" s="53" t="s">
        <v>11</v>
      </c>
      <c r="H101" s="53" t="s">
        <v>12</v>
      </c>
    </row>
    <row r="102" spans="1:8" x14ac:dyDescent="0.25">
      <c r="B102" s="54"/>
      <c r="C102" s="49" t="s">
        <v>787</v>
      </c>
      <c r="D102" s="44"/>
      <c r="E102" s="55"/>
      <c r="F102" s="45">
        <v>4998625.1100000003</v>
      </c>
      <c r="G102" s="88">
        <f>+F102/$F$111</f>
        <v>4.4372408936379844E-2</v>
      </c>
      <c r="H102" s="44"/>
    </row>
    <row r="103" spans="1:8" x14ac:dyDescent="0.25">
      <c r="B103" s="54" t="s">
        <v>77</v>
      </c>
      <c r="C103" s="49" t="s">
        <v>78</v>
      </c>
      <c r="D103" s="49"/>
      <c r="E103" s="50"/>
      <c r="F103" s="45">
        <v>2547874.2000000002</v>
      </c>
      <c r="G103" s="88">
        <f>+F103/$F$111</f>
        <v>2.2617282439260911E-2</v>
      </c>
      <c r="H103" s="44"/>
    </row>
    <row r="104" spans="1:8" x14ac:dyDescent="0.25">
      <c r="B104" s="54"/>
      <c r="C104" s="49" t="s">
        <v>79</v>
      </c>
      <c r="D104" s="44"/>
      <c r="E104" s="55"/>
      <c r="F104" s="50" t="s">
        <v>76</v>
      </c>
      <c r="G104" s="55">
        <v>0</v>
      </c>
      <c r="H104" s="44"/>
    </row>
    <row r="105" spans="1:8" x14ac:dyDescent="0.25">
      <c r="B105" s="54"/>
      <c r="C105" s="49" t="s">
        <v>80</v>
      </c>
      <c r="D105" s="44"/>
      <c r="E105" s="55"/>
      <c r="F105" s="50" t="s">
        <v>76</v>
      </c>
      <c r="G105" s="55">
        <v>0</v>
      </c>
      <c r="H105" s="44"/>
    </row>
    <row r="106" spans="1:8" x14ac:dyDescent="0.25">
      <c r="B106" s="54"/>
      <c r="C106" s="49" t="s">
        <v>81</v>
      </c>
      <c r="D106" s="44"/>
      <c r="E106" s="55"/>
      <c r="F106" s="50" t="s">
        <v>76</v>
      </c>
      <c r="G106" s="55">
        <v>0</v>
      </c>
      <c r="H106" s="44"/>
    </row>
    <row r="107" spans="1:8" x14ac:dyDescent="0.25">
      <c r="B107" s="44" t="s">
        <v>68</v>
      </c>
      <c r="C107" s="44" t="s">
        <v>82</v>
      </c>
      <c r="D107" s="44"/>
      <c r="E107" s="55"/>
      <c r="F107" s="45">
        <v>603933.54</v>
      </c>
      <c r="G107" s="88">
        <f>+F107/$F$111</f>
        <v>5.3610713781405209E-3</v>
      </c>
      <c r="H107" s="44"/>
    </row>
    <row r="108" spans="1:8" x14ac:dyDescent="0.25">
      <c r="B108" s="54"/>
      <c r="C108" s="44"/>
      <c r="D108" s="44"/>
      <c r="E108" s="55"/>
      <c r="F108" s="56"/>
      <c r="G108" s="88"/>
      <c r="H108" s="44"/>
    </row>
    <row r="109" spans="1:8" x14ac:dyDescent="0.25">
      <c r="B109" s="54"/>
      <c r="C109" s="44" t="s">
        <v>83</v>
      </c>
      <c r="D109" s="44"/>
      <c r="E109" s="55"/>
      <c r="F109" s="57">
        <f>SUM(F102:F108)</f>
        <v>8150432.8500000006</v>
      </c>
      <c r="G109" s="88">
        <f>+F109/$F$111</f>
        <v>7.2350762753781273E-2</v>
      </c>
      <c r="H109" s="44"/>
    </row>
    <row r="110" spans="1:8" x14ac:dyDescent="0.25">
      <c r="B110" s="54"/>
      <c r="C110" s="44"/>
      <c r="D110" s="44"/>
      <c r="E110" s="55"/>
      <c r="F110" s="57"/>
      <c r="G110" s="89"/>
      <c r="H110" s="44"/>
    </row>
    <row r="111" spans="1:8" x14ac:dyDescent="0.25">
      <c r="B111" s="58"/>
      <c r="C111" s="59" t="s">
        <v>84</v>
      </c>
      <c r="D111" s="60"/>
      <c r="E111" s="61"/>
      <c r="F111" s="61">
        <f>+F109+F99</f>
        <v>112651650.65000001</v>
      </c>
      <c r="G111" s="90">
        <v>1</v>
      </c>
      <c r="H111" s="44"/>
    </row>
    <row r="112" spans="1:8" x14ac:dyDescent="0.25">
      <c r="F112" s="62">
        <v>0</v>
      </c>
    </row>
    <row r="113" spans="2:8" x14ac:dyDescent="0.25">
      <c r="C113" s="49" t="s">
        <v>85</v>
      </c>
      <c r="D113" s="15"/>
      <c r="F113" s="37"/>
    </row>
    <row r="114" spans="2:8" x14ac:dyDescent="0.25">
      <c r="C114" s="49" t="s">
        <v>86</v>
      </c>
      <c r="D114" s="15"/>
    </row>
    <row r="115" spans="2:8" x14ac:dyDescent="0.25">
      <c r="C115" s="49" t="s">
        <v>87</v>
      </c>
      <c r="D115" s="15"/>
    </row>
    <row r="116" spans="2:8" x14ac:dyDescent="0.25">
      <c r="C116" s="49" t="s">
        <v>88</v>
      </c>
      <c r="D116" s="65">
        <v>9.4722000000000008</v>
      </c>
    </row>
    <row r="117" spans="2:8" x14ac:dyDescent="0.25">
      <c r="C117" s="49" t="s">
        <v>89</v>
      </c>
      <c r="D117" s="65">
        <v>10.1373</v>
      </c>
    </row>
    <row r="118" spans="2:8" x14ac:dyDescent="0.25">
      <c r="C118" s="49" t="s">
        <v>90</v>
      </c>
      <c r="D118" s="66"/>
    </row>
    <row r="119" spans="2:8" x14ac:dyDescent="0.25">
      <c r="C119" s="49" t="s">
        <v>91</v>
      </c>
      <c r="D119" s="64">
        <v>0</v>
      </c>
    </row>
    <row r="120" spans="2:8" x14ac:dyDescent="0.25">
      <c r="C120" s="49" t="s">
        <v>92</v>
      </c>
      <c r="D120" s="64">
        <v>0</v>
      </c>
      <c r="F120" s="62"/>
      <c r="G120" s="91"/>
    </row>
    <row r="121" spans="2:8" x14ac:dyDescent="0.25">
      <c r="B121" s="67"/>
      <c r="C121" s="43"/>
    </row>
    <row r="122" spans="2:8" x14ac:dyDescent="0.25">
      <c r="F122" s="37"/>
    </row>
    <row r="123" spans="2:8" x14ac:dyDescent="0.25">
      <c r="C123" s="53" t="s">
        <v>93</v>
      </c>
      <c r="D123" s="53"/>
      <c r="E123" s="53"/>
      <c r="F123" s="53"/>
      <c r="G123" s="53"/>
      <c r="H123" s="53"/>
    </row>
    <row r="124" spans="2:8" x14ac:dyDescent="0.25">
      <c r="C124" s="53" t="s">
        <v>94</v>
      </c>
      <c r="D124" s="53"/>
      <c r="E124" s="53"/>
      <c r="F124" s="53" t="s">
        <v>10</v>
      </c>
      <c r="G124" s="53" t="s">
        <v>11</v>
      </c>
      <c r="H124" s="53" t="s">
        <v>12</v>
      </c>
    </row>
    <row r="125" spans="2:8" x14ac:dyDescent="0.25">
      <c r="C125" s="49" t="s">
        <v>95</v>
      </c>
      <c r="D125" s="44"/>
      <c r="E125" s="55"/>
      <c r="F125" s="68">
        <f>SUMIF(Table1345676816[[Industry ]],A96,Table1345676816[Market Value])</f>
        <v>0</v>
      </c>
      <c r="G125" s="92">
        <f>+F125/$F$111</f>
        <v>0</v>
      </c>
      <c r="H125" s="44"/>
    </row>
    <row r="126" spans="2:8" x14ac:dyDescent="0.25">
      <c r="C126" s="44" t="s">
        <v>96</v>
      </c>
      <c r="D126" s="44"/>
      <c r="E126" s="55"/>
      <c r="F126" s="68">
        <f>SUMIF(Table1345676816[[Industry ]],A97,Table1345676816[Market Value])</f>
        <v>0</v>
      </c>
      <c r="G126" s="92">
        <f>+F126/$F$111</f>
        <v>0</v>
      </c>
      <c r="H126" s="44"/>
    </row>
    <row r="127" spans="2:8" x14ac:dyDescent="0.25">
      <c r="C127" s="44" t="s">
        <v>97</v>
      </c>
      <c r="D127" s="44"/>
      <c r="E127" s="55"/>
      <c r="F127" s="68">
        <f>SUMIF($E$139:$E$146,C127,H139:H146)</f>
        <v>0</v>
      </c>
      <c r="G127" s="92">
        <f>+F127/$F$111</f>
        <v>0</v>
      </c>
      <c r="H127" s="44"/>
    </row>
    <row r="128" spans="2:8" x14ac:dyDescent="0.25">
      <c r="C128" s="44" t="s">
        <v>98</v>
      </c>
      <c r="D128" s="44"/>
      <c r="E128" s="55"/>
      <c r="F128" s="68">
        <f t="shared" ref="F128:F136" si="2">SUMIF($E$139:$E$146,C128,H140:H147)</f>
        <v>0</v>
      </c>
      <c r="G128" s="92">
        <f t="shared" ref="G128:G136" si="3">+F128/$F$111</f>
        <v>0</v>
      </c>
      <c r="H128" s="44"/>
    </row>
    <row r="129" spans="3:8" x14ac:dyDescent="0.25">
      <c r="C129" s="44" t="s">
        <v>99</v>
      </c>
      <c r="D129" s="44"/>
      <c r="E129" s="55"/>
      <c r="F129" s="68">
        <f t="shared" si="2"/>
        <v>0</v>
      </c>
      <c r="G129" s="92">
        <f t="shared" si="3"/>
        <v>0</v>
      </c>
      <c r="H129" s="44"/>
    </row>
    <row r="130" spans="3:8" x14ac:dyDescent="0.25">
      <c r="C130" s="44" t="s">
        <v>100</v>
      </c>
      <c r="D130" s="44"/>
      <c r="E130" s="55"/>
      <c r="F130" s="68">
        <f t="shared" si="2"/>
        <v>0</v>
      </c>
      <c r="G130" s="92">
        <f t="shared" si="3"/>
        <v>0</v>
      </c>
      <c r="H130" s="44"/>
    </row>
    <row r="131" spans="3:8" x14ac:dyDescent="0.25">
      <c r="C131" s="44" t="s">
        <v>101</v>
      </c>
      <c r="D131" s="44"/>
      <c r="E131" s="55"/>
      <c r="F131" s="68">
        <f t="shared" si="2"/>
        <v>0</v>
      </c>
      <c r="G131" s="92">
        <f t="shared" si="3"/>
        <v>0</v>
      </c>
      <c r="H131" s="44"/>
    </row>
    <row r="132" spans="3:8" x14ac:dyDescent="0.25">
      <c r="C132" s="44" t="s">
        <v>102</v>
      </c>
      <c r="D132" s="44"/>
      <c r="E132" s="55"/>
      <c r="F132" s="68">
        <f t="shared" si="2"/>
        <v>0</v>
      </c>
      <c r="G132" s="92">
        <f t="shared" si="3"/>
        <v>0</v>
      </c>
      <c r="H132" s="44"/>
    </row>
    <row r="133" spans="3:8" x14ac:dyDescent="0.25">
      <c r="C133" s="44" t="s">
        <v>103</v>
      </c>
      <c r="D133" s="44"/>
      <c r="E133" s="55"/>
      <c r="F133" s="68">
        <f t="shared" si="2"/>
        <v>0</v>
      </c>
      <c r="G133" s="92">
        <f t="shared" si="3"/>
        <v>0</v>
      </c>
      <c r="H133" s="44"/>
    </row>
    <row r="134" spans="3:8" x14ac:dyDescent="0.25">
      <c r="C134" s="44" t="s">
        <v>104</v>
      </c>
      <c r="D134" s="44"/>
      <c r="E134" s="55"/>
      <c r="F134" s="68">
        <f>SUMIF($E$139:$E$146,C134,H146:H153)</f>
        <v>0</v>
      </c>
      <c r="G134" s="92">
        <f t="shared" si="3"/>
        <v>0</v>
      </c>
      <c r="H134" s="44"/>
    </row>
    <row r="135" spans="3:8" x14ac:dyDescent="0.25">
      <c r="C135" s="44" t="s">
        <v>105</v>
      </c>
      <c r="D135" s="44"/>
      <c r="E135" s="55"/>
      <c r="F135" s="68">
        <f t="shared" si="2"/>
        <v>0</v>
      </c>
      <c r="G135" s="92">
        <f t="shared" si="3"/>
        <v>0</v>
      </c>
      <c r="H135" s="44"/>
    </row>
    <row r="136" spans="3:8" x14ac:dyDescent="0.25">
      <c r="C136" s="44" t="s">
        <v>106</v>
      </c>
      <c r="D136" s="44"/>
      <c r="E136" s="55"/>
      <c r="F136" s="68">
        <f t="shared" si="2"/>
        <v>0</v>
      </c>
      <c r="G136" s="92">
        <f t="shared" si="3"/>
        <v>0</v>
      </c>
      <c r="H136" s="44"/>
    </row>
    <row r="139" spans="3:8" s="101" customFormat="1" x14ac:dyDescent="0.25">
      <c r="E139" s="101" t="s">
        <v>97</v>
      </c>
      <c r="F139" s="101" t="s">
        <v>107</v>
      </c>
      <c r="G139" s="101">
        <f t="shared" ref="G139:G146" si="4">SUMIF($H$7:$H$57,F139,$E$7:$E$57)</f>
        <v>0</v>
      </c>
      <c r="H139" s="101">
        <f t="shared" ref="H139:H146" si="5">SUMIF($H$7:$H$57,F139,$F$7:$F$57)</f>
        <v>0</v>
      </c>
    </row>
    <row r="140" spans="3:8" s="101" customFormat="1" x14ac:dyDescent="0.25">
      <c r="E140" s="101" t="s">
        <v>97</v>
      </c>
      <c r="F140" s="101" t="s">
        <v>108</v>
      </c>
      <c r="G140" s="101">
        <f t="shared" si="4"/>
        <v>0</v>
      </c>
      <c r="H140" s="101">
        <f t="shared" si="5"/>
        <v>0</v>
      </c>
    </row>
    <row r="141" spans="3:8" s="101" customFormat="1" x14ac:dyDescent="0.25">
      <c r="E141" s="101" t="s">
        <v>97</v>
      </c>
      <c r="F141" s="101" t="s">
        <v>109</v>
      </c>
      <c r="G141" s="101">
        <f t="shared" si="4"/>
        <v>0</v>
      </c>
      <c r="H141" s="101">
        <f t="shared" si="5"/>
        <v>0</v>
      </c>
    </row>
    <row r="142" spans="3:8" s="101" customFormat="1" x14ac:dyDescent="0.25">
      <c r="E142" s="101" t="s">
        <v>99</v>
      </c>
      <c r="F142" s="101" t="s">
        <v>110</v>
      </c>
      <c r="G142" s="101">
        <f t="shared" si="4"/>
        <v>0</v>
      </c>
      <c r="H142" s="101">
        <f t="shared" si="5"/>
        <v>0</v>
      </c>
    </row>
    <row r="143" spans="3:8" s="101" customFormat="1" x14ac:dyDescent="0.25">
      <c r="E143" s="101" t="s">
        <v>100</v>
      </c>
      <c r="F143" s="101" t="s">
        <v>111</v>
      </c>
      <c r="G143" s="101">
        <f t="shared" si="4"/>
        <v>0</v>
      </c>
      <c r="H143" s="101">
        <f t="shared" si="5"/>
        <v>0</v>
      </c>
    </row>
    <row r="144" spans="3:8" s="101" customFormat="1" x14ac:dyDescent="0.25">
      <c r="E144" s="101" t="s">
        <v>97</v>
      </c>
      <c r="F144" s="101" t="s">
        <v>112</v>
      </c>
      <c r="G144" s="101">
        <f t="shared" si="4"/>
        <v>0</v>
      </c>
      <c r="H144" s="101">
        <f t="shared" si="5"/>
        <v>0</v>
      </c>
    </row>
    <row r="145" spans="5:8" s="101" customFormat="1" x14ac:dyDescent="0.25">
      <c r="E145" s="101" t="s">
        <v>100</v>
      </c>
      <c r="F145" s="101" t="s">
        <v>113</v>
      </c>
      <c r="G145" s="101">
        <f t="shared" si="4"/>
        <v>0</v>
      </c>
      <c r="H145" s="101">
        <f t="shared" si="5"/>
        <v>0</v>
      </c>
    </row>
    <row r="146" spans="5:8" s="101" customFormat="1" x14ac:dyDescent="0.25">
      <c r="E146" s="101" t="s">
        <v>97</v>
      </c>
      <c r="F146" s="101" t="s">
        <v>114</v>
      </c>
      <c r="G146" s="101">
        <f t="shared" si="4"/>
        <v>0</v>
      </c>
      <c r="H146" s="101">
        <f t="shared" si="5"/>
        <v>0</v>
      </c>
    </row>
    <row r="147" spans="5:8" s="101" customFormat="1" x14ac:dyDescent="0.25">
      <c r="E147" s="107"/>
      <c r="G147" s="101" t="s">
        <v>115</v>
      </c>
      <c r="H147" s="101" t="s">
        <v>115</v>
      </c>
    </row>
    <row r="148" spans="5:8" s="101" customFormat="1" x14ac:dyDescent="0.25">
      <c r="E148" s="107"/>
    </row>
  </sheetData>
  <pageMargins left="0.7" right="0.7" top="0.75" bottom="0.75" header="0.3" footer="0.3"/>
  <pageSetup scale="44" orientation="portrait" horizontalDpi="4294967295" verticalDpi="4294967295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D36C-B0B4-431F-AFAA-32E32208B01D}">
  <sheetPr>
    <tabColor rgb="FF7030A0"/>
  </sheetPr>
  <dimension ref="A2:H147"/>
  <sheetViews>
    <sheetView showGridLines="0" zoomScaleNormal="100" zoomScaleSheetLayoutView="89" workbookViewId="0">
      <selection activeCell="E111" sqref="E111"/>
    </sheetView>
  </sheetViews>
  <sheetFormatPr defaultColWidth="9.140625" defaultRowHeight="15" outlineLevelRow="1" x14ac:dyDescent="0.25"/>
  <cols>
    <col min="1" max="1" width="11.28515625" style="101" customWidth="1"/>
    <col min="2" max="2" width="16.5703125" style="34" customWidth="1"/>
    <col min="3" max="3" width="60.7109375" style="34" customWidth="1"/>
    <col min="4" max="4" width="60.85546875" style="34" customWidth="1"/>
    <col min="5" max="5" width="19.42578125" style="37" customWidth="1"/>
    <col min="6" max="6" width="29.5703125" style="34" customWidth="1"/>
    <col min="7" max="7" width="20.5703125" style="34" customWidth="1"/>
    <col min="8" max="8" width="20.7109375" style="34" bestFit="1" customWidth="1"/>
    <col min="9" max="9" width="12" style="34" bestFit="1" customWidth="1"/>
    <col min="10" max="11" width="9.140625" style="34"/>
    <col min="12" max="12" width="16.140625" style="34" bestFit="1" customWidth="1"/>
    <col min="13" max="13" width="14" style="34" bestFit="1" customWidth="1"/>
    <col min="14" max="14" width="9.140625" style="34"/>
    <col min="15" max="15" width="10" style="34" bestFit="1" customWidth="1"/>
    <col min="16" max="16384" width="9.140625" style="34"/>
  </cols>
  <sheetData>
    <row r="2" spans="1:8" x14ac:dyDescent="0.25">
      <c r="B2" s="35" t="s">
        <v>0</v>
      </c>
      <c r="D2" s="36" t="s">
        <v>1</v>
      </c>
    </row>
    <row r="3" spans="1:8" x14ac:dyDescent="0.25">
      <c r="A3" s="101" t="s">
        <v>576</v>
      </c>
      <c r="B3" s="35" t="s">
        <v>3</v>
      </c>
      <c r="D3" s="35" t="s">
        <v>307</v>
      </c>
    </row>
    <row r="4" spans="1:8" x14ac:dyDescent="0.25">
      <c r="B4" s="35" t="s">
        <v>5</v>
      </c>
      <c r="D4" s="35" t="s">
        <v>815</v>
      </c>
    </row>
    <row r="6" spans="1:8" x14ac:dyDescent="0.25">
      <c r="B6" s="39" t="s">
        <v>6</v>
      </c>
      <c r="C6" s="40" t="s">
        <v>7</v>
      </c>
      <c r="D6" s="40" t="s">
        <v>8</v>
      </c>
      <c r="E6" s="41" t="s">
        <v>9</v>
      </c>
      <c r="F6" s="40" t="s">
        <v>10</v>
      </c>
      <c r="G6" s="40" t="s">
        <v>11</v>
      </c>
      <c r="H6" s="42" t="s">
        <v>12</v>
      </c>
    </row>
    <row r="7" spans="1:8" x14ac:dyDescent="0.25">
      <c r="A7" s="112"/>
      <c r="B7" s="2" t="s">
        <v>271</v>
      </c>
      <c r="C7" s="44" t="s">
        <v>545</v>
      </c>
      <c r="D7" s="44" t="s">
        <v>305</v>
      </c>
      <c r="E7" s="45">
        <v>50000</v>
      </c>
      <c r="F7" s="45">
        <v>4852355</v>
      </c>
      <c r="G7" s="87">
        <f t="shared" ref="G7:G70" si="0">+F7/$F$111</f>
        <v>8.156055269879571E-2</v>
      </c>
      <c r="H7" s="46"/>
    </row>
    <row r="8" spans="1:8" x14ac:dyDescent="0.25">
      <c r="A8" s="112"/>
      <c r="B8" s="2" t="s">
        <v>272</v>
      </c>
      <c r="C8" s="44" t="s">
        <v>550</v>
      </c>
      <c r="D8" s="44" t="s">
        <v>305</v>
      </c>
      <c r="E8" s="45">
        <v>50000</v>
      </c>
      <c r="F8" s="45">
        <v>4865420</v>
      </c>
      <c r="G8" s="87">
        <f t="shared" si="0"/>
        <v>8.1780155061155796E-2</v>
      </c>
      <c r="H8" s="46"/>
    </row>
    <row r="9" spans="1:8" x14ac:dyDescent="0.25">
      <c r="A9" s="112"/>
      <c r="B9" s="2" t="s">
        <v>739</v>
      </c>
      <c r="C9" s="44" t="s">
        <v>740</v>
      </c>
      <c r="D9" s="44" t="s">
        <v>305</v>
      </c>
      <c r="E9" s="45">
        <v>50000</v>
      </c>
      <c r="F9" s="45">
        <v>5038455</v>
      </c>
      <c r="G9" s="87">
        <f t="shared" si="0"/>
        <v>8.4688604718329702E-2</v>
      </c>
      <c r="H9" s="46"/>
    </row>
    <row r="10" spans="1:8" x14ac:dyDescent="0.25">
      <c r="A10" s="112"/>
      <c r="B10" s="2" t="s">
        <v>741</v>
      </c>
      <c r="C10" s="44" t="s">
        <v>742</v>
      </c>
      <c r="D10" s="44" t="s">
        <v>305</v>
      </c>
      <c r="E10" s="45">
        <v>20800</v>
      </c>
      <c r="F10" s="45">
        <v>2111457.92</v>
      </c>
      <c r="G10" s="87">
        <f t="shared" si="0"/>
        <v>3.5490328913578985E-2</v>
      </c>
      <c r="H10" s="46"/>
    </row>
    <row r="11" spans="1:8" x14ac:dyDescent="0.25">
      <c r="A11" s="112"/>
      <c r="B11" s="2" t="s">
        <v>769</v>
      </c>
      <c r="C11" s="44" t="s">
        <v>770</v>
      </c>
      <c r="D11" s="44" t="s">
        <v>74</v>
      </c>
      <c r="E11" s="45">
        <v>20000</v>
      </c>
      <c r="F11" s="45">
        <v>2027670</v>
      </c>
      <c r="G11" s="87">
        <f t="shared" si="0"/>
        <v>3.4081984086235875E-2</v>
      </c>
      <c r="H11" s="46"/>
    </row>
    <row r="12" spans="1:8" x14ac:dyDescent="0.25">
      <c r="A12" s="112"/>
      <c r="B12" s="2" t="s">
        <v>773</v>
      </c>
      <c r="C12" s="44" t="s">
        <v>774</v>
      </c>
      <c r="D12" s="44" t="s">
        <v>74</v>
      </c>
      <c r="E12" s="45">
        <v>20000</v>
      </c>
      <c r="F12" s="45">
        <v>1994988</v>
      </c>
      <c r="G12" s="87">
        <f t="shared" si="0"/>
        <v>3.3532650415615727E-2</v>
      </c>
      <c r="H12" s="46"/>
    </row>
    <row r="13" spans="1:8" x14ac:dyDescent="0.25">
      <c r="A13" s="112"/>
      <c r="B13" s="2" t="s">
        <v>13</v>
      </c>
      <c r="C13" s="44" t="s">
        <v>312</v>
      </c>
      <c r="D13" s="44" t="s">
        <v>308</v>
      </c>
      <c r="E13" s="45">
        <v>1135</v>
      </c>
      <c r="F13" s="45">
        <v>1484353</v>
      </c>
      <c r="G13" s="87">
        <f t="shared" si="0"/>
        <v>2.4949668991678369E-2</v>
      </c>
      <c r="H13" s="46"/>
    </row>
    <row r="14" spans="1:8" x14ac:dyDescent="0.25">
      <c r="A14" s="112"/>
      <c r="B14" s="2" t="s">
        <v>14</v>
      </c>
      <c r="C14" s="44" t="s">
        <v>309</v>
      </c>
      <c r="D14" s="44" t="s">
        <v>313</v>
      </c>
      <c r="E14" s="45">
        <v>930</v>
      </c>
      <c r="F14" s="45">
        <v>1050993</v>
      </c>
      <c r="G14" s="87">
        <f t="shared" si="0"/>
        <v>1.7665560323299797E-2</v>
      </c>
      <c r="H14" s="46"/>
    </row>
    <row r="15" spans="1:8" x14ac:dyDescent="0.25">
      <c r="A15" s="112"/>
      <c r="B15" s="2" t="s">
        <v>15</v>
      </c>
      <c r="C15" s="44" t="s">
        <v>314</v>
      </c>
      <c r="D15" s="44" t="s">
        <v>311</v>
      </c>
      <c r="E15" s="45">
        <v>255</v>
      </c>
      <c r="F15" s="45">
        <v>1004419.5</v>
      </c>
      <c r="G15" s="87">
        <f t="shared" si="0"/>
        <v>1.6882732108728243E-2</v>
      </c>
      <c r="H15" s="46"/>
    </row>
    <row r="16" spans="1:8" x14ac:dyDescent="0.25">
      <c r="A16" s="112"/>
      <c r="B16" s="2" t="s">
        <v>16</v>
      </c>
      <c r="C16" s="44" t="s">
        <v>315</v>
      </c>
      <c r="D16" s="44" t="s">
        <v>317</v>
      </c>
      <c r="E16" s="45">
        <v>749</v>
      </c>
      <c r="F16" s="45">
        <v>181707.4</v>
      </c>
      <c r="G16" s="87">
        <f t="shared" si="0"/>
        <v>3.0542192344668001E-3</v>
      </c>
      <c r="H16" s="46"/>
    </row>
    <row r="17" spans="1:8" x14ac:dyDescent="0.25">
      <c r="A17" s="112"/>
      <c r="B17" s="2" t="s">
        <v>17</v>
      </c>
      <c r="C17" s="44" t="s">
        <v>326</v>
      </c>
      <c r="D17" s="44" t="s">
        <v>308</v>
      </c>
      <c r="E17" s="45">
        <v>905</v>
      </c>
      <c r="F17" s="45">
        <v>289373.75</v>
      </c>
      <c r="G17" s="87">
        <f t="shared" si="0"/>
        <v>4.8639233911210401E-3</v>
      </c>
      <c r="H17" s="46"/>
    </row>
    <row r="18" spans="1:8" x14ac:dyDescent="0.25">
      <c r="A18" s="112"/>
      <c r="B18" s="2" t="s">
        <v>18</v>
      </c>
      <c r="C18" s="44" t="s">
        <v>324</v>
      </c>
      <c r="D18" s="44" t="s">
        <v>320</v>
      </c>
      <c r="E18" s="45">
        <v>142</v>
      </c>
      <c r="F18" s="45">
        <v>298384.59999999998</v>
      </c>
      <c r="G18" s="87">
        <f t="shared" si="0"/>
        <v>5.0153817873607922E-3</v>
      </c>
      <c r="H18" s="46"/>
    </row>
    <row r="19" spans="1:8" x14ac:dyDescent="0.25">
      <c r="A19" s="112"/>
      <c r="B19" s="2" t="s">
        <v>19</v>
      </c>
      <c r="C19" s="44" t="s">
        <v>330</v>
      </c>
      <c r="D19" s="44" t="s">
        <v>316</v>
      </c>
      <c r="E19" s="45">
        <v>125</v>
      </c>
      <c r="F19" s="45">
        <v>121806.25</v>
      </c>
      <c r="G19" s="87">
        <f t="shared" si="0"/>
        <v>2.0473739188842707E-3</v>
      </c>
      <c r="H19" s="46"/>
    </row>
    <row r="20" spans="1:8" x14ac:dyDescent="0.25">
      <c r="A20" s="112"/>
      <c r="B20" s="2" t="s">
        <v>20</v>
      </c>
      <c r="C20" s="44" t="s">
        <v>327</v>
      </c>
      <c r="D20" s="44" t="s">
        <v>317</v>
      </c>
      <c r="E20" s="45">
        <v>2055</v>
      </c>
      <c r="F20" s="45">
        <v>1537448.25</v>
      </c>
      <c r="G20" s="87">
        <f t="shared" si="0"/>
        <v>2.5842117696622823E-2</v>
      </c>
      <c r="H20" s="46"/>
    </row>
    <row r="21" spans="1:8" x14ac:dyDescent="0.25">
      <c r="A21" s="112"/>
      <c r="B21" s="2" t="s">
        <v>21</v>
      </c>
      <c r="C21" s="44" t="s">
        <v>329</v>
      </c>
      <c r="D21" s="44" t="s">
        <v>321</v>
      </c>
      <c r="E21" s="45">
        <v>192</v>
      </c>
      <c r="F21" s="45">
        <v>382176</v>
      </c>
      <c r="G21" s="87">
        <f t="shared" si="0"/>
        <v>6.4237851081000762E-3</v>
      </c>
      <c r="H21" s="46"/>
    </row>
    <row r="22" spans="1:8" x14ac:dyDescent="0.25">
      <c r="A22" s="112"/>
      <c r="B22" s="2" t="s">
        <v>22</v>
      </c>
      <c r="C22" s="44" t="s">
        <v>322</v>
      </c>
      <c r="D22" s="44" t="s">
        <v>321</v>
      </c>
      <c r="E22" s="45">
        <v>235</v>
      </c>
      <c r="F22" s="45">
        <v>346202</v>
      </c>
      <c r="G22" s="87">
        <f t="shared" si="0"/>
        <v>5.8191180293751116E-3</v>
      </c>
      <c r="H22" s="46"/>
    </row>
    <row r="23" spans="1:8" x14ac:dyDescent="0.25">
      <c r="A23" s="112"/>
      <c r="B23" s="2" t="s">
        <v>23</v>
      </c>
      <c r="C23" s="44" t="s">
        <v>328</v>
      </c>
      <c r="D23" s="44" t="s">
        <v>317</v>
      </c>
      <c r="E23" s="45">
        <v>1317</v>
      </c>
      <c r="F23" s="45">
        <v>1353085.8</v>
      </c>
      <c r="G23" s="87">
        <f t="shared" si="0"/>
        <v>2.2743271194480236E-2</v>
      </c>
      <c r="H23" s="46"/>
    </row>
    <row r="24" spans="1:8" x14ac:dyDescent="0.25">
      <c r="A24" s="112"/>
      <c r="B24" s="2" t="s">
        <v>24</v>
      </c>
      <c r="C24" s="44" t="s">
        <v>325</v>
      </c>
      <c r="D24" s="44" t="s">
        <v>318</v>
      </c>
      <c r="E24" s="45">
        <v>62</v>
      </c>
      <c r="F24" s="45">
        <v>485677</v>
      </c>
      <c r="G24" s="87">
        <f t="shared" si="0"/>
        <v>8.1634761993079653E-3</v>
      </c>
      <c r="H24" s="46"/>
    </row>
    <row r="25" spans="1:8" x14ac:dyDescent="0.25">
      <c r="A25" s="112"/>
      <c r="B25" s="2" t="s">
        <v>25</v>
      </c>
      <c r="C25" s="44" t="s">
        <v>323</v>
      </c>
      <c r="D25" s="44" t="s">
        <v>336</v>
      </c>
      <c r="E25" s="45">
        <v>100</v>
      </c>
      <c r="F25" s="45">
        <v>43220</v>
      </c>
      <c r="G25" s="87">
        <f t="shared" si="0"/>
        <v>7.2646108696539113E-4</v>
      </c>
      <c r="H25" s="46"/>
    </row>
    <row r="26" spans="1:8" x14ac:dyDescent="0.25">
      <c r="A26" s="112"/>
      <c r="B26" s="2" t="s">
        <v>26</v>
      </c>
      <c r="C26" s="44" t="s">
        <v>347</v>
      </c>
      <c r="D26" s="44" t="s">
        <v>335</v>
      </c>
      <c r="E26" s="45">
        <v>1485</v>
      </c>
      <c r="F26" s="45">
        <v>281689.65000000002</v>
      </c>
      <c r="G26" s="87">
        <f t="shared" si="0"/>
        <v>4.7347656021726192E-3</v>
      </c>
      <c r="H26" s="46"/>
    </row>
    <row r="27" spans="1:8" x14ac:dyDescent="0.25">
      <c r="A27" s="112"/>
      <c r="B27" s="2" t="s">
        <v>27</v>
      </c>
      <c r="C27" s="44" t="s">
        <v>337</v>
      </c>
      <c r="D27" s="44" t="s">
        <v>321</v>
      </c>
      <c r="E27" s="45">
        <v>45</v>
      </c>
      <c r="F27" s="45">
        <v>51664.5</v>
      </c>
      <c r="G27" s="87">
        <f t="shared" si="0"/>
        <v>8.6840001914677116E-4</v>
      </c>
      <c r="H27" s="46"/>
    </row>
    <row r="28" spans="1:8" x14ac:dyDescent="0.25">
      <c r="A28" s="112"/>
      <c r="B28" s="2" t="s">
        <v>28</v>
      </c>
      <c r="C28" s="44" t="s">
        <v>333</v>
      </c>
      <c r="D28" s="44" t="s">
        <v>317</v>
      </c>
      <c r="E28" s="45">
        <v>1475</v>
      </c>
      <c r="F28" s="45">
        <v>2117215</v>
      </c>
      <c r="G28" s="87">
        <f t="shared" si="0"/>
        <v>3.5587096488649481E-2</v>
      </c>
      <c r="H28" s="46"/>
    </row>
    <row r="29" spans="1:8" x14ac:dyDescent="0.25">
      <c r="A29" s="112"/>
      <c r="B29" s="2" t="s">
        <v>745</v>
      </c>
      <c r="C29" s="44" t="s">
        <v>748</v>
      </c>
      <c r="D29" s="44" t="s">
        <v>749</v>
      </c>
      <c r="E29" s="45">
        <v>1595</v>
      </c>
      <c r="F29" s="45">
        <v>310020.15000000002</v>
      </c>
      <c r="G29" s="87">
        <f t="shared" si="0"/>
        <v>5.2109573149045256E-3</v>
      </c>
      <c r="H29" s="46"/>
    </row>
    <row r="30" spans="1:8" x14ac:dyDescent="0.25">
      <c r="A30" s="112"/>
      <c r="B30" s="2" t="s">
        <v>29</v>
      </c>
      <c r="C30" s="44" t="s">
        <v>334</v>
      </c>
      <c r="D30" s="44" t="s">
        <v>338</v>
      </c>
      <c r="E30" s="45">
        <v>211</v>
      </c>
      <c r="F30" s="45">
        <v>717083.5</v>
      </c>
      <c r="G30" s="87">
        <f t="shared" si="0"/>
        <v>1.2053060130840978E-2</v>
      </c>
      <c r="H30" s="46"/>
    </row>
    <row r="31" spans="1:8" x14ac:dyDescent="0.25">
      <c r="A31" s="112"/>
      <c r="B31" s="2" t="s">
        <v>623</v>
      </c>
      <c r="C31" s="44" t="s">
        <v>643</v>
      </c>
      <c r="D31" s="44" t="s">
        <v>645</v>
      </c>
      <c r="E31" s="45">
        <v>8</v>
      </c>
      <c r="F31" s="45">
        <v>58276</v>
      </c>
      <c r="G31" s="87">
        <f t="shared" si="0"/>
        <v>9.7952906765375134E-4</v>
      </c>
      <c r="H31" s="46"/>
    </row>
    <row r="32" spans="1:8" x14ac:dyDescent="0.25">
      <c r="A32" s="112"/>
      <c r="B32" s="2" t="s">
        <v>746</v>
      </c>
      <c r="C32" s="44" t="s">
        <v>750</v>
      </c>
      <c r="D32" s="44" t="s">
        <v>751</v>
      </c>
      <c r="E32" s="45">
        <v>57</v>
      </c>
      <c r="F32" s="45">
        <v>207833.4</v>
      </c>
      <c r="G32" s="87">
        <f t="shared" si="0"/>
        <v>3.4933567253982627E-3</v>
      </c>
      <c r="H32" s="46"/>
    </row>
    <row r="33" spans="1:8" x14ac:dyDescent="0.25">
      <c r="A33" s="112"/>
      <c r="B33" s="2" t="s">
        <v>31</v>
      </c>
      <c r="C33" s="44" t="s">
        <v>346</v>
      </c>
      <c r="D33" s="44" t="s">
        <v>319</v>
      </c>
      <c r="E33" s="45">
        <v>125</v>
      </c>
      <c r="F33" s="45">
        <v>231237.5</v>
      </c>
      <c r="G33" s="87">
        <f t="shared" si="0"/>
        <v>3.8867433039601949E-3</v>
      </c>
      <c r="H33" s="46"/>
    </row>
    <row r="34" spans="1:8" x14ac:dyDescent="0.25">
      <c r="A34" s="112"/>
      <c r="B34" s="2" t="s">
        <v>627</v>
      </c>
      <c r="C34" s="44" t="s">
        <v>649</v>
      </c>
      <c r="D34" s="44" t="s">
        <v>310</v>
      </c>
      <c r="E34" s="45">
        <v>380</v>
      </c>
      <c r="F34" s="45">
        <v>148618</v>
      </c>
      <c r="G34" s="87">
        <f t="shared" si="0"/>
        <v>2.4980378024669712E-3</v>
      </c>
      <c r="H34" s="46"/>
    </row>
    <row r="35" spans="1:8" x14ac:dyDescent="0.25">
      <c r="A35" s="112"/>
      <c r="B35" s="2" t="s">
        <v>33</v>
      </c>
      <c r="C35" s="44" t="s">
        <v>341</v>
      </c>
      <c r="D35" s="44" t="s">
        <v>344</v>
      </c>
      <c r="E35" s="45">
        <v>90</v>
      </c>
      <c r="F35" s="45">
        <v>169380</v>
      </c>
      <c r="G35" s="87">
        <f t="shared" si="0"/>
        <v>2.8470147827440524E-3</v>
      </c>
      <c r="H35" s="46"/>
    </row>
    <row r="36" spans="1:8" x14ac:dyDescent="0.25">
      <c r="A36" s="112"/>
      <c r="B36" s="2" t="s">
        <v>628</v>
      </c>
      <c r="C36" s="44" t="s">
        <v>651</v>
      </c>
      <c r="D36" s="44" t="s">
        <v>650</v>
      </c>
      <c r="E36" s="45">
        <v>115</v>
      </c>
      <c r="F36" s="45">
        <v>300817</v>
      </c>
      <c r="G36" s="87">
        <f t="shared" si="0"/>
        <v>5.0562666542727456E-3</v>
      </c>
      <c r="H36" s="46"/>
    </row>
    <row r="37" spans="1:8" x14ac:dyDescent="0.25">
      <c r="A37" s="112"/>
      <c r="B37" s="2" t="s">
        <v>34</v>
      </c>
      <c r="C37" s="44" t="s">
        <v>331</v>
      </c>
      <c r="D37" s="44" t="s">
        <v>342</v>
      </c>
      <c r="E37" s="45">
        <v>400</v>
      </c>
      <c r="F37" s="45">
        <v>72576</v>
      </c>
      <c r="G37" s="87">
        <f t="shared" si="0"/>
        <v>1.219889862276729E-3</v>
      </c>
      <c r="H37" s="46"/>
    </row>
    <row r="38" spans="1:8" x14ac:dyDescent="0.25">
      <c r="A38" s="112"/>
      <c r="B38" s="2" t="s">
        <v>624</v>
      </c>
      <c r="C38" s="44" t="s">
        <v>644</v>
      </c>
      <c r="D38" s="44" t="s">
        <v>646</v>
      </c>
      <c r="E38" s="45">
        <v>140</v>
      </c>
      <c r="F38" s="45">
        <v>245896</v>
      </c>
      <c r="G38" s="87">
        <f t="shared" si="0"/>
        <v>4.1331299268959239E-3</v>
      </c>
      <c r="H38" s="46"/>
    </row>
    <row r="39" spans="1:8" x14ac:dyDescent="0.25">
      <c r="A39" s="112"/>
      <c r="B39" s="2" t="s">
        <v>35</v>
      </c>
      <c r="C39" s="44" t="s">
        <v>332</v>
      </c>
      <c r="D39" s="44" t="s">
        <v>340</v>
      </c>
      <c r="E39" s="45">
        <v>1065</v>
      </c>
      <c r="F39" s="45">
        <v>299265</v>
      </c>
      <c r="G39" s="87">
        <f t="shared" si="0"/>
        <v>5.0301799442549226E-3</v>
      </c>
      <c r="H39" s="46"/>
    </row>
    <row r="40" spans="1:8" x14ac:dyDescent="0.25">
      <c r="A40" s="112"/>
      <c r="B40" s="2" t="s">
        <v>778</v>
      </c>
      <c r="C40" s="44" t="s">
        <v>806</v>
      </c>
      <c r="D40" s="44" t="s">
        <v>321</v>
      </c>
      <c r="E40" s="45">
        <v>100</v>
      </c>
      <c r="F40" s="45">
        <v>265540</v>
      </c>
      <c r="G40" s="87">
        <f t="shared" si="0"/>
        <v>4.4633150632297537E-3</v>
      </c>
      <c r="H40" s="46"/>
    </row>
    <row r="41" spans="1:8" x14ac:dyDescent="0.25">
      <c r="A41" s="112"/>
      <c r="B41" s="2" t="s">
        <v>36</v>
      </c>
      <c r="C41" s="44" t="s">
        <v>354</v>
      </c>
      <c r="D41" s="44" t="s">
        <v>317</v>
      </c>
      <c r="E41" s="45">
        <v>1970</v>
      </c>
      <c r="F41" s="45">
        <v>706934.5</v>
      </c>
      <c r="G41" s="87">
        <f t="shared" si="0"/>
        <v>1.1882471200447369E-2</v>
      </c>
      <c r="H41" s="46"/>
    </row>
    <row r="42" spans="1:8" x14ac:dyDescent="0.25">
      <c r="A42" s="112"/>
      <c r="B42" s="2" t="s">
        <v>38</v>
      </c>
      <c r="C42" s="44" t="s">
        <v>364</v>
      </c>
      <c r="D42" s="44" t="s">
        <v>362</v>
      </c>
      <c r="E42" s="45">
        <v>177</v>
      </c>
      <c r="F42" s="45">
        <v>191708.7</v>
      </c>
      <c r="G42" s="87">
        <f t="shared" si="0"/>
        <v>3.2223255572124501E-3</v>
      </c>
      <c r="H42" s="46"/>
    </row>
    <row r="43" spans="1:8" x14ac:dyDescent="0.25">
      <c r="A43" s="112"/>
      <c r="B43" s="2" t="s">
        <v>665</v>
      </c>
      <c r="C43" s="44" t="s">
        <v>686</v>
      </c>
      <c r="D43" s="44" t="s">
        <v>687</v>
      </c>
      <c r="E43" s="45">
        <v>213</v>
      </c>
      <c r="F43" s="45">
        <v>185448.45</v>
      </c>
      <c r="G43" s="87">
        <f t="shared" si="0"/>
        <v>3.1171004757761913E-3</v>
      </c>
      <c r="H43" s="46"/>
    </row>
    <row r="44" spans="1:8" ht="13.5" customHeight="1" x14ac:dyDescent="0.25">
      <c r="A44" s="112"/>
      <c r="B44" s="2" t="s">
        <v>779</v>
      </c>
      <c r="C44" s="44" t="s">
        <v>805</v>
      </c>
      <c r="D44" s="44" t="s">
        <v>753</v>
      </c>
      <c r="E44" s="45">
        <v>350</v>
      </c>
      <c r="F44" s="45">
        <v>152880</v>
      </c>
      <c r="G44" s="87">
        <f t="shared" si="0"/>
        <v>2.5696754043329243E-3</v>
      </c>
      <c r="H44" s="46"/>
    </row>
    <row r="45" spans="1:8" x14ac:dyDescent="0.25">
      <c r="A45" s="112"/>
      <c r="B45" s="2" t="s">
        <v>593</v>
      </c>
      <c r="C45" s="44" t="s">
        <v>598</v>
      </c>
      <c r="D45" s="44" t="s">
        <v>597</v>
      </c>
      <c r="E45" s="45">
        <v>71</v>
      </c>
      <c r="F45" s="45">
        <v>306954.3</v>
      </c>
      <c r="G45" s="87">
        <f t="shared" si="0"/>
        <v>5.1594251371286613E-3</v>
      </c>
      <c r="H45" s="46"/>
    </row>
    <row r="46" spans="1:8" x14ac:dyDescent="0.25">
      <c r="A46" s="112"/>
      <c r="B46" s="2" t="s">
        <v>39</v>
      </c>
      <c r="C46" s="44" t="s">
        <v>350</v>
      </c>
      <c r="D46" s="44" t="s">
        <v>352</v>
      </c>
      <c r="E46" s="45">
        <v>520</v>
      </c>
      <c r="F46" s="45">
        <v>229996</v>
      </c>
      <c r="G46" s="87">
        <f t="shared" si="0"/>
        <v>3.8658756167906545E-3</v>
      </c>
      <c r="H46" s="46"/>
    </row>
    <row r="47" spans="1:8" x14ac:dyDescent="0.25">
      <c r="A47" s="112"/>
      <c r="B47" s="2" t="s">
        <v>666</v>
      </c>
      <c r="C47" s="44" t="s">
        <v>688</v>
      </c>
      <c r="D47" s="44" t="s">
        <v>689</v>
      </c>
      <c r="E47" s="45">
        <v>686</v>
      </c>
      <c r="F47" s="45">
        <v>181275.5</v>
      </c>
      <c r="G47" s="87">
        <f t="shared" si="0"/>
        <v>3.0469596661312991E-3</v>
      </c>
      <c r="H47" s="46"/>
    </row>
    <row r="48" spans="1:8" x14ac:dyDescent="0.25">
      <c r="A48" s="112"/>
      <c r="B48" s="2" t="s">
        <v>747</v>
      </c>
      <c r="C48" s="44" t="s">
        <v>752</v>
      </c>
      <c r="D48" s="44" t="s">
        <v>753</v>
      </c>
      <c r="E48" s="45">
        <v>1650</v>
      </c>
      <c r="F48" s="45">
        <v>274197</v>
      </c>
      <c r="G48" s="87">
        <f t="shared" si="0"/>
        <v>4.6088257904361258E-3</v>
      </c>
      <c r="H48" s="46"/>
    </row>
    <row r="49" spans="1:8" x14ac:dyDescent="0.25">
      <c r="A49" s="112"/>
      <c r="B49" s="2" t="s">
        <v>40</v>
      </c>
      <c r="C49" s="44" t="s">
        <v>361</v>
      </c>
      <c r="D49" s="44" t="s">
        <v>357</v>
      </c>
      <c r="E49" s="45">
        <v>810</v>
      </c>
      <c r="F49" s="45">
        <v>196449.3</v>
      </c>
      <c r="G49" s="87">
        <f t="shared" si="0"/>
        <v>3.3020076818970432E-3</v>
      </c>
      <c r="H49" s="46"/>
    </row>
    <row r="50" spans="1:8" x14ac:dyDescent="0.25">
      <c r="A50" s="112"/>
      <c r="B50" s="2" t="s">
        <v>41</v>
      </c>
      <c r="C50" s="44" t="s">
        <v>722</v>
      </c>
      <c r="D50" s="44" t="s">
        <v>313</v>
      </c>
      <c r="E50" s="45">
        <v>38</v>
      </c>
      <c r="F50" s="45">
        <v>165759.79999999999</v>
      </c>
      <c r="G50" s="87">
        <f t="shared" si="0"/>
        <v>2.7861648422759333E-3</v>
      </c>
      <c r="H50" s="46"/>
    </row>
    <row r="51" spans="1:8" x14ac:dyDescent="0.25">
      <c r="A51" s="112"/>
      <c r="B51" s="2" t="s">
        <v>42</v>
      </c>
      <c r="C51" s="44" t="s">
        <v>363</v>
      </c>
      <c r="D51" s="44" t="s">
        <v>356</v>
      </c>
      <c r="E51" s="45">
        <v>42</v>
      </c>
      <c r="F51" s="45">
        <v>227493</v>
      </c>
      <c r="G51" s="87">
        <f t="shared" si="0"/>
        <v>3.8238040735080452E-3</v>
      </c>
      <c r="H51" s="46"/>
    </row>
    <row r="52" spans="1:8" x14ac:dyDescent="0.25">
      <c r="A52" s="112"/>
      <c r="B52" s="2" t="s">
        <v>602</v>
      </c>
      <c r="C52" s="44" t="s">
        <v>353</v>
      </c>
      <c r="D52" s="44" t="s">
        <v>317</v>
      </c>
      <c r="E52" s="45">
        <v>1240</v>
      </c>
      <c r="F52" s="45">
        <v>483972</v>
      </c>
      <c r="G52" s="87">
        <f t="shared" si="0"/>
        <v>8.1348177968721489E-3</v>
      </c>
      <c r="H52" s="46"/>
    </row>
    <row r="53" spans="1:8" x14ac:dyDescent="0.25">
      <c r="A53" s="112"/>
      <c r="B53" s="2" t="s">
        <v>43</v>
      </c>
      <c r="C53" s="44" t="s">
        <v>351</v>
      </c>
      <c r="D53" s="44" t="s">
        <v>317</v>
      </c>
      <c r="E53" s="45">
        <v>720</v>
      </c>
      <c r="F53" s="45">
        <v>885240</v>
      </c>
      <c r="G53" s="87">
        <f t="shared" si="0"/>
        <v>1.4879509778464665E-2</v>
      </c>
      <c r="H53" s="46"/>
    </row>
    <row r="54" spans="1:8" x14ac:dyDescent="0.25">
      <c r="A54" s="112"/>
      <c r="B54" s="2" t="s">
        <v>44</v>
      </c>
      <c r="C54" s="44" t="s">
        <v>358</v>
      </c>
      <c r="D54" s="44" t="s">
        <v>359</v>
      </c>
      <c r="E54" s="45">
        <v>221</v>
      </c>
      <c r="F54" s="45">
        <v>333621.59999999998</v>
      </c>
      <c r="G54" s="87">
        <f t="shared" si="0"/>
        <v>5.6076610405167262E-3</v>
      </c>
      <c r="H54" s="46"/>
    </row>
    <row r="55" spans="1:8" x14ac:dyDescent="0.25">
      <c r="A55" s="112"/>
      <c r="B55" s="2" t="s">
        <v>45</v>
      </c>
      <c r="C55" s="44" t="s">
        <v>360</v>
      </c>
      <c r="D55" s="44" t="s">
        <v>345</v>
      </c>
      <c r="E55" s="45">
        <v>850</v>
      </c>
      <c r="F55" s="45">
        <v>323595</v>
      </c>
      <c r="G55" s="87">
        <f t="shared" si="0"/>
        <v>5.4391294640575138E-3</v>
      </c>
      <c r="H55" s="46"/>
    </row>
    <row r="56" spans="1:8" x14ac:dyDescent="0.25">
      <c r="A56" s="112"/>
      <c r="B56" s="2" t="s">
        <v>46</v>
      </c>
      <c r="C56" s="44" t="s">
        <v>348</v>
      </c>
      <c r="D56" s="44" t="s">
        <v>349</v>
      </c>
      <c r="E56" s="45">
        <v>1675</v>
      </c>
      <c r="F56" s="45">
        <v>681725</v>
      </c>
      <c r="G56" s="87">
        <f t="shared" si="0"/>
        <v>1.1458738651353106E-2</v>
      </c>
      <c r="H56" s="46"/>
    </row>
    <row r="57" spans="1:8" x14ac:dyDescent="0.25">
      <c r="A57" s="112"/>
      <c r="B57" s="2" t="s">
        <v>667</v>
      </c>
      <c r="C57" s="44" t="s">
        <v>690</v>
      </c>
      <c r="D57" s="44" t="s">
        <v>313</v>
      </c>
      <c r="E57" s="45">
        <v>95</v>
      </c>
      <c r="F57" s="45">
        <v>527155</v>
      </c>
      <c r="G57" s="87">
        <f t="shared" si="0"/>
        <v>8.8606569712920118E-3</v>
      </c>
      <c r="H57" s="46"/>
    </row>
    <row r="58" spans="1:8" x14ac:dyDescent="0.25">
      <c r="A58" s="112"/>
      <c r="B58" s="2" t="s">
        <v>47</v>
      </c>
      <c r="C58" s="44" t="s">
        <v>355</v>
      </c>
      <c r="D58" s="44" t="s">
        <v>365</v>
      </c>
      <c r="E58" s="45">
        <v>878</v>
      </c>
      <c r="F58" s="45">
        <v>340532.3</v>
      </c>
      <c r="G58" s="87">
        <f t="shared" si="0"/>
        <v>5.7238191764188949E-3</v>
      </c>
      <c r="H58" s="46"/>
    </row>
    <row r="59" spans="1:8" outlineLevel="1" x14ac:dyDescent="0.25">
      <c r="A59" s="112"/>
      <c r="B59" s="2" t="s">
        <v>780</v>
      </c>
      <c r="C59" s="44" t="s">
        <v>807</v>
      </c>
      <c r="D59" s="44" t="s">
        <v>370</v>
      </c>
      <c r="E59" s="45">
        <v>365</v>
      </c>
      <c r="F59" s="45">
        <v>240644.5</v>
      </c>
      <c r="G59" s="87">
        <f t="shared" si="0"/>
        <v>4.044860366548891E-3</v>
      </c>
      <c r="H59" s="46"/>
    </row>
    <row r="60" spans="1:8" outlineLevel="1" x14ac:dyDescent="0.25">
      <c r="A60" s="112"/>
      <c r="B60" s="2" t="s">
        <v>668</v>
      </c>
      <c r="C60" s="44" t="s">
        <v>691</v>
      </c>
      <c r="D60" s="44" t="s">
        <v>308</v>
      </c>
      <c r="E60" s="45">
        <v>225</v>
      </c>
      <c r="F60" s="45">
        <v>103185</v>
      </c>
      <c r="G60" s="87">
        <f t="shared" si="0"/>
        <v>1.7343796219001361E-3</v>
      </c>
      <c r="H60" s="46"/>
    </row>
    <row r="61" spans="1:8" outlineLevel="1" x14ac:dyDescent="0.25">
      <c r="A61" s="112"/>
      <c r="B61" s="2" t="s">
        <v>48</v>
      </c>
      <c r="C61" s="44" t="s">
        <v>372</v>
      </c>
      <c r="D61" s="44" t="s">
        <v>371</v>
      </c>
      <c r="E61" s="45">
        <v>97</v>
      </c>
      <c r="F61" s="45">
        <v>472894.4</v>
      </c>
      <c r="G61" s="87">
        <f t="shared" si="0"/>
        <v>7.9486205424305068E-3</v>
      </c>
      <c r="H61" s="46"/>
    </row>
    <row r="62" spans="1:8" outlineLevel="1" x14ac:dyDescent="0.25">
      <c r="A62" s="112"/>
      <c r="B62" s="2" t="s">
        <v>49</v>
      </c>
      <c r="C62" s="44" t="s">
        <v>367</v>
      </c>
      <c r="D62" s="44" t="s">
        <v>319</v>
      </c>
      <c r="E62" s="45">
        <v>615</v>
      </c>
      <c r="F62" s="45">
        <v>701838</v>
      </c>
      <c r="G62" s="87">
        <f t="shared" si="0"/>
        <v>1.1796806949412684E-2</v>
      </c>
      <c r="H62" s="46"/>
    </row>
    <row r="63" spans="1:8" outlineLevel="1" x14ac:dyDescent="0.25">
      <c r="A63" s="112"/>
      <c r="B63" s="2" t="s">
        <v>50</v>
      </c>
      <c r="C63" s="44" t="s">
        <v>373</v>
      </c>
      <c r="D63" s="44" t="s">
        <v>37</v>
      </c>
      <c r="E63" s="45">
        <v>48</v>
      </c>
      <c r="F63" s="45">
        <v>264912</v>
      </c>
      <c r="G63" s="87">
        <f t="shared" si="0"/>
        <v>4.4527593584029546E-3</v>
      </c>
      <c r="H63" s="46"/>
    </row>
    <row r="64" spans="1:8" outlineLevel="1" x14ac:dyDescent="0.25">
      <c r="A64" s="112"/>
      <c r="B64" s="2" t="s">
        <v>51</v>
      </c>
      <c r="C64" s="44" t="s">
        <v>377</v>
      </c>
      <c r="D64" s="44" t="s">
        <v>374</v>
      </c>
      <c r="E64" s="45">
        <v>22</v>
      </c>
      <c r="F64" s="45">
        <v>404602</v>
      </c>
      <c r="G64" s="87">
        <f t="shared" si="0"/>
        <v>6.8007313444787406E-3</v>
      </c>
      <c r="H64" s="46"/>
    </row>
    <row r="65" spans="1:8" outlineLevel="1" x14ac:dyDescent="0.25">
      <c r="A65" s="112"/>
      <c r="B65" s="2" t="s">
        <v>781</v>
      </c>
      <c r="C65" s="44" t="s">
        <v>797</v>
      </c>
      <c r="D65" s="44" t="s">
        <v>798</v>
      </c>
      <c r="E65" s="45">
        <v>15</v>
      </c>
      <c r="F65" s="45">
        <v>417000</v>
      </c>
      <c r="G65" s="87">
        <f t="shared" si="0"/>
        <v>7.0091224725721451E-3</v>
      </c>
      <c r="H65" s="46"/>
    </row>
    <row r="66" spans="1:8" outlineLevel="1" x14ac:dyDescent="0.25">
      <c r="A66" s="112"/>
      <c r="B66" s="2" t="s">
        <v>603</v>
      </c>
      <c r="C66" s="44" t="s">
        <v>614</v>
      </c>
      <c r="D66" s="44" t="s">
        <v>321</v>
      </c>
      <c r="E66" s="45">
        <v>17</v>
      </c>
      <c r="F66" s="45">
        <v>136952</v>
      </c>
      <c r="G66" s="87">
        <f t="shared" si="0"/>
        <v>2.3019504577067155E-3</v>
      </c>
      <c r="H66" s="46"/>
    </row>
    <row r="67" spans="1:8" outlineLevel="1" x14ac:dyDescent="0.25">
      <c r="A67" s="112"/>
      <c r="B67" s="2" t="s">
        <v>669</v>
      </c>
      <c r="C67" s="44" t="s">
        <v>692</v>
      </c>
      <c r="D67" s="44" t="s">
        <v>693</v>
      </c>
      <c r="E67" s="45">
        <v>1510</v>
      </c>
      <c r="F67" s="45">
        <v>503434</v>
      </c>
      <c r="G67" s="87">
        <f t="shared" si="0"/>
        <v>8.4619437958198679E-3</v>
      </c>
      <c r="H67" s="46"/>
    </row>
    <row r="68" spans="1:8" outlineLevel="1" x14ac:dyDescent="0.25">
      <c r="A68" s="112"/>
      <c r="B68" s="2" t="s">
        <v>52</v>
      </c>
      <c r="C68" s="44" t="s">
        <v>375</v>
      </c>
      <c r="D68" s="44" t="s">
        <v>310</v>
      </c>
      <c r="E68" s="45">
        <v>650</v>
      </c>
      <c r="F68" s="45">
        <v>1281800</v>
      </c>
      <c r="G68" s="87">
        <f t="shared" si="0"/>
        <v>2.154506759075054E-2</v>
      </c>
      <c r="H68" s="46"/>
    </row>
    <row r="69" spans="1:8" outlineLevel="1" x14ac:dyDescent="0.25">
      <c r="A69" s="112"/>
      <c r="B69" s="2" t="s">
        <v>670</v>
      </c>
      <c r="C69" s="44" t="s">
        <v>694</v>
      </c>
      <c r="D69" s="44" t="s">
        <v>319</v>
      </c>
      <c r="E69" s="45">
        <v>150</v>
      </c>
      <c r="F69" s="45">
        <v>467940</v>
      </c>
      <c r="G69" s="87">
        <f t="shared" si="0"/>
        <v>7.8653447717395904E-3</v>
      </c>
      <c r="H69" s="46"/>
    </row>
    <row r="70" spans="1:8" outlineLevel="1" x14ac:dyDescent="0.25">
      <c r="A70" s="112"/>
      <c r="B70" s="2" t="s">
        <v>53</v>
      </c>
      <c r="C70" s="44" t="s">
        <v>368</v>
      </c>
      <c r="D70" s="44" t="s">
        <v>376</v>
      </c>
      <c r="E70" s="45">
        <v>27</v>
      </c>
      <c r="F70" s="45">
        <v>241839</v>
      </c>
      <c r="G70" s="87">
        <f t="shared" si="0"/>
        <v>4.0649380567011392E-3</v>
      </c>
      <c r="H70" s="46"/>
    </row>
    <row r="71" spans="1:8" outlineLevel="1" x14ac:dyDescent="0.25">
      <c r="A71" s="112"/>
      <c r="B71" s="2" t="s">
        <v>625</v>
      </c>
      <c r="C71" s="44" t="s">
        <v>647</v>
      </c>
      <c r="D71" s="44" t="s">
        <v>648</v>
      </c>
      <c r="E71" s="45">
        <v>195</v>
      </c>
      <c r="F71" s="45">
        <v>428961</v>
      </c>
      <c r="G71" s="87">
        <f t="shared" ref="G71:G94" si="1">+F71/$F$111</f>
        <v>7.2101683092494475E-3</v>
      </c>
      <c r="H71" s="46"/>
    </row>
    <row r="72" spans="1:8" outlineLevel="1" x14ac:dyDescent="0.25">
      <c r="A72" s="112"/>
      <c r="B72" s="2" t="s">
        <v>54</v>
      </c>
      <c r="C72" s="44" t="s">
        <v>366</v>
      </c>
      <c r="D72" s="44" t="s">
        <v>369</v>
      </c>
      <c r="E72" s="45">
        <v>276</v>
      </c>
      <c r="F72" s="45">
        <v>652905.6</v>
      </c>
      <c r="G72" s="87">
        <f t="shared" si="1"/>
        <v>1.0974329288796641E-2</v>
      </c>
      <c r="H72" s="46"/>
    </row>
    <row r="73" spans="1:8" outlineLevel="1" x14ac:dyDescent="0.25">
      <c r="A73" s="112"/>
      <c r="B73" s="2" t="s">
        <v>55</v>
      </c>
      <c r="C73" s="44" t="s">
        <v>378</v>
      </c>
      <c r="D73" s="44" t="s">
        <v>317</v>
      </c>
      <c r="E73" s="45">
        <v>525</v>
      </c>
      <c r="F73" s="45">
        <v>65614.5</v>
      </c>
      <c r="G73" s="87">
        <f t="shared" si="1"/>
        <v>1.1028778572579976E-3</v>
      </c>
      <c r="H73" s="46"/>
    </row>
    <row r="74" spans="1:8" x14ac:dyDescent="0.25">
      <c r="B74" s="2" t="s">
        <v>56</v>
      </c>
      <c r="C74" s="44" t="s">
        <v>388</v>
      </c>
      <c r="D74" s="44" t="s">
        <v>336</v>
      </c>
      <c r="E74" s="45">
        <v>50</v>
      </c>
      <c r="F74" s="45">
        <v>595150</v>
      </c>
      <c r="G74" s="87">
        <f t="shared" si="1"/>
        <v>1.0003547337053506E-2</v>
      </c>
      <c r="H74" s="46"/>
    </row>
    <row r="75" spans="1:8" x14ac:dyDescent="0.25">
      <c r="B75" s="2" t="s">
        <v>57</v>
      </c>
      <c r="C75" s="44" t="s">
        <v>383</v>
      </c>
      <c r="D75" s="44" t="s">
        <v>318</v>
      </c>
      <c r="E75" s="45">
        <v>106</v>
      </c>
      <c r="F75" s="45">
        <v>457188.6</v>
      </c>
      <c r="G75" s="87">
        <f t="shared" si="1"/>
        <v>7.6846304327668992E-3</v>
      </c>
      <c r="H75" s="46"/>
    </row>
    <row r="76" spans="1:8" x14ac:dyDescent="0.25">
      <c r="B76" s="2" t="s">
        <v>671</v>
      </c>
      <c r="C76" s="44" t="s">
        <v>695</v>
      </c>
      <c r="D76" s="44" t="s">
        <v>696</v>
      </c>
      <c r="E76" s="45">
        <v>640</v>
      </c>
      <c r="F76" s="45">
        <v>265056</v>
      </c>
      <c r="G76" s="87">
        <f t="shared" si="1"/>
        <v>4.4551797747963608E-3</v>
      </c>
      <c r="H76" s="46"/>
    </row>
    <row r="77" spans="1:8" x14ac:dyDescent="0.25">
      <c r="A77" s="101" t="s">
        <v>782</v>
      </c>
      <c r="B77" s="2" t="s">
        <v>58</v>
      </c>
      <c r="C77" s="44" t="s">
        <v>382</v>
      </c>
      <c r="D77" s="44" t="s">
        <v>317</v>
      </c>
      <c r="E77" s="45">
        <v>585</v>
      </c>
      <c r="F77" s="45">
        <v>489352.5</v>
      </c>
      <c r="G77" s="87">
        <f t="shared" si="1"/>
        <v>8.2252556469049418E-3</v>
      </c>
      <c r="H77" s="46"/>
    </row>
    <row r="78" spans="1:8" x14ac:dyDescent="0.25">
      <c r="A78" s="113" t="s">
        <v>64</v>
      </c>
      <c r="B78" s="2" t="s">
        <v>59</v>
      </c>
      <c r="C78" s="44" t="s">
        <v>379</v>
      </c>
      <c r="D78" s="44" t="s">
        <v>384</v>
      </c>
      <c r="E78" s="45">
        <v>22</v>
      </c>
      <c r="F78" s="45">
        <v>313148</v>
      </c>
      <c r="G78" s="87">
        <f t="shared" si="1"/>
        <v>5.2635316164053288E-3</v>
      </c>
      <c r="H78" s="46"/>
    </row>
    <row r="79" spans="1:8" x14ac:dyDescent="0.25">
      <c r="B79" s="2" t="s">
        <v>60</v>
      </c>
      <c r="C79" s="44" t="s">
        <v>386</v>
      </c>
      <c r="D79" s="44" t="s">
        <v>369</v>
      </c>
      <c r="E79" s="45">
        <v>225</v>
      </c>
      <c r="F79" s="45">
        <v>371542.5</v>
      </c>
      <c r="G79" s="87">
        <f t="shared" si="1"/>
        <v>6.2450524850494868E-3</v>
      </c>
      <c r="H79" s="46"/>
    </row>
    <row r="80" spans="1:8" x14ac:dyDescent="0.25">
      <c r="B80" s="2" t="s">
        <v>712</v>
      </c>
      <c r="C80" s="44" t="s">
        <v>723</v>
      </c>
      <c r="D80" s="44" t="s">
        <v>392</v>
      </c>
      <c r="E80" s="45">
        <v>1335</v>
      </c>
      <c r="F80" s="45">
        <v>539740.5</v>
      </c>
      <c r="G80" s="87">
        <f t="shared" si="1"/>
        <v>9.0721996832309974E-3</v>
      </c>
      <c r="H80" s="46"/>
    </row>
    <row r="81" spans="1:8" x14ac:dyDescent="0.25">
      <c r="B81" s="2" t="s">
        <v>61</v>
      </c>
      <c r="C81" s="44" t="s">
        <v>380</v>
      </c>
      <c r="D81" s="44" t="s">
        <v>321</v>
      </c>
      <c r="E81" s="45">
        <v>67</v>
      </c>
      <c r="F81" s="45">
        <v>343227.6</v>
      </c>
      <c r="G81" s="87">
        <f t="shared" si="1"/>
        <v>5.7691229840935321E-3</v>
      </c>
      <c r="H81" s="46"/>
    </row>
    <row r="82" spans="1:8" x14ac:dyDescent="0.25">
      <c r="A82" s="120" t="s">
        <v>68</v>
      </c>
      <c r="B82" s="2" t="s">
        <v>62</v>
      </c>
      <c r="C82" s="44" t="s">
        <v>381</v>
      </c>
      <c r="D82" s="44" t="s">
        <v>319</v>
      </c>
      <c r="E82" s="45">
        <v>500</v>
      </c>
      <c r="F82" s="45">
        <v>523350</v>
      </c>
      <c r="G82" s="87">
        <f t="shared" si="1"/>
        <v>8.7967008297856874E-3</v>
      </c>
      <c r="H82" s="46"/>
    </row>
    <row r="83" spans="1:8" x14ac:dyDescent="0.25">
      <c r="B83" s="2" t="s">
        <v>63</v>
      </c>
      <c r="C83" s="44" t="s">
        <v>387</v>
      </c>
      <c r="D83" s="44" t="s">
        <v>345</v>
      </c>
      <c r="E83" s="45">
        <v>1635</v>
      </c>
      <c r="F83" s="45">
        <v>567753.75</v>
      </c>
      <c r="G83" s="87">
        <f t="shared" si="1"/>
        <v>9.5430589160961799E-3</v>
      </c>
      <c r="H83" s="46"/>
    </row>
    <row r="84" spans="1:8" x14ac:dyDescent="0.25">
      <c r="B84" s="2" t="s">
        <v>783</v>
      </c>
      <c r="C84" s="44" t="s">
        <v>800</v>
      </c>
      <c r="D84" s="44" t="s">
        <v>396</v>
      </c>
      <c r="E84" s="45">
        <v>75</v>
      </c>
      <c r="F84" s="45">
        <v>127237.5</v>
      </c>
      <c r="G84" s="87">
        <f t="shared" si="1"/>
        <v>2.1386647976112667E-3</v>
      </c>
      <c r="H84" s="46"/>
    </row>
    <row r="85" spans="1:8" x14ac:dyDescent="0.25">
      <c r="B85" s="2" t="s">
        <v>65</v>
      </c>
      <c r="C85" s="44" t="s">
        <v>389</v>
      </c>
      <c r="D85" s="44" t="s">
        <v>393</v>
      </c>
      <c r="E85" s="45">
        <v>1445</v>
      </c>
      <c r="F85" s="45">
        <v>410741.25</v>
      </c>
      <c r="G85" s="87">
        <f t="shared" si="1"/>
        <v>6.9039226038066512E-3</v>
      </c>
      <c r="H85" s="46"/>
    </row>
    <row r="86" spans="1:8" x14ac:dyDescent="0.25">
      <c r="B86" s="2" t="s">
        <v>784</v>
      </c>
      <c r="C86" s="44" t="s">
        <v>801</v>
      </c>
      <c r="D86" s="44" t="s">
        <v>802</v>
      </c>
      <c r="E86" s="45">
        <v>250</v>
      </c>
      <c r="F86" s="45">
        <v>171587.5</v>
      </c>
      <c r="G86" s="87">
        <f t="shared" si="1"/>
        <v>2.8841194298860262E-3</v>
      </c>
      <c r="H86" s="46"/>
    </row>
    <row r="87" spans="1:8" x14ac:dyDescent="0.25">
      <c r="B87" s="2" t="s">
        <v>66</v>
      </c>
      <c r="C87" s="44" t="s">
        <v>391</v>
      </c>
      <c r="D87" s="44" t="s">
        <v>395</v>
      </c>
      <c r="E87" s="45">
        <v>1600</v>
      </c>
      <c r="F87" s="45">
        <v>483920</v>
      </c>
      <c r="G87" s="87">
        <f t="shared" si="1"/>
        <v>8.1339437576189739E-3</v>
      </c>
      <c r="H87" s="46"/>
    </row>
    <row r="88" spans="1:8" x14ac:dyDescent="0.25">
      <c r="B88" s="2" t="s">
        <v>785</v>
      </c>
      <c r="C88" s="44" t="s">
        <v>803</v>
      </c>
      <c r="D88" s="44" t="s">
        <v>804</v>
      </c>
      <c r="E88" s="45">
        <v>13</v>
      </c>
      <c r="F88" s="45">
        <v>524875</v>
      </c>
      <c r="G88" s="87">
        <f t="shared" si="1"/>
        <v>8.8223337117297462E-3</v>
      </c>
      <c r="H88" s="46"/>
    </row>
    <row r="89" spans="1:8" x14ac:dyDescent="0.25">
      <c r="B89" s="2" t="s">
        <v>672</v>
      </c>
      <c r="C89" s="44" t="s">
        <v>697</v>
      </c>
      <c r="D89" s="44" t="s">
        <v>698</v>
      </c>
      <c r="E89" s="45">
        <v>3450</v>
      </c>
      <c r="F89" s="45">
        <v>520087.5</v>
      </c>
      <c r="G89" s="87">
        <f t="shared" si="1"/>
        <v>8.7418632708725786E-3</v>
      </c>
      <c r="H89" s="46"/>
    </row>
    <row r="90" spans="1:8" x14ac:dyDescent="0.25">
      <c r="B90" s="2" t="s">
        <v>67</v>
      </c>
      <c r="C90" s="44" t="s">
        <v>390</v>
      </c>
      <c r="D90" s="44" t="s">
        <v>344</v>
      </c>
      <c r="E90" s="45">
        <v>50</v>
      </c>
      <c r="F90" s="45">
        <v>27425</v>
      </c>
      <c r="G90" s="87">
        <f t="shared" si="1"/>
        <v>4.6097166381364762E-4</v>
      </c>
      <c r="H90" s="46"/>
    </row>
    <row r="91" spans="1:8" x14ac:dyDescent="0.25">
      <c r="B91" s="2" t="s">
        <v>69</v>
      </c>
      <c r="C91" s="44" t="s">
        <v>394</v>
      </c>
      <c r="D91" s="44" t="s">
        <v>313</v>
      </c>
      <c r="E91" s="45">
        <v>182</v>
      </c>
      <c r="F91" s="45">
        <v>245135.8</v>
      </c>
      <c r="G91" s="87">
        <f t="shared" si="1"/>
        <v>4.1203521453523993E-3</v>
      </c>
      <c r="H91" s="46"/>
    </row>
    <row r="92" spans="1:8" x14ac:dyDescent="0.25">
      <c r="A92" s="119" t="s">
        <v>71</v>
      </c>
      <c r="B92" s="2" t="s">
        <v>70</v>
      </c>
      <c r="C92" s="44" t="s">
        <v>397</v>
      </c>
      <c r="D92" s="44" t="s">
        <v>396</v>
      </c>
      <c r="E92" s="45">
        <v>650</v>
      </c>
      <c r="F92" s="45">
        <v>203060</v>
      </c>
      <c r="G92" s="87">
        <f t="shared" si="1"/>
        <v>3.4131232836462824E-3</v>
      </c>
      <c r="H92" s="46"/>
    </row>
    <row r="93" spans="1:8" x14ac:dyDescent="0.25">
      <c r="B93" s="2" t="s">
        <v>673</v>
      </c>
      <c r="C93" s="44" t="s">
        <v>699</v>
      </c>
      <c r="D93" s="44" t="s">
        <v>317</v>
      </c>
      <c r="E93" s="45">
        <v>310</v>
      </c>
      <c r="F93" s="45">
        <v>324663</v>
      </c>
      <c r="G93" s="87">
        <f t="shared" si="1"/>
        <v>5.457080885641943E-3</v>
      </c>
      <c r="H93" s="46"/>
    </row>
    <row r="94" spans="1:8" x14ac:dyDescent="0.25">
      <c r="B94" s="2" t="s">
        <v>786</v>
      </c>
      <c r="C94" s="44" t="s">
        <v>799</v>
      </c>
      <c r="D94" s="44" t="s">
        <v>395</v>
      </c>
      <c r="E94" s="45">
        <v>350</v>
      </c>
      <c r="F94" s="45">
        <v>470050</v>
      </c>
      <c r="G94" s="87">
        <f t="shared" si="1"/>
        <v>7.9008105952818632E-3</v>
      </c>
      <c r="H94" s="46"/>
    </row>
    <row r="95" spans="1:8" x14ac:dyDescent="0.25">
      <c r="B95" s="2"/>
      <c r="C95" s="44"/>
      <c r="D95" s="44"/>
      <c r="E95" s="45"/>
      <c r="F95" s="45"/>
      <c r="G95" s="87"/>
      <c r="H95" s="46"/>
    </row>
    <row r="96" spans="1:8" hidden="1" x14ac:dyDescent="0.25">
      <c r="A96" s="54" t="s">
        <v>305</v>
      </c>
      <c r="B96" s="2"/>
      <c r="C96" s="44"/>
      <c r="D96" s="44"/>
      <c r="E96" s="45"/>
      <c r="F96" s="45"/>
      <c r="G96" s="87"/>
      <c r="H96" s="46"/>
    </row>
    <row r="97" spans="1:8" hidden="1" x14ac:dyDescent="0.25">
      <c r="A97" s="54" t="s">
        <v>74</v>
      </c>
      <c r="B97" s="2"/>
      <c r="C97" s="44"/>
      <c r="D97" s="44"/>
      <c r="E97" s="45"/>
      <c r="F97" s="45"/>
      <c r="G97" s="87"/>
      <c r="H97" s="46"/>
    </row>
    <row r="98" spans="1:8" hidden="1" x14ac:dyDescent="0.25">
      <c r="B98" s="2"/>
      <c r="C98" s="44"/>
      <c r="D98" s="44"/>
      <c r="E98" s="45"/>
      <c r="F98" s="45"/>
      <c r="G98" s="87"/>
      <c r="H98" s="46"/>
    </row>
    <row r="99" spans="1:8" x14ac:dyDescent="0.25">
      <c r="B99" s="49"/>
      <c r="C99" s="49" t="s">
        <v>72</v>
      </c>
      <c r="D99" s="49"/>
      <c r="E99" s="50"/>
      <c r="F99" s="51">
        <f>SUM(F7:F98)</f>
        <v>55700055.619999997</v>
      </c>
      <c r="G99" s="88">
        <f>+F99/$F$111</f>
        <v>0.93623144261309443</v>
      </c>
      <c r="H99" s="52"/>
    </row>
    <row r="101" spans="1:8" x14ac:dyDescent="0.25">
      <c r="B101" s="53"/>
      <c r="C101" s="53" t="s">
        <v>75</v>
      </c>
      <c r="D101" s="53"/>
      <c r="E101" s="53"/>
      <c r="F101" s="53" t="s">
        <v>10</v>
      </c>
      <c r="G101" s="53" t="s">
        <v>11</v>
      </c>
      <c r="H101" s="53" t="s">
        <v>12</v>
      </c>
    </row>
    <row r="102" spans="1:8" x14ac:dyDescent="0.25">
      <c r="B102" s="54"/>
      <c r="C102" s="49" t="s">
        <v>787</v>
      </c>
      <c r="D102" s="44"/>
      <c r="E102" s="55"/>
      <c r="F102" s="45">
        <v>2299367.5499999998</v>
      </c>
      <c r="G102" s="88">
        <f>+F102/$F$111</f>
        <v>3.8648798003376866E-2</v>
      </c>
      <c r="H102" s="44"/>
    </row>
    <row r="103" spans="1:8" x14ac:dyDescent="0.25">
      <c r="B103" s="54" t="s">
        <v>77</v>
      </c>
      <c r="C103" s="49" t="s">
        <v>78</v>
      </c>
      <c r="D103" s="49"/>
      <c r="E103" s="50"/>
      <c r="F103" s="45">
        <v>799961.24</v>
      </c>
      <c r="G103" s="88">
        <f>+F103/$F$111</f>
        <v>1.3446106245733043E-2</v>
      </c>
      <c r="H103" s="44"/>
    </row>
    <row r="104" spans="1:8" x14ac:dyDescent="0.25">
      <c r="B104" s="54"/>
      <c r="C104" s="49" t="s">
        <v>79</v>
      </c>
      <c r="D104" s="44"/>
      <c r="E104" s="55"/>
      <c r="F104" s="50" t="s">
        <v>76</v>
      </c>
      <c r="G104" s="55">
        <v>0</v>
      </c>
      <c r="H104" s="44"/>
    </row>
    <row r="105" spans="1:8" x14ac:dyDescent="0.25">
      <c r="B105" s="54"/>
      <c r="C105" s="49" t="s">
        <v>80</v>
      </c>
      <c r="D105" s="44"/>
      <c r="E105" s="55"/>
      <c r="F105" s="50" t="s">
        <v>76</v>
      </c>
      <c r="G105" s="55">
        <v>0</v>
      </c>
      <c r="H105" s="44"/>
    </row>
    <row r="106" spans="1:8" x14ac:dyDescent="0.25">
      <c r="B106" s="54"/>
      <c r="C106" s="49" t="s">
        <v>81</v>
      </c>
      <c r="D106" s="44"/>
      <c r="E106" s="55"/>
      <c r="F106" s="50" t="s">
        <v>76</v>
      </c>
      <c r="G106" s="55">
        <v>0</v>
      </c>
      <c r="H106" s="44"/>
    </row>
    <row r="107" spans="1:8" x14ac:dyDescent="0.25">
      <c r="B107" s="44" t="s">
        <v>68</v>
      </c>
      <c r="C107" s="44" t="s">
        <v>82</v>
      </c>
      <c r="D107" s="44"/>
      <c r="E107" s="55"/>
      <c r="F107" s="45">
        <v>694511.1</v>
      </c>
      <c r="G107" s="88">
        <f>+F107/$F$111</f>
        <v>1.1673653137795684E-2</v>
      </c>
      <c r="H107" s="44"/>
    </row>
    <row r="108" spans="1:8" x14ac:dyDescent="0.25">
      <c r="B108" s="54"/>
      <c r="C108" s="44"/>
      <c r="D108" s="44"/>
      <c r="E108" s="55"/>
      <c r="F108" s="56"/>
      <c r="G108" s="88"/>
      <c r="H108" s="44"/>
    </row>
    <row r="109" spans="1:8" x14ac:dyDescent="0.25">
      <c r="B109" s="54"/>
      <c r="C109" s="44" t="s">
        <v>83</v>
      </c>
      <c r="D109" s="44"/>
      <c r="E109" s="55"/>
      <c r="F109" s="57">
        <f>SUM(F102:F108)</f>
        <v>3793839.89</v>
      </c>
      <c r="G109" s="88">
        <f>+F109/$F$111</f>
        <v>6.3768557386905594E-2</v>
      </c>
      <c r="H109" s="44"/>
    </row>
    <row r="110" spans="1:8" x14ac:dyDescent="0.25">
      <c r="B110" s="54"/>
      <c r="C110" s="44"/>
      <c r="D110" s="44"/>
      <c r="E110" s="55"/>
      <c r="F110" s="57"/>
      <c r="G110" s="89"/>
      <c r="H110" s="44"/>
    </row>
    <row r="111" spans="1:8" x14ac:dyDescent="0.25">
      <c r="B111" s="58"/>
      <c r="C111" s="59" t="s">
        <v>84</v>
      </c>
      <c r="D111" s="60"/>
      <c r="E111" s="61"/>
      <c r="F111" s="61">
        <f>+F109+F99</f>
        <v>59493895.509999998</v>
      </c>
      <c r="G111" s="90">
        <v>1</v>
      </c>
      <c r="H111" s="44"/>
    </row>
    <row r="112" spans="1:8" x14ac:dyDescent="0.25">
      <c r="F112" s="62">
        <v>0</v>
      </c>
    </row>
    <row r="113" spans="2:8" x14ac:dyDescent="0.25">
      <c r="C113" s="49" t="s">
        <v>85</v>
      </c>
      <c r="D113" s="15">
        <v>18.649999999999999</v>
      </c>
      <c r="F113" s="37"/>
    </row>
    <row r="114" spans="2:8" x14ac:dyDescent="0.25">
      <c r="C114" s="49" t="s">
        <v>86</v>
      </c>
      <c r="D114" s="15">
        <v>9.02</v>
      </c>
    </row>
    <row r="115" spans="2:8" x14ac:dyDescent="0.25">
      <c r="C115" s="49" t="s">
        <v>87</v>
      </c>
      <c r="D115" s="15">
        <v>7.36</v>
      </c>
    </row>
    <row r="116" spans="2:8" hidden="1" x14ac:dyDescent="0.25">
      <c r="C116" s="49" t="s">
        <v>88</v>
      </c>
      <c r="D116" s="65">
        <v>9.8148</v>
      </c>
    </row>
    <row r="117" spans="2:8" hidden="1" x14ac:dyDescent="0.25">
      <c r="C117" s="49" t="s">
        <v>89</v>
      </c>
      <c r="D117" s="65">
        <v>10.107100000000001</v>
      </c>
    </row>
    <row r="118" spans="2:8" hidden="1" x14ac:dyDescent="0.25">
      <c r="C118" s="49" t="s">
        <v>90</v>
      </c>
      <c r="D118" s="66"/>
    </row>
    <row r="119" spans="2:8" hidden="1" x14ac:dyDescent="0.25">
      <c r="C119" s="49" t="s">
        <v>91</v>
      </c>
      <c r="D119" s="64">
        <v>0</v>
      </c>
    </row>
    <row r="120" spans="2:8" hidden="1" x14ac:dyDescent="0.25">
      <c r="C120" s="49" t="s">
        <v>92</v>
      </c>
      <c r="D120" s="64">
        <v>0</v>
      </c>
      <c r="F120" s="62"/>
      <c r="G120" s="91"/>
    </row>
    <row r="121" spans="2:8" hidden="1" x14ac:dyDescent="0.25">
      <c r="B121" s="67"/>
      <c r="C121" s="43"/>
    </row>
    <row r="122" spans="2:8" x14ac:dyDescent="0.25">
      <c r="F122" s="37"/>
    </row>
    <row r="123" spans="2:8" x14ac:dyDescent="0.25">
      <c r="C123" s="53" t="s">
        <v>93</v>
      </c>
      <c r="D123" s="53"/>
      <c r="E123" s="53"/>
      <c r="F123" s="53"/>
      <c r="G123" s="53"/>
      <c r="H123" s="53"/>
    </row>
    <row r="124" spans="2:8" x14ac:dyDescent="0.25">
      <c r="C124" s="53" t="s">
        <v>94</v>
      </c>
      <c r="D124" s="53"/>
      <c r="E124" s="53"/>
      <c r="F124" s="53" t="s">
        <v>10</v>
      </c>
      <c r="G124" s="53" t="s">
        <v>11</v>
      </c>
      <c r="H124" s="53" t="s">
        <v>12</v>
      </c>
    </row>
    <row r="125" spans="2:8" x14ac:dyDescent="0.25">
      <c r="C125" s="49" t="s">
        <v>95</v>
      </c>
      <c r="D125" s="44"/>
      <c r="E125" s="55"/>
      <c r="F125" s="68">
        <f>SUMIF(Table134567681617[[Industry ]],A96,Table134567681617[Market Value])</f>
        <v>16867687.920000002</v>
      </c>
      <c r="G125" s="92">
        <f>+F125/$F$111</f>
        <v>0.2835196413918602</v>
      </c>
      <c r="H125" s="44"/>
    </row>
    <row r="126" spans="2:8" x14ac:dyDescent="0.25">
      <c r="C126" s="44" t="s">
        <v>96</v>
      </c>
      <c r="D126" s="44"/>
      <c r="E126" s="55"/>
      <c r="F126" s="68">
        <f>SUMIF(Table134567681617[[Industry ]],A97,Table134567681617[Market Value])</f>
        <v>4022658</v>
      </c>
      <c r="G126" s="92">
        <f>+F126/$F$111</f>
        <v>6.7614634501851609E-2</v>
      </c>
      <c r="H126" s="44"/>
    </row>
    <row r="127" spans="2:8" x14ac:dyDescent="0.25">
      <c r="C127" s="44" t="s">
        <v>97</v>
      </c>
      <c r="D127" s="44"/>
      <c r="E127" s="55"/>
      <c r="F127" s="68">
        <f>SUMIF($E$139:$E$146,C127,H139:H146)</f>
        <v>0</v>
      </c>
      <c r="G127" s="92">
        <f>+F127/$F$111</f>
        <v>0</v>
      </c>
      <c r="H127" s="44"/>
    </row>
    <row r="128" spans="2:8" x14ac:dyDescent="0.25">
      <c r="C128" s="44" t="s">
        <v>98</v>
      </c>
      <c r="D128" s="44"/>
      <c r="E128" s="55"/>
      <c r="F128" s="68">
        <f t="shared" ref="F128:F136" si="2">SUMIF($E$139:$E$146,C128,H140:H147)</f>
        <v>0</v>
      </c>
      <c r="G128" s="92">
        <f t="shared" ref="G128:G136" si="3">+F128/$F$111</f>
        <v>0</v>
      </c>
      <c r="H128" s="44"/>
    </row>
    <row r="129" spans="3:8" x14ac:dyDescent="0.25">
      <c r="C129" s="44" t="s">
        <v>99</v>
      </c>
      <c r="D129" s="44"/>
      <c r="E129" s="55"/>
      <c r="F129" s="68">
        <f t="shared" si="2"/>
        <v>0</v>
      </c>
      <c r="G129" s="92">
        <f t="shared" si="3"/>
        <v>0</v>
      </c>
      <c r="H129" s="44"/>
    </row>
    <row r="130" spans="3:8" x14ac:dyDescent="0.25">
      <c r="C130" s="44" t="s">
        <v>100</v>
      </c>
      <c r="D130" s="44"/>
      <c r="E130" s="55"/>
      <c r="F130" s="68">
        <f t="shared" si="2"/>
        <v>0</v>
      </c>
      <c r="G130" s="92">
        <f t="shared" si="3"/>
        <v>0</v>
      </c>
      <c r="H130" s="44"/>
    </row>
    <row r="131" spans="3:8" x14ac:dyDescent="0.25">
      <c r="C131" s="44" t="s">
        <v>101</v>
      </c>
      <c r="D131" s="44"/>
      <c r="E131" s="55"/>
      <c r="F131" s="68">
        <f t="shared" si="2"/>
        <v>0</v>
      </c>
      <c r="G131" s="92">
        <f t="shared" si="3"/>
        <v>0</v>
      </c>
      <c r="H131" s="44"/>
    </row>
    <row r="132" spans="3:8" x14ac:dyDescent="0.25">
      <c r="C132" s="44" t="s">
        <v>102</v>
      </c>
      <c r="D132" s="44"/>
      <c r="E132" s="55"/>
      <c r="F132" s="68">
        <f t="shared" si="2"/>
        <v>0</v>
      </c>
      <c r="G132" s="92">
        <f t="shared" si="3"/>
        <v>0</v>
      </c>
      <c r="H132" s="44"/>
    </row>
    <row r="133" spans="3:8" x14ac:dyDescent="0.25">
      <c r="C133" s="44" t="s">
        <v>103</v>
      </c>
      <c r="D133" s="44"/>
      <c r="E133" s="55"/>
      <c r="F133" s="68">
        <f t="shared" si="2"/>
        <v>0</v>
      </c>
      <c r="G133" s="92">
        <f t="shared" si="3"/>
        <v>0</v>
      </c>
      <c r="H133" s="44"/>
    </row>
    <row r="134" spans="3:8" x14ac:dyDescent="0.25">
      <c r="C134" s="44" t="s">
        <v>104</v>
      </c>
      <c r="D134" s="44"/>
      <c r="E134" s="55"/>
      <c r="F134" s="68">
        <f>SUMIF($E$139:$E$146,C134,H146:H153)</f>
        <v>0</v>
      </c>
      <c r="G134" s="92">
        <f t="shared" si="3"/>
        <v>0</v>
      </c>
      <c r="H134" s="44"/>
    </row>
    <row r="135" spans="3:8" x14ac:dyDescent="0.25">
      <c r="C135" s="44" t="s">
        <v>105</v>
      </c>
      <c r="D135" s="44"/>
      <c r="E135" s="55"/>
      <c r="F135" s="68">
        <f t="shared" si="2"/>
        <v>0</v>
      </c>
      <c r="G135" s="92">
        <f t="shared" si="3"/>
        <v>0</v>
      </c>
      <c r="H135" s="44"/>
    </row>
    <row r="136" spans="3:8" x14ac:dyDescent="0.25">
      <c r="C136" s="44" t="s">
        <v>106</v>
      </c>
      <c r="D136" s="44"/>
      <c r="E136" s="55"/>
      <c r="F136" s="68">
        <f t="shared" si="2"/>
        <v>0</v>
      </c>
      <c r="G136" s="92">
        <f t="shared" si="3"/>
        <v>0</v>
      </c>
      <c r="H136" s="44"/>
    </row>
    <row r="139" spans="3:8" s="101" customFormat="1" x14ac:dyDescent="0.25">
      <c r="E139" s="101" t="s">
        <v>97</v>
      </c>
      <c r="F139" s="101" t="s">
        <v>107</v>
      </c>
      <c r="G139" s="101">
        <f t="shared" ref="G139:G146" si="4">SUMIF($H$7:$H$57,F139,$E$7:$E$57)</f>
        <v>0</v>
      </c>
      <c r="H139" s="101">
        <f t="shared" ref="H139:H146" si="5">SUMIF($H$7:$H$57,F139,$F$7:$F$57)</f>
        <v>0</v>
      </c>
    </row>
    <row r="140" spans="3:8" s="101" customFormat="1" x14ac:dyDescent="0.25">
      <c r="E140" s="101" t="s">
        <v>97</v>
      </c>
      <c r="F140" s="101" t="s">
        <v>108</v>
      </c>
      <c r="G140" s="101">
        <f t="shared" si="4"/>
        <v>0</v>
      </c>
      <c r="H140" s="101">
        <f t="shared" si="5"/>
        <v>0</v>
      </c>
    </row>
    <row r="141" spans="3:8" s="101" customFormat="1" x14ac:dyDescent="0.25">
      <c r="E141" s="101" t="s">
        <v>97</v>
      </c>
      <c r="F141" s="101" t="s">
        <v>109</v>
      </c>
      <c r="G141" s="101">
        <f t="shared" si="4"/>
        <v>0</v>
      </c>
      <c r="H141" s="101">
        <f t="shared" si="5"/>
        <v>0</v>
      </c>
    </row>
    <row r="142" spans="3:8" s="101" customFormat="1" x14ac:dyDescent="0.25">
      <c r="E142" s="101" t="s">
        <v>99</v>
      </c>
      <c r="F142" s="101" t="s">
        <v>110</v>
      </c>
      <c r="G142" s="101">
        <f t="shared" si="4"/>
        <v>0</v>
      </c>
      <c r="H142" s="101">
        <f t="shared" si="5"/>
        <v>0</v>
      </c>
    </row>
    <row r="143" spans="3:8" s="101" customFormat="1" x14ac:dyDescent="0.25">
      <c r="E143" s="101" t="s">
        <v>100</v>
      </c>
      <c r="F143" s="101" t="s">
        <v>111</v>
      </c>
      <c r="G143" s="101">
        <f t="shared" si="4"/>
        <v>0</v>
      </c>
      <c r="H143" s="101">
        <f t="shared" si="5"/>
        <v>0</v>
      </c>
    </row>
    <row r="144" spans="3:8" s="101" customFormat="1" x14ac:dyDescent="0.25">
      <c r="E144" s="101" t="s">
        <v>97</v>
      </c>
      <c r="F144" s="101" t="s">
        <v>112</v>
      </c>
      <c r="G144" s="101">
        <f t="shared" si="4"/>
        <v>0</v>
      </c>
      <c r="H144" s="101">
        <f t="shared" si="5"/>
        <v>0</v>
      </c>
    </row>
    <row r="145" spans="5:8" s="101" customFormat="1" x14ac:dyDescent="0.25">
      <c r="E145" s="101" t="s">
        <v>100</v>
      </c>
      <c r="F145" s="101" t="s">
        <v>113</v>
      </c>
      <c r="G145" s="101">
        <f t="shared" si="4"/>
        <v>0</v>
      </c>
      <c r="H145" s="101">
        <f t="shared" si="5"/>
        <v>0</v>
      </c>
    </row>
    <row r="146" spans="5:8" s="101" customFormat="1" x14ac:dyDescent="0.25">
      <c r="E146" s="101" t="s">
        <v>97</v>
      </c>
      <c r="F146" s="101" t="s">
        <v>114</v>
      </c>
      <c r="G146" s="101">
        <f t="shared" si="4"/>
        <v>0</v>
      </c>
      <c r="H146" s="101">
        <f t="shared" si="5"/>
        <v>0</v>
      </c>
    </row>
    <row r="147" spans="5:8" s="101" customFormat="1" x14ac:dyDescent="0.25">
      <c r="E147" s="107"/>
      <c r="G147" s="101" t="s">
        <v>115</v>
      </c>
      <c r="H147" s="101" t="s">
        <v>115</v>
      </c>
    </row>
  </sheetData>
  <pageMargins left="0.7" right="0.7" top="0.75" bottom="0.75" header="0.3" footer="0.3"/>
  <pageSetup scale="44" orientation="portrait" horizontalDpi="4294967295" verticalDpi="4294967295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q o F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L K q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q g V d K I p H u A 4 A A A A R A A A A E w A c A E Z v c m 1 1 b G F z L 1 N l Y 3 R p b 2 4 x L m 0 g o h g A K K A U A A A A A A A A A A A A A A A A A A A A A A A A A A A A K 0 5 N L s n M z 1 M I h t C G 1 g B Q S w E C L Q A U A A I A C A C y q g V d M 3 4 Y p a U A A A D 2 A A A A E g A A A A A A A A A A A A A A A A A A A A A A Q 2 9 u Z m l n L 1 B h Y 2 t h Z 2 U u e G 1 s U E s B A i 0 A F A A C A A g A s q o F X Q / K 6 a u k A A A A 6 Q A A A B M A A A A A A A A A A A A A A A A A 8 Q A A A F t D b 2 5 0 Z W 5 0 X 1 R 5 c G V z X S 5 4 b W x Q S w E C L Q A U A A I A C A C y q g V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5 p W Q z y P M 0 G 4 q K l y D 1 U d w A A A A A A C A A A A A A A Q Z g A A A A E A A C A A A A C G g p S B i y k 7 F 0 c q 0 y 3 8 v S x c i 8 f u n v f J l G y n p n 1 A 1 A Q 5 + A A A A A A O g A A A A A I A A C A A A A B a H V + S F W 2 6 3 5 a m r b H D k s k i e 8 9 c r 9 M i g B d q 1 m o + O 5 a M n V A A A A D v P s 7 K X L 4 I J O H 1 e R + 6 K h s e z r 7 s 0 B c K x z y r 8 d C a / u + H 9 c O g q g Q q l s Y 5 C d s 9 f 5 / A V B e o G M b P y / O L W P j e X V i i l t J Y H X i X E D l s d T 9 i c a 2 O 3 A 5 y k k A A A A B 9 L G 1 i c P 8 U R f W I t N Y t J / o F 9 J 4 Y l c m P B 6 j e W H 6 K N s q g h J Y L 9 j z n 8 8 H h 2 m r N 0 8 B V f y D a c u t o l H F H 6 U Y 2 t J / p Z g G 1 < / D a t a M a s h u p > 
</file>

<file path=customXml/itemProps1.xml><?xml version="1.0" encoding="utf-8"?>
<ds:datastoreItem xmlns:ds="http://schemas.openxmlformats.org/officeDocument/2006/customXml" ds:itemID="{9A0C77A2-9E64-48BF-8C61-1F5FC9C9A0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Port_E1</vt:lpstr>
      <vt:lpstr>Port_E1I</vt:lpstr>
      <vt:lpstr>Port_C1</vt:lpstr>
      <vt:lpstr>Port_C1I</vt:lpstr>
      <vt:lpstr>Port_G1</vt:lpstr>
      <vt:lpstr>Port_G1I</vt:lpstr>
      <vt:lpstr>Port_Tax Saver</vt:lpstr>
      <vt:lpstr>Port_SRE</vt:lpstr>
      <vt:lpstr>Port_SF</vt:lpstr>
      <vt:lpstr>Port_VS</vt:lpstr>
      <vt:lpstr>Port_SANCHAY</vt:lpstr>
      <vt:lpstr>Port_C1!Print_Area</vt:lpstr>
      <vt:lpstr>Port_C1I!Print_Area</vt:lpstr>
      <vt:lpstr>Port_E1!Print_Area</vt:lpstr>
      <vt:lpstr>Port_E1I!Print_Area</vt:lpstr>
      <vt:lpstr>Port_G1!Print_Area</vt:lpstr>
      <vt:lpstr>Port_G1I!Print_Area</vt:lpstr>
      <vt:lpstr>Port_SF!Print_Area</vt:lpstr>
      <vt:lpstr>Port_SRE!Print_Area</vt:lpstr>
      <vt:lpstr>'Port_Tax Saver'!Print_Area</vt:lpstr>
      <vt:lpstr>Port_VS!Print_Area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Sandhya Upadhyay</dc:creator>
  <cp:lastModifiedBy>Ganesh Iyer</cp:lastModifiedBy>
  <dcterms:created xsi:type="dcterms:W3CDTF">2023-01-05T10:26:14Z</dcterms:created>
  <dcterms:modified xsi:type="dcterms:W3CDTF">2026-08-07T12:59:34Z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