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FRDA &amp; NPS Trust Communication April 2019 Onwards\NPS Trust\2026-27\Monthly\3. June 2026\11. Website upload Portfolio report\"/>
    </mc:Choice>
  </mc:AlternateContent>
  <xr:revisionPtr revIDLastSave="0" documentId="13_ncr:1_{F2FB6848-CC25-4B1F-8317-4588BB39CC53}" xr6:coauthVersionLast="47" xr6:coauthVersionMax="47" xr10:uidLastSave="{00000000-0000-0000-0000-000000000000}"/>
  <bookViews>
    <workbookView xWindow="-120" yWindow="-120" windowWidth="20730" windowHeight="11040" tabRatio="806" xr2:uid="{0FCA93E5-7F18-4DD4-88B1-68A5E3910BA2}"/>
  </bookViews>
  <sheets>
    <sheet name="Port_E1" sheetId="141" r:id="rId1"/>
    <sheet name="Port_E1I" sheetId="132" r:id="rId2"/>
    <sheet name="Port_C1" sheetId="133" r:id="rId3"/>
    <sheet name="Port_C1I" sheetId="134" r:id="rId4"/>
    <sheet name="Port_G1" sheetId="135" r:id="rId5"/>
    <sheet name="Port_G1I" sheetId="136" r:id="rId6"/>
    <sheet name="Port_Tax Saver" sheetId="137" r:id="rId7"/>
    <sheet name="Port_SRE" sheetId="138" r:id="rId8"/>
    <sheet name="Port_SF" sheetId="139" r:id="rId9"/>
    <sheet name="Port_VS" sheetId="140" r:id="rId10"/>
    <sheet name="Port_SANCHAY" sheetId="142" r:id="rId11"/>
  </sheets>
  <definedNames>
    <definedName name="_xlnm._FilterDatabase" localSheetId="2" hidden="1">Port_C1!$C$6:$H$133</definedName>
    <definedName name="_xlnm._FilterDatabase" localSheetId="3" hidden="1">Port_C1I!$C$6:$H$57</definedName>
    <definedName name="_xlnm._FilterDatabase" localSheetId="0" hidden="1">Port_E1!$C$6:$H$87</definedName>
    <definedName name="_xlnm._FilterDatabase" localSheetId="1" hidden="1">Port_E1I!$C$6:$H$72</definedName>
    <definedName name="_xlnm._FilterDatabase" localSheetId="4" hidden="1">Port_G1!$C$6:$H$98</definedName>
    <definedName name="_xlnm._FilterDatabase" localSheetId="5" hidden="1">Port_G1I!$C$6:$H$36</definedName>
    <definedName name="_xlnm._FilterDatabase" localSheetId="8" hidden="1">Port_SF!$C$6:$H$70</definedName>
    <definedName name="_xlnm._FilterDatabase" localSheetId="7" hidden="1">Port_SRE!$C$6:$H$75</definedName>
    <definedName name="_xlnm._FilterDatabase" localSheetId="6" hidden="1">'Port_Tax Saver'!$C$6:$H$99</definedName>
    <definedName name="_xlnm._FilterDatabase" localSheetId="9" hidden="1">Port_VS!$C$6:$H$77</definedName>
    <definedName name="IN" localSheetId="2">#REF!</definedName>
    <definedName name="IN" localSheetId="3">#REF!</definedName>
    <definedName name="IN" localSheetId="0">#REF!</definedName>
    <definedName name="IN" localSheetId="1">#REF!</definedName>
    <definedName name="IN" localSheetId="4">#REF!</definedName>
    <definedName name="IN" localSheetId="5">#REF!</definedName>
    <definedName name="IN" localSheetId="8">#REF!</definedName>
    <definedName name="IN" localSheetId="7">#REF!</definedName>
    <definedName name="IN" localSheetId="6">#REF!</definedName>
    <definedName name="IN" localSheetId="9">#REF!</definedName>
    <definedName name="IN">#REF!</definedName>
    <definedName name="_xlnm.Print_Area" localSheetId="2">Port_C1!$B$2:$H$177</definedName>
    <definedName name="_xlnm.Print_Area" localSheetId="3">Port_C1I!$B$2:$H$97</definedName>
    <definedName name="_xlnm.Print_Area" localSheetId="0">Port_E1!$B$2:$G$110</definedName>
    <definedName name="_xlnm.Print_Area" localSheetId="1">Port_E1I!$B$2:$G$95</definedName>
    <definedName name="_xlnm.Print_Area" localSheetId="4">Port_G1!$B$2:$H$132</definedName>
    <definedName name="_xlnm.Print_Area" localSheetId="5">Port_G1I!$B$2:$G$65</definedName>
    <definedName name="_xlnm.Print_Area" localSheetId="8">Port_SF!$B$2:$G$98</definedName>
    <definedName name="_xlnm.Print_Area" localSheetId="7">Port_SRE!$B$2:$G$106</definedName>
    <definedName name="_xlnm.Print_Area" localSheetId="6">'Port_Tax Saver'!$B$2:$G$127</definedName>
    <definedName name="_xlnm.Print_Area" localSheetId="9">Port_VS!$B$2:$G$107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8" i="142" l="1"/>
  <c r="G148" i="142"/>
  <c r="H147" i="142"/>
  <c r="G147" i="142"/>
  <c r="H146" i="142"/>
  <c r="F131" i="142" s="1"/>
  <c r="G146" i="142"/>
  <c r="H145" i="142"/>
  <c r="G145" i="142"/>
  <c r="H144" i="142"/>
  <c r="G144" i="142"/>
  <c r="H143" i="142"/>
  <c r="G143" i="142"/>
  <c r="H142" i="142"/>
  <c r="G142" i="142"/>
  <c r="H141" i="142"/>
  <c r="G141" i="142"/>
  <c r="F138" i="142"/>
  <c r="F137" i="142"/>
  <c r="F136" i="142"/>
  <c r="F135" i="142"/>
  <c r="F134" i="142"/>
  <c r="F133" i="142"/>
  <c r="F132" i="142"/>
  <c r="F130" i="142"/>
  <c r="F128" i="142"/>
  <c r="F127" i="142"/>
  <c r="F111" i="142"/>
  <c r="F101" i="142"/>
  <c r="F82" i="136"/>
  <c r="F83" i="136"/>
  <c r="F84" i="136"/>
  <c r="H92" i="136"/>
  <c r="F81" i="136" s="1"/>
  <c r="F129" i="142" l="1"/>
  <c r="F113" i="142"/>
  <c r="G132" i="142" s="1"/>
  <c r="H183" i="133"/>
  <c r="H184" i="133"/>
  <c r="H185" i="133"/>
  <c r="L8" i="133"/>
  <c r="H186" i="133"/>
  <c r="H187" i="133"/>
  <c r="L13" i="133"/>
  <c r="H191" i="133"/>
  <c r="L9" i="133"/>
  <c r="H189" i="133"/>
  <c r="H182" i="133"/>
  <c r="H190" i="133"/>
  <c r="L10" i="133"/>
  <c r="H188" i="133"/>
  <c r="L11" i="133"/>
  <c r="L12" i="133"/>
  <c r="L7" i="133"/>
  <c r="F142" i="133"/>
  <c r="F97" i="141"/>
  <c r="F107" i="141"/>
  <c r="F123" i="141"/>
  <c r="F124" i="141"/>
  <c r="F126" i="141"/>
  <c r="F128" i="141"/>
  <c r="F129" i="141"/>
  <c r="F130" i="141"/>
  <c r="F131" i="141"/>
  <c r="F132" i="141"/>
  <c r="F133" i="141"/>
  <c r="F134" i="141"/>
  <c r="G137" i="141"/>
  <c r="H137" i="141"/>
  <c r="G138" i="141"/>
  <c r="H138" i="141"/>
  <c r="G139" i="141"/>
  <c r="H139" i="141"/>
  <c r="G140" i="141"/>
  <c r="H140" i="141"/>
  <c r="G141" i="141"/>
  <c r="H141" i="141"/>
  <c r="G142" i="141"/>
  <c r="H142" i="141"/>
  <c r="F127" i="141" s="1"/>
  <c r="G143" i="141"/>
  <c r="H143" i="141"/>
  <c r="G144" i="141"/>
  <c r="H144" i="141"/>
  <c r="F94" i="132"/>
  <c r="F104" i="132"/>
  <c r="F106" i="132" s="1"/>
  <c r="F120" i="132"/>
  <c r="F121" i="132"/>
  <c r="F123" i="132"/>
  <c r="F126" i="132"/>
  <c r="F127" i="132"/>
  <c r="F128" i="132"/>
  <c r="F129" i="132"/>
  <c r="F130" i="132"/>
  <c r="F131" i="132"/>
  <c r="G134" i="132"/>
  <c r="H134" i="132"/>
  <c r="G135" i="132"/>
  <c r="H135" i="132"/>
  <c r="G136" i="132"/>
  <c r="H136" i="132"/>
  <c r="G137" i="132"/>
  <c r="H137" i="132"/>
  <c r="G138" i="132"/>
  <c r="H138" i="132"/>
  <c r="G139" i="132"/>
  <c r="H139" i="132"/>
  <c r="F124" i="132" s="1"/>
  <c r="G140" i="132"/>
  <c r="H140" i="132"/>
  <c r="G141" i="132"/>
  <c r="H141" i="132"/>
  <c r="F125" i="132" s="1"/>
  <c r="F51" i="136"/>
  <c r="F63" i="134"/>
  <c r="F102" i="138"/>
  <c r="G128" i="142" l="1"/>
  <c r="G138" i="142"/>
  <c r="G111" i="142"/>
  <c r="G137" i="142"/>
  <c r="G127" i="142"/>
  <c r="G136" i="142"/>
  <c r="G135" i="142"/>
  <c r="G134" i="142"/>
  <c r="G133" i="142"/>
  <c r="G131" i="142"/>
  <c r="G130" i="142"/>
  <c r="G101" i="142"/>
  <c r="G129" i="142"/>
  <c r="G127" i="132"/>
  <c r="G121" i="132"/>
  <c r="G126" i="132"/>
  <c r="G120" i="132"/>
  <c r="G124" i="132"/>
  <c r="G128" i="132"/>
  <c r="G125" i="132"/>
  <c r="G104" i="132"/>
  <c r="F122" i="132"/>
  <c r="G122" i="132" s="1"/>
  <c r="F109" i="141"/>
  <c r="G129" i="141" s="1"/>
  <c r="G107" i="141"/>
  <c r="G126" i="141"/>
  <c r="G127" i="141"/>
  <c r="G134" i="141"/>
  <c r="F125" i="141"/>
  <c r="G125" i="141" s="1"/>
  <c r="G123" i="141"/>
  <c r="G132" i="141"/>
  <c r="G128" i="141"/>
  <c r="G124" i="141"/>
  <c r="G97" i="141"/>
  <c r="G133" i="141"/>
  <c r="G131" i="141"/>
  <c r="G94" i="141"/>
  <c r="G130" i="132"/>
  <c r="G94" i="132"/>
  <c r="G131" i="132"/>
  <c r="G129" i="132"/>
  <c r="G123" i="132"/>
  <c r="H151" i="135"/>
  <c r="H150" i="135"/>
  <c r="H149" i="135"/>
  <c r="H148" i="135"/>
  <c r="H147" i="135"/>
  <c r="H154" i="135"/>
  <c r="H153" i="135"/>
  <c r="H152" i="135"/>
  <c r="F107" i="135"/>
  <c r="H148" i="140"/>
  <c r="F132" i="140" s="1"/>
  <c r="G148" i="140"/>
  <c r="H147" i="140"/>
  <c r="G147" i="140"/>
  <c r="H146" i="140"/>
  <c r="F131" i="140" s="1"/>
  <c r="G146" i="140"/>
  <c r="H145" i="140"/>
  <c r="G145" i="140"/>
  <c r="H144" i="140"/>
  <c r="G144" i="140"/>
  <c r="H143" i="140"/>
  <c r="G143" i="140"/>
  <c r="H142" i="140"/>
  <c r="G142" i="140"/>
  <c r="H141" i="140"/>
  <c r="G141" i="140"/>
  <c r="F138" i="140"/>
  <c r="F137" i="140"/>
  <c r="F136" i="140"/>
  <c r="F135" i="140"/>
  <c r="F134" i="140"/>
  <c r="F133" i="140"/>
  <c r="F130" i="140"/>
  <c r="H147" i="139"/>
  <c r="F131" i="139" s="1"/>
  <c r="G147" i="139"/>
  <c r="H146" i="139"/>
  <c r="G146" i="139"/>
  <c r="H145" i="139"/>
  <c r="G145" i="139"/>
  <c r="H144" i="139"/>
  <c r="G144" i="139"/>
  <c r="H143" i="139"/>
  <c r="G143" i="139"/>
  <c r="H142" i="139"/>
  <c r="G142" i="139"/>
  <c r="H141" i="139"/>
  <c r="G141" i="139"/>
  <c r="H140" i="139"/>
  <c r="G140" i="139"/>
  <c r="F137" i="139"/>
  <c r="F136" i="139"/>
  <c r="F135" i="139"/>
  <c r="F134" i="139"/>
  <c r="F133" i="139"/>
  <c r="F132" i="139"/>
  <c r="F130" i="139"/>
  <c r="F129" i="139"/>
  <c r="H149" i="138"/>
  <c r="F133" i="138" s="1"/>
  <c r="G149" i="138"/>
  <c r="H148" i="138"/>
  <c r="G148" i="138"/>
  <c r="H147" i="138"/>
  <c r="G147" i="138"/>
  <c r="H146" i="138"/>
  <c r="G146" i="138"/>
  <c r="H145" i="138"/>
  <c r="G145" i="138"/>
  <c r="H144" i="138"/>
  <c r="G144" i="138"/>
  <c r="H143" i="138"/>
  <c r="G143" i="138"/>
  <c r="H142" i="138"/>
  <c r="G142" i="138"/>
  <c r="F139" i="138"/>
  <c r="F138" i="138"/>
  <c r="F137" i="138"/>
  <c r="F136" i="138"/>
  <c r="F135" i="138"/>
  <c r="F134" i="138"/>
  <c r="F132" i="138"/>
  <c r="F131" i="138"/>
  <c r="H147" i="137"/>
  <c r="G147" i="137"/>
  <c r="H146" i="137"/>
  <c r="G146" i="137"/>
  <c r="H145" i="137"/>
  <c r="G145" i="137"/>
  <c r="H144" i="137"/>
  <c r="G144" i="137"/>
  <c r="H143" i="137"/>
  <c r="G143" i="137"/>
  <c r="H142" i="137"/>
  <c r="G142" i="137"/>
  <c r="H141" i="137"/>
  <c r="G141" i="137"/>
  <c r="H140" i="137"/>
  <c r="G140" i="137"/>
  <c r="F137" i="137"/>
  <c r="F136" i="137"/>
  <c r="F135" i="137"/>
  <c r="F134" i="137"/>
  <c r="F133" i="137"/>
  <c r="F132" i="137"/>
  <c r="F131" i="137"/>
  <c r="F130" i="137"/>
  <c r="F129" i="137"/>
  <c r="F127" i="137"/>
  <c r="F88" i="136"/>
  <c r="F87" i="136"/>
  <c r="F86" i="136"/>
  <c r="F85" i="136"/>
  <c r="F144" i="135"/>
  <c r="F143" i="135"/>
  <c r="F142" i="135"/>
  <c r="F141" i="135"/>
  <c r="F140" i="135"/>
  <c r="F139" i="135"/>
  <c r="F138" i="135"/>
  <c r="F100" i="134"/>
  <c r="F99" i="134"/>
  <c r="F98" i="134"/>
  <c r="F97" i="134"/>
  <c r="F96" i="134"/>
  <c r="F95" i="134"/>
  <c r="F92" i="134"/>
  <c r="F179" i="133"/>
  <c r="F178" i="133"/>
  <c r="F177" i="133"/>
  <c r="F176" i="133"/>
  <c r="F175" i="133"/>
  <c r="F174" i="133"/>
  <c r="F173" i="133"/>
  <c r="F171" i="133"/>
  <c r="F128" i="139" l="1"/>
  <c r="F130" i="138"/>
  <c r="F128" i="137"/>
  <c r="G130" i="141"/>
  <c r="F129" i="140"/>
  <c r="F111" i="140"/>
  <c r="F101" i="140"/>
  <c r="F128" i="140"/>
  <c r="F127" i="140"/>
  <c r="F126" i="139"/>
  <c r="F127" i="139"/>
  <c r="F128" i="138"/>
  <c r="F129" i="138"/>
  <c r="F61" i="136"/>
  <c r="H93" i="136"/>
  <c r="G93" i="136"/>
  <c r="G92" i="136"/>
  <c r="H91" i="136"/>
  <c r="F80" i="136" s="1"/>
  <c r="G94" i="136"/>
  <c r="G98" i="136"/>
  <c r="H97" i="136"/>
  <c r="G97" i="136"/>
  <c r="H96" i="136"/>
  <c r="G96" i="136"/>
  <c r="H95" i="136"/>
  <c r="G95" i="136"/>
  <c r="H94" i="136"/>
  <c r="H98" i="136"/>
  <c r="F79" i="136"/>
  <c r="F78" i="136"/>
  <c r="F117" i="135"/>
  <c r="F134" i="135"/>
  <c r="F133" i="135"/>
  <c r="F73" i="134"/>
  <c r="H108" i="134"/>
  <c r="K10" i="134"/>
  <c r="K11" i="134"/>
  <c r="H107" i="134"/>
  <c r="K9" i="134"/>
  <c r="H112" i="134"/>
  <c r="H106" i="134"/>
  <c r="H111" i="134"/>
  <c r="H105" i="134"/>
  <c r="H109" i="134"/>
  <c r="K15" i="134"/>
  <c r="H110" i="134"/>
  <c r="H103" i="134"/>
  <c r="K7" i="134"/>
  <c r="K16" i="134"/>
  <c r="K12" i="134"/>
  <c r="K14" i="134"/>
  <c r="K13" i="134"/>
  <c r="H104" i="134"/>
  <c r="K8" i="134"/>
  <c r="F89" i="134"/>
  <c r="F90" i="134"/>
  <c r="F152" i="133"/>
  <c r="F168" i="133"/>
  <c r="F169" i="133"/>
  <c r="K17" i="134" l="1"/>
  <c r="F113" i="140"/>
  <c r="F110" i="139"/>
  <c r="F100" i="139"/>
  <c r="F112" i="138"/>
  <c r="F100" i="137"/>
  <c r="F126" i="137"/>
  <c r="F110" i="137"/>
  <c r="F63" i="136"/>
  <c r="F119" i="135"/>
  <c r="H155" i="135"/>
  <c r="F135" i="135"/>
  <c r="F75" i="134"/>
  <c r="G107" i="134" s="1"/>
  <c r="F93" i="134"/>
  <c r="G109" i="134"/>
  <c r="F94" i="134"/>
  <c r="G94" i="134" s="1"/>
  <c r="H113" i="134"/>
  <c r="H114" i="134" s="1"/>
  <c r="F91" i="134"/>
  <c r="G91" i="134" s="1"/>
  <c r="F154" i="133"/>
  <c r="G152" i="133" s="1"/>
  <c r="F172" i="133"/>
  <c r="H192" i="133"/>
  <c r="H193" i="133" s="1"/>
  <c r="F170" i="133"/>
  <c r="L16" i="133"/>
  <c r="L14" i="133"/>
  <c r="G81" i="136" l="1"/>
  <c r="G83" i="136"/>
  <c r="G84" i="136"/>
  <c r="G80" i="136"/>
  <c r="G82" i="136"/>
  <c r="G103" i="134"/>
  <c r="G170" i="133"/>
  <c r="G168" i="133"/>
  <c r="G142" i="133"/>
  <c r="G182" i="133"/>
  <c r="G187" i="133"/>
  <c r="G172" i="133"/>
  <c r="G93" i="134"/>
  <c r="G111" i="140"/>
  <c r="G61" i="136"/>
  <c r="G78" i="136"/>
  <c r="G73" i="134"/>
  <c r="G89" i="134"/>
  <c r="G133" i="135"/>
  <c r="G117" i="135"/>
  <c r="G147" i="135"/>
  <c r="F101" i="134"/>
  <c r="F180" i="133"/>
  <c r="H180" i="133" s="1"/>
  <c r="L17" i="133"/>
  <c r="G128" i="140"/>
  <c r="G101" i="140"/>
  <c r="G127" i="140"/>
  <c r="G129" i="140"/>
  <c r="G130" i="140"/>
  <c r="G131" i="140"/>
  <c r="G132" i="140"/>
  <c r="G133" i="140"/>
  <c r="G134" i="140"/>
  <c r="G135" i="140"/>
  <c r="G136" i="140"/>
  <c r="G137" i="140"/>
  <c r="G138" i="140"/>
  <c r="F112" i="139"/>
  <c r="G110" i="139" s="1"/>
  <c r="F114" i="138"/>
  <c r="F112" i="137"/>
  <c r="G91" i="136"/>
  <c r="G79" i="136"/>
  <c r="G51" i="136"/>
  <c r="G87" i="136"/>
  <c r="G85" i="136"/>
  <c r="G86" i="136"/>
  <c r="G88" i="136"/>
  <c r="G38" i="136"/>
  <c r="G39" i="136"/>
  <c r="G40" i="136"/>
  <c r="G41" i="136"/>
  <c r="G42" i="136"/>
  <c r="G43" i="136"/>
  <c r="G50" i="136"/>
  <c r="G152" i="135"/>
  <c r="G150" i="135"/>
  <c r="G154" i="135"/>
  <c r="G151" i="135"/>
  <c r="G134" i="135"/>
  <c r="G107" i="135"/>
  <c r="G148" i="135"/>
  <c r="G153" i="135"/>
  <c r="G149" i="135"/>
  <c r="G138" i="135"/>
  <c r="G139" i="135"/>
  <c r="G140" i="135"/>
  <c r="G141" i="135"/>
  <c r="G142" i="135"/>
  <c r="G143" i="135"/>
  <c r="G144" i="135"/>
  <c r="G135" i="135"/>
  <c r="F136" i="135"/>
  <c r="G63" i="134"/>
  <c r="G110" i="134"/>
  <c r="G104" i="134"/>
  <c r="G106" i="134"/>
  <c r="G112" i="134"/>
  <c r="G108" i="134"/>
  <c r="G90" i="134"/>
  <c r="G105" i="134"/>
  <c r="G111" i="134"/>
  <c r="G92" i="134"/>
  <c r="G95" i="134"/>
  <c r="G96" i="134"/>
  <c r="G97" i="134"/>
  <c r="G98" i="134"/>
  <c r="G99" i="134"/>
  <c r="G100" i="134"/>
  <c r="G185" i="133"/>
  <c r="G191" i="133"/>
  <c r="G169" i="133"/>
  <c r="G184" i="133"/>
  <c r="G190" i="133"/>
  <c r="G186" i="133"/>
  <c r="G188" i="133"/>
  <c r="G189" i="133"/>
  <c r="G183" i="133"/>
  <c r="G171" i="133"/>
  <c r="G176" i="133"/>
  <c r="G179" i="133"/>
  <c r="G174" i="133"/>
  <c r="G175" i="133"/>
  <c r="G178" i="133"/>
  <c r="G173" i="133"/>
  <c r="G177" i="133"/>
  <c r="G192" i="133" l="1"/>
  <c r="G112" i="138"/>
  <c r="G110" i="137"/>
  <c r="G136" i="135"/>
  <c r="G100" i="139"/>
  <c r="G126" i="139"/>
  <c r="G127" i="139"/>
  <c r="G128" i="139"/>
  <c r="G129" i="139"/>
  <c r="G130" i="139"/>
  <c r="G131" i="139"/>
  <c r="G132" i="139"/>
  <c r="G133" i="139"/>
  <c r="G134" i="139"/>
  <c r="G135" i="139"/>
  <c r="G137" i="139"/>
  <c r="G136" i="139"/>
  <c r="G85" i="139"/>
  <c r="G87" i="139"/>
  <c r="G89" i="139"/>
  <c r="G91" i="139"/>
  <c r="G93" i="139"/>
  <c r="G88" i="139"/>
  <c r="G90" i="139"/>
  <c r="G92" i="139"/>
  <c r="G94" i="139"/>
  <c r="G86" i="139"/>
  <c r="G102" i="138"/>
  <c r="G128" i="138"/>
  <c r="G129" i="138"/>
  <c r="G130" i="138"/>
  <c r="G131" i="138"/>
  <c r="G132" i="138"/>
  <c r="G133" i="138"/>
  <c r="G134" i="138"/>
  <c r="G135" i="138"/>
  <c r="G136" i="138"/>
  <c r="G137" i="138"/>
  <c r="G138" i="138"/>
  <c r="G139" i="138"/>
  <c r="G126" i="137"/>
  <c r="G100" i="137"/>
  <c r="G127" i="137"/>
  <c r="G128" i="137"/>
  <c r="G129" i="137"/>
  <c r="G130" i="137"/>
  <c r="G131" i="137"/>
  <c r="G132" i="137"/>
  <c r="G133" i="137"/>
  <c r="G134" i="137"/>
  <c r="G135" i="137"/>
  <c r="G136" i="137"/>
  <c r="G137" i="137"/>
  <c r="G155" i="135"/>
  <c r="G113" i="134"/>
  <c r="G101" i="134"/>
  <c r="G180" i="133"/>
</calcChain>
</file>

<file path=xl/sharedStrings.xml><?xml version="1.0" encoding="utf-8"?>
<sst xmlns="http://schemas.openxmlformats.org/spreadsheetml/2006/main" count="3463" uniqueCount="792">
  <si>
    <t>NAME OF PENSION FUND</t>
  </si>
  <si>
    <t>ADITYA BIRLA SUN LIFE PENSION FUND MANAGEMENT LIMITED</t>
  </si>
  <si>
    <t>E-TIER I</t>
  </si>
  <si>
    <t>SCHEME NAME</t>
  </si>
  <si>
    <t>Scheme E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</si>
  <si>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</si>
  <si>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</si>
  <si>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</si>
  <si>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</si>
  <si>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</si>
  <si>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</si>
  <si>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</si>
  <si>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</si>
  <si>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INE002A01018</t>
  </si>
  <si>
    <t>INE009A01021</t>
  </si>
  <si>
    <t>INE018A01030</t>
  </si>
  <si>
    <t>INE028A01039</t>
  </si>
  <si>
    <t>INE029A01011</t>
  </si>
  <si>
    <t>INE030A01027</t>
  </si>
  <si>
    <t>INE038A01020</t>
  </si>
  <si>
    <t>INE040A01034</t>
  </si>
  <si>
    <t>INE044A01036</t>
  </si>
  <si>
    <t>INE059A01026</t>
  </si>
  <si>
    <t>INE062A01020</t>
  </si>
  <si>
    <t>INE066A01021</t>
  </si>
  <si>
    <t>INE079A01024</t>
  </si>
  <si>
    <t>INE081A01020</t>
  </si>
  <si>
    <t>INE089A01031</t>
  </si>
  <si>
    <t>INE090A01021</t>
  </si>
  <si>
    <t>INE101A01026</t>
  </si>
  <si>
    <t>INE102D01028</t>
  </si>
  <si>
    <t>INE121A01024</t>
  </si>
  <si>
    <t>INE121E01018</t>
  </si>
  <si>
    <t>INE123W01016</t>
  </si>
  <si>
    <t>INE129A01019</t>
  </si>
  <si>
    <t>INE134E01011</t>
  </si>
  <si>
    <t>INE154A01025</t>
  </si>
  <si>
    <t>INE158A01026</t>
  </si>
  <si>
    <t>INE171A01029</t>
  </si>
  <si>
    <t>Manufacture of engines and turbines, except aircraft, vehicle</t>
  </si>
  <si>
    <t>INE192A01025</t>
  </si>
  <si>
    <t>INE200M01039</t>
  </si>
  <si>
    <t>INE213A01029</t>
  </si>
  <si>
    <t>INE214T01019</t>
  </si>
  <si>
    <t>INE216A01030</t>
  </si>
  <si>
    <t>INE238A01034</t>
  </si>
  <si>
    <t>INE239A01024</t>
  </si>
  <si>
    <t>INE245A01021</t>
  </si>
  <si>
    <t>INE257A01026</t>
  </si>
  <si>
    <t>INE263A01024</t>
  </si>
  <si>
    <t>INE280A01028</t>
  </si>
  <si>
    <t>INE296A01032</t>
  </si>
  <si>
    <t>INE298A01020</t>
  </si>
  <si>
    <t>INE326A01037</t>
  </si>
  <si>
    <t>INE343H01029</t>
  </si>
  <si>
    <t>INE397D01024</t>
  </si>
  <si>
    <t>INE437A01024</t>
  </si>
  <si>
    <t>INE467B01029</t>
  </si>
  <si>
    <t>INE476A01022</t>
  </si>
  <si>
    <t>INE481G01011</t>
  </si>
  <si>
    <t>INE494B01023</t>
  </si>
  <si>
    <t>INE562A01011</t>
  </si>
  <si>
    <t>INE585B01010</t>
  </si>
  <si>
    <t>INE669C01036</t>
  </si>
  <si>
    <t>INE685A01028</t>
  </si>
  <si>
    <t>INE721A01047</t>
  </si>
  <si>
    <t>INE733E01010</t>
  </si>
  <si>
    <t>02A</t>
  </si>
  <si>
    <t>INE752E01010</t>
  </si>
  <si>
    <t>INE758T01015</t>
  </si>
  <si>
    <t>INE795G01014</t>
  </si>
  <si>
    <t>NCA</t>
  </si>
  <si>
    <t>INE860A01027</t>
  </si>
  <si>
    <t>INE880J01026</t>
  </si>
  <si>
    <t>Infrastructure</t>
  </si>
  <si>
    <t xml:space="preserve">Subtotal A </t>
  </si>
  <si>
    <t>GOI</t>
  </si>
  <si>
    <t>SDL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</si>
  <si>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</si>
  <si>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</si>
  <si>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</si>
  <si>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</si>
  <si>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</si>
  <si>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</si>
  <si>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</si>
  <si>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</si>
  <si>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</si>
  <si>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</si>
  <si>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</si>
  <si>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</si>
  <si>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</si>
  <si>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</si>
  <si>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</si>
  <si>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</si>
  <si>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</si>
  <si>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</si>
  <si>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</si>
  <si>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</si>
  <si>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</si>
  <si>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</si>
  <si>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</si>
  <si>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</si>
  <si>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</si>
  <si>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</si>
  <si>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</si>
  <si>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</si>
  <si>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</si>
  <si>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</si>
  <si>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</si>
  <si>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</si>
  <si>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</si>
  <si>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</si>
  <si>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</si>
  <si>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</si>
  <si>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</si>
  <si>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</si>
  <si>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</si>
  <si>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</si>
  <si>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</si>
  <si>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</si>
  <si>
    <t>E-TIER II</t>
  </si>
  <si>
    <t>Scheme E Tier II</t>
  </si>
  <si>
    <t>C-TIER I</t>
  </si>
  <si>
    <t>Scheme C TIER I</t>
  </si>
  <si>
    <t>INE020B08EQ1</t>
  </si>
  <si>
    <t>INE020B08FQ8</t>
  </si>
  <si>
    <t>CARE AA+</t>
  </si>
  <si>
    <t>INE031A08699</t>
  </si>
  <si>
    <t>INE031A08707</t>
  </si>
  <si>
    <t>INE031A08913</t>
  </si>
  <si>
    <t>INE031A08970</t>
  </si>
  <si>
    <t>INE033L07IJ1</t>
  </si>
  <si>
    <t>IND AA+</t>
  </si>
  <si>
    <t>INE040A08393</t>
  </si>
  <si>
    <t>INE040A08831</t>
  </si>
  <si>
    <t>INE040A08914</t>
  </si>
  <si>
    <t>INE040A08AF2</t>
  </si>
  <si>
    <t>INE053F07BA5</t>
  </si>
  <si>
    <t>INE053F07BV1</t>
  </si>
  <si>
    <t>INE053F07CD7</t>
  </si>
  <si>
    <t>INE053F08122</t>
  </si>
  <si>
    <t>INE053F08320</t>
  </si>
  <si>
    <t>INE053F08346</t>
  </si>
  <si>
    <t>INE053F08395</t>
  </si>
  <si>
    <t>INE053F08403</t>
  </si>
  <si>
    <t>INE053F08445</t>
  </si>
  <si>
    <t>INE053F08494</t>
  </si>
  <si>
    <t>INE062A08231</t>
  </si>
  <si>
    <t>INE094A08093</t>
  </si>
  <si>
    <t>INE094A08101</t>
  </si>
  <si>
    <t>INE0KUG08027</t>
  </si>
  <si>
    <t>INE0KUG08076</t>
  </si>
  <si>
    <t>INE103A08050</t>
  </si>
  <si>
    <t>INE115A07PP1</t>
  </si>
  <si>
    <t>INE115A07QA1</t>
  </si>
  <si>
    <t>INE115A07QI4</t>
  </si>
  <si>
    <t>INE115A07QU9</t>
  </si>
  <si>
    <t>INE121A07RY7</t>
  </si>
  <si>
    <t>INE121A08OE4</t>
  </si>
  <si>
    <t>INE129A08014</t>
  </si>
  <si>
    <t>INE134E07AS0</t>
  </si>
  <si>
    <t>INE134E08DB8</t>
  </si>
  <si>
    <t>INE134E08JR1</t>
  </si>
  <si>
    <t>INE134E08KL2</t>
  </si>
  <si>
    <t>INE134E08LV9</t>
  </si>
  <si>
    <t>INE134E08MM6</t>
  </si>
  <si>
    <t>INE134E08ND3</t>
  </si>
  <si>
    <t>INE171A08057</t>
  </si>
  <si>
    <t>INE206D08162</t>
  </si>
  <si>
    <t>INE206D08204</t>
  </si>
  <si>
    <t>INE206D08477</t>
  </si>
  <si>
    <t>INE219X07439</t>
  </si>
  <si>
    <t>INE225R08048</t>
  </si>
  <si>
    <t>INE233A08188</t>
  </si>
  <si>
    <t>INE233A08196</t>
  </si>
  <si>
    <t>INE238A08484</t>
  </si>
  <si>
    <t>INE238A08492</t>
  </si>
  <si>
    <t>INE238A08500</t>
  </si>
  <si>
    <t>INE261F08931</t>
  </si>
  <si>
    <t>INE261F08AO5</t>
  </si>
  <si>
    <t>INE261F08AZ1</t>
  </si>
  <si>
    <t>INE261F08BE4</t>
  </si>
  <si>
    <t>INE261F08BP0</t>
  </si>
  <si>
    <t>INE261F08BR6</t>
  </si>
  <si>
    <t>INE261F08BT2</t>
  </si>
  <si>
    <t>INE261F08DZ5</t>
  </si>
  <si>
    <t>INE261F08EL3</t>
  </si>
  <si>
    <t>INE296A07RD1</t>
  </si>
  <si>
    <t>INE296A07RS9</t>
  </si>
  <si>
    <t>INE306N07NN9</t>
  </si>
  <si>
    <t>INE514E08FC4</t>
  </si>
  <si>
    <t>INE514E08FH3</t>
  </si>
  <si>
    <t>INE514E08FQ4</t>
  </si>
  <si>
    <t>INE556F08KK5</t>
  </si>
  <si>
    <t>INE556F08KV2</t>
  </si>
  <si>
    <t>INE557F08GA2</t>
  </si>
  <si>
    <t>INE636F07266</t>
  </si>
  <si>
    <t>INE636F08066</t>
  </si>
  <si>
    <t>INE660A08BY6</t>
  </si>
  <si>
    <t>INE726G08022</t>
  </si>
  <si>
    <t>INE733E07KL3</t>
  </si>
  <si>
    <t>INE733E08197</t>
  </si>
  <si>
    <t>INE752E07OB6</t>
  </si>
  <si>
    <t>INE752E08767</t>
  </si>
  <si>
    <t>INE795G08035</t>
  </si>
  <si>
    <t>INE795G08043</t>
  </si>
  <si>
    <t>INE848E07AW7</t>
  </si>
  <si>
    <t>INE848E08144</t>
  </si>
  <si>
    <t>INE848E08151</t>
  </si>
  <si>
    <t>INE848E08169</t>
  </si>
  <si>
    <t>INE848E08177</t>
  </si>
  <si>
    <t>INE848E08185</t>
  </si>
  <si>
    <t>INE848E08193</t>
  </si>
  <si>
    <t>INE848E08201</t>
  </si>
  <si>
    <t>INE848E08219</t>
  </si>
  <si>
    <t>INE906B07HJ1</t>
  </si>
  <si>
    <t>INE906B07HM5</t>
  </si>
  <si>
    <t>INE906B07ID2</t>
  </si>
  <si>
    <t>INE906B07IH3</t>
  </si>
  <si>
    <t>INE916DA7SY6</t>
  </si>
  <si>
    <t>BWR AAA</t>
  </si>
  <si>
    <t>BWR AAA(CE)</t>
  </si>
  <si>
    <t>CRISIL AA+</t>
  </si>
  <si>
    <t>C-TIER II</t>
  </si>
  <si>
    <t>Scheme C TIER II</t>
  </si>
  <si>
    <t>INE040A08674</t>
  </si>
  <si>
    <t>INE134E08KV1</t>
  </si>
  <si>
    <t>INE206D08493</t>
  </si>
  <si>
    <t>INE296A07SY5</t>
  </si>
  <si>
    <t>INE514E08EE3</t>
  </si>
  <si>
    <t>INE733E07HC8</t>
  </si>
  <si>
    <t>INE906B08039</t>
  </si>
  <si>
    <t>G-TIER I</t>
  </si>
  <si>
    <t>Scheme G TIER I</t>
  </si>
  <si>
    <t>IN000230C028</t>
  </si>
  <si>
    <t>IN000330C059</t>
  </si>
  <si>
    <t>IN000444C033</t>
  </si>
  <si>
    <t>IN000465P014</t>
  </si>
  <si>
    <t>IN000929C058</t>
  </si>
  <si>
    <t>IN000930C056</t>
  </si>
  <si>
    <t>IN001043C032</t>
  </si>
  <si>
    <t>IN001044C030</t>
  </si>
  <si>
    <t>IN001158C020</t>
  </si>
  <si>
    <t>IN001234C037</t>
  </si>
  <si>
    <t>IN001243P014</t>
  </si>
  <si>
    <t>IN0020040039</t>
  </si>
  <si>
    <t>IN0020060086</t>
  </si>
  <si>
    <t>IN0020070044</t>
  </si>
  <si>
    <t>IN0020120062</t>
  </si>
  <si>
    <t>IN0020150044</t>
  </si>
  <si>
    <t>IN0020150051</t>
  </si>
  <si>
    <t>IN0020150077</t>
  </si>
  <si>
    <t>IN0020160019</t>
  </si>
  <si>
    <t>IN0020160092</t>
  </si>
  <si>
    <t>IN0020160118</t>
  </si>
  <si>
    <t>IN0020170042</t>
  </si>
  <si>
    <t>IN0020190032</t>
  </si>
  <si>
    <t>IN0020190040</t>
  </si>
  <si>
    <t>IN0020190057</t>
  </si>
  <si>
    <t>IN0020200054</t>
  </si>
  <si>
    <t>IN0020200153</t>
  </si>
  <si>
    <t>IN0020200187</t>
  </si>
  <si>
    <t>IN0020200401</t>
  </si>
  <si>
    <t>IN0020210202</t>
  </si>
  <si>
    <t>IN0020210244</t>
  </si>
  <si>
    <t>IN0020220102</t>
  </si>
  <si>
    <t>IN0020220144</t>
  </si>
  <si>
    <t>IN0020230044</t>
  </si>
  <si>
    <t>IN0020230077</t>
  </si>
  <si>
    <t>IN0020230127</t>
  </si>
  <si>
    <t>IN0020240035</t>
  </si>
  <si>
    <t>IN0020240100</t>
  </si>
  <si>
    <t>IN0020240126</t>
  </si>
  <si>
    <t>IN0020240142</t>
  </si>
  <si>
    <t>IN0020250018</t>
  </si>
  <si>
    <t>IN0020250026</t>
  </si>
  <si>
    <t>IN0020250042</t>
  </si>
  <si>
    <t>IN0020250075</t>
  </si>
  <si>
    <t>IN0020250091</t>
  </si>
  <si>
    <t>IN1520220220</t>
  </si>
  <si>
    <t>IN1520220279</t>
  </si>
  <si>
    <t>IN1520240145</t>
  </si>
  <si>
    <t>IN1520240277</t>
  </si>
  <si>
    <t>IN2020180021</t>
  </si>
  <si>
    <t>IN2220200264</t>
  </si>
  <si>
    <t>IN2220210206</t>
  </si>
  <si>
    <t>IN2220230162</t>
  </si>
  <si>
    <t>IN2220230220</t>
  </si>
  <si>
    <t>IN2220230246</t>
  </si>
  <si>
    <t>IN2220240104</t>
  </si>
  <si>
    <t>IN2220240187</t>
  </si>
  <si>
    <t>IN2220240401</t>
  </si>
  <si>
    <t>IN3320230359</t>
  </si>
  <si>
    <t>IN3720200069</t>
  </si>
  <si>
    <t>IN4520180204</t>
  </si>
  <si>
    <t>INE103D08039</t>
  </si>
  <si>
    <t>CGS</t>
  </si>
  <si>
    <t>IND AAA(CE)</t>
  </si>
  <si>
    <t>CRISIL AAA(CE)</t>
  </si>
  <si>
    <t>G-TIER II</t>
  </si>
  <si>
    <t>Scheme G TIER II</t>
  </si>
  <si>
    <t>IN000335C025</t>
  </si>
  <si>
    <t>IN000929C041</t>
  </si>
  <si>
    <t>INE041025011</t>
  </si>
  <si>
    <t>INE062A08462</t>
  </si>
  <si>
    <t>INE0CCU25019</t>
  </si>
  <si>
    <t>INE0GGX23010</t>
  </si>
  <si>
    <t>INE219X23014</t>
  </si>
  <si>
    <t>INE476A08217</t>
  </si>
  <si>
    <t>INE476A08241</t>
  </si>
  <si>
    <t>Scheme Tax Saver Tier II</t>
  </si>
  <si>
    <t>CSG</t>
  </si>
  <si>
    <t>Scheme Secure Retriement Equity</t>
  </si>
  <si>
    <t>Scheme Secure Fund</t>
  </si>
  <si>
    <t>Production of liquid and gaseous fuels, illuminating oils, lubricating</t>
  </si>
  <si>
    <t>INFOSYS LTD EQ</t>
  </si>
  <si>
    <t>Activities of maintaining and operating pageing</t>
  </si>
  <si>
    <t>Construction of utility projects n.e.c.</t>
  </si>
  <si>
    <t>RELIANCE INDUSTRIES LIMITED</t>
  </si>
  <si>
    <t>Writing , modifying, testing of computer program</t>
  </si>
  <si>
    <t>LARSEN AND TOUBRO LIMITED</t>
  </si>
  <si>
    <t>Bank Of Baroda</t>
  </si>
  <si>
    <t>Manufacture of Aluminium from alumina and by other methods and products</t>
  </si>
  <si>
    <t>Monetary intermediation of commercial banks, saving banks. postal savings</t>
  </si>
  <si>
    <t>Manufacture of motorcycles, scooters, mopeds etc. and their</t>
  </si>
  <si>
    <t>Other credit granting</t>
  </si>
  <si>
    <t>Manufacture of soap all forms</t>
  </si>
  <si>
    <t>Manufacture of medicinal substances used in the manufacture of pharmaceuticals:</t>
  </si>
  <si>
    <t>CIPLA LIMITED</t>
  </si>
  <si>
    <t>AMBUJA CEMENTS LTD</t>
  </si>
  <si>
    <t>HINDUSTAN UNILEVER LIMITED</t>
  </si>
  <si>
    <t>EICHER MOTORS LTD</t>
  </si>
  <si>
    <t>Bharat Petroleum Corporation Limited</t>
  </si>
  <si>
    <t>HDFC BANK LTD</t>
  </si>
  <si>
    <t>STATE BANK OF INDIA</t>
  </si>
  <si>
    <t>SUN PHARMACEUTICALS INDUSTRIES LTD</t>
  </si>
  <si>
    <t>HINDALCO INDUSTRIES LTD.</t>
  </si>
  <si>
    <t>GAIL (INDIA) LIMITED .</t>
  </si>
  <si>
    <t>ITC LTD</t>
  </si>
  <si>
    <t>ICICI BANK LTD</t>
  </si>
  <si>
    <t>MAHINDRA AND MAHINDRA LTD</t>
  </si>
  <si>
    <t>Manufacture of hot-rolled and cold-rolled products of steel</t>
  </si>
  <si>
    <t>Manufacture of clinkers and cement</t>
  </si>
  <si>
    <t>Dr. Reddy's Laboratories Limited</t>
  </si>
  <si>
    <t>Manufacture of tractors used in agriculture and forestry</t>
  </si>
  <si>
    <t>GODREJ CONSUMER PRODUCTS LIMITED</t>
  </si>
  <si>
    <t>Power Finance Corporation</t>
  </si>
  <si>
    <t>Manufacture of cigarettes, cigarette tobacco</t>
  </si>
  <si>
    <t>SBI LIFE INSURANCE COMPANY LIMITED</t>
  </si>
  <si>
    <t>Disrtibution and sale of gaseous fuels through mains</t>
  </si>
  <si>
    <t>JSW ENERGY LIMITED</t>
  </si>
  <si>
    <t>HERO MOTOCORP LIMITED</t>
  </si>
  <si>
    <t>Life insurance</t>
  </si>
  <si>
    <t>Electric power generation by coal based thermal power plants</t>
  </si>
  <si>
    <t>CHOLAMANDALAM INVESTMENT AND FINANCE COMPANY</t>
  </si>
  <si>
    <t>TATA STEEL LIMITED.</t>
  </si>
  <si>
    <t>Bharat Heavy Electricals Limited</t>
  </si>
  <si>
    <t>Manufacture of other steam generators (except central heating hot water boilers), n.e.c.</t>
  </si>
  <si>
    <t>VARUN INDUSTRIES LIMITED</t>
  </si>
  <si>
    <t>AXIS BANK</t>
  </si>
  <si>
    <t>Manufacture of aerated drinks</t>
  </si>
  <si>
    <t>KOTAK MAHINDRA BANK LIMITED</t>
  </si>
  <si>
    <t>Federal Bank</t>
  </si>
  <si>
    <t>BHARAT ELECTRONICS LIMITED</t>
  </si>
  <si>
    <t>Manufacture of biscuits, cakes, pastries, rusks etc.</t>
  </si>
  <si>
    <t>On shore extraction of crude petroleum</t>
  </si>
  <si>
    <t>NESTLE INDIA LTD</t>
  </si>
  <si>
    <t>Manufacture of other dairy products n.e.c.</t>
  </si>
  <si>
    <t>TATA POWER COMPANY LIMITED</t>
  </si>
  <si>
    <t>OIL AND NATURAL GAS CORPORATION LTD</t>
  </si>
  <si>
    <t>Processing and blending of tea including manufacture of instant tea</t>
  </si>
  <si>
    <t>Britannia Industries Limited</t>
  </si>
  <si>
    <t>Tata Consumer Products Limited</t>
  </si>
  <si>
    <t>Manufacture of radar equipment, GPS devices, search, detection, navig</t>
  </si>
  <si>
    <t>TATA CONSULTANCY SERVICES LIMITED</t>
  </si>
  <si>
    <t>Bajaj Finance Limited</t>
  </si>
  <si>
    <t>Apollo Hospitals Enterprise Ltd</t>
  </si>
  <si>
    <t>Computer consultancy</t>
  </si>
  <si>
    <t>Real estate activities with own or leased property</t>
  </si>
  <si>
    <t>Manufacture of jewellery of gold, silver and other precious or base metal</t>
  </si>
  <si>
    <t>Titan Company Limited</t>
  </si>
  <si>
    <t>CUMMINS INDIA LIMITED</t>
  </si>
  <si>
    <t>Manufacture of explosives, ammunition and fire works</t>
  </si>
  <si>
    <t>BHARTI AIRTEL LTD</t>
  </si>
  <si>
    <t>Hospital activities</t>
  </si>
  <si>
    <t>SOLAR INDUSTRIES INDIA LIMITED</t>
  </si>
  <si>
    <t>Lupin Limited</t>
  </si>
  <si>
    <t>CANARA BANK LTD</t>
  </si>
  <si>
    <t>MARUTI SUZUKI INDIA LTD.</t>
  </si>
  <si>
    <t>Torrent Pharmaceuticals Ltd</t>
  </si>
  <si>
    <t>SHRIRAM FINANCE LIMITED</t>
  </si>
  <si>
    <t>Indian Bank</t>
  </si>
  <si>
    <t>TVS Motor Company Ltd</t>
  </si>
  <si>
    <t>Manufacture of passenger cars</t>
  </si>
  <si>
    <t>Manufacture of organic and inorganic chemical compounds n.e.c.</t>
  </si>
  <si>
    <t>TECH MAHINDRA LIMITED</t>
  </si>
  <si>
    <t>NTPC LIMITED</t>
  </si>
  <si>
    <t>UltraTech Cement Limited</t>
  </si>
  <si>
    <t>POWER GRID CORPORATION OF INDIA LIMITED</t>
  </si>
  <si>
    <t>HDFC LIFE INSURANCE COMPANY LTD</t>
  </si>
  <si>
    <t>ZOMATO Ltd</t>
  </si>
  <si>
    <t>Activities of holding companies</t>
  </si>
  <si>
    <t>Transmission of electric energy</t>
  </si>
  <si>
    <t>HCL Technologies Limited</t>
  </si>
  <si>
    <t>Other information service activities n.e.c.</t>
  </si>
  <si>
    <t>Cargo handling incidental to water transport</t>
  </si>
  <si>
    <t>JSW INFRASTRUCTURE LIMITED</t>
  </si>
  <si>
    <t>Other monetary intermediation services n.e.c.</t>
  </si>
  <si>
    <t>8.54%NABARD 30 Jan 2034.</t>
  </si>
  <si>
    <t>8.62% NABARD 14-MAR-2034</t>
  </si>
  <si>
    <t>7.50 NABARD 17.11.2034</t>
  </si>
  <si>
    <t>7.78 NABARD 20.12.2034</t>
  </si>
  <si>
    <t>7.83% NABARD 17 Oct 2034</t>
  </si>
  <si>
    <t>8.47% NABARD GOI 31 Aug 2033</t>
  </si>
  <si>
    <t>7.40 NABARD 29.04.2030</t>
  </si>
  <si>
    <t>7.60 Bajaj Finance 11.02.2030</t>
  </si>
  <si>
    <t>7.02 Bajaj Finance 18.04.2031.</t>
  </si>
  <si>
    <t>7.99 Tata Capital 08.02.2034</t>
  </si>
  <si>
    <t>7.78 NABARD 29-03-2038</t>
  </si>
  <si>
    <t>7.79% SIDBI 2027-Series IV of FY 2023-24</t>
  </si>
  <si>
    <t>08.12% EXIM 25-April-2031</t>
  </si>
  <si>
    <t>7.48 SIDBI 24.05.2029</t>
  </si>
  <si>
    <t>7.02 EXIM 25.11.2031</t>
  </si>
  <si>
    <t>7.88% EXIM 11-Jan-2033</t>
  </si>
  <si>
    <t>7.14 NHB 17.11.2034</t>
  </si>
  <si>
    <t>Electric power generation by hydroelectric power plants</t>
  </si>
  <si>
    <t>7.55% Power Grid Corporation 21-Sept-2031</t>
  </si>
  <si>
    <t>8.03 ICICI Prudential Life 19.12.2034 call 19.12.2029</t>
  </si>
  <si>
    <t>7.55 NEEPCO 10.06.2028 call 10.06.2025</t>
  </si>
  <si>
    <t>6.69 NTPC 13.09.2031</t>
  </si>
  <si>
    <t>7.08 PGC  25.10.2034</t>
  </si>
  <si>
    <t>7.14 NEEPCO 22.03.2030 call 24.03.2026</t>
  </si>
  <si>
    <t>7.32% NTPC 17 Jul 2029</t>
  </si>
  <si>
    <t>8.45 % SUNDARAM FINANCE 21.02.2028</t>
  </si>
  <si>
    <t>8.05 HDFC Life 09.10.2034</t>
  </si>
  <si>
    <t>NHPC 07.59 20-Feb-2034</t>
  </si>
  <si>
    <t>NHPC 07.59 20-Feb-2037</t>
  </si>
  <si>
    <t>8.10 HDFC Life 14.02.2035 call 14.02.2030</t>
  </si>
  <si>
    <t>NHPC 07.59 20-Feb-2035</t>
  </si>
  <si>
    <t>7.38%NHPC 03.01.2029</t>
  </si>
  <si>
    <t>NHPC 07.59 20-Feb-2036</t>
  </si>
  <si>
    <t>NHPC 07.59 19-Feb-2033</t>
  </si>
  <si>
    <t>NHPC 07.59 20-Feb-2038</t>
  </si>
  <si>
    <t>7.98 NHAI 23.12.2049</t>
  </si>
  <si>
    <t>Construction and maintenance of motorways, streets, roads, other vehicular ways</t>
  </si>
  <si>
    <t>NHPC 07.59 20 Feb-2031</t>
  </si>
  <si>
    <t>7.48 NHAI 05.03.2050</t>
  </si>
  <si>
    <t>NHPC 07.59 20 Feb-2032</t>
  </si>
  <si>
    <t>6.98% NHAI 29 June 2035</t>
  </si>
  <si>
    <t>7.03% NHAI 2040  (Secured) 15-Dec-2040</t>
  </si>
  <si>
    <t>Kotak Mahindra Prime Ltd. 7.77% 15 January 2030</t>
  </si>
  <si>
    <t>7.32%RECLimited2035</t>
  </si>
  <si>
    <t>8.37% HUDCO GOI 23 Mar 2029 (GOI Service)</t>
  </si>
  <si>
    <t>8.41% HUDCO GOI 15 Mar 2029 (GOI Service)</t>
  </si>
  <si>
    <t>7.71%REC Limited 2033 227-B</t>
  </si>
  <si>
    <t>7.15 HUDCO 25.09.2034</t>
  </si>
  <si>
    <t>07.10% HDFC LTD 12-Nov-2031</t>
  </si>
  <si>
    <t>6.90 HUDCO 06.05.2030</t>
  </si>
  <si>
    <t>8.44% HDFC Bank 28-Dec-2028</t>
  </si>
  <si>
    <t>7.86 Tata Capital Housing Finance Limited 2029</t>
  </si>
  <si>
    <t>7.97 HDFC 17.02.2033</t>
  </si>
  <si>
    <t>7.75 HDFC Bank 13.06.2033</t>
  </si>
  <si>
    <t>6.90% IRFC 05.06.2035</t>
  </si>
  <si>
    <t>8.55%IRFC 21 Feb 2029</t>
  </si>
  <si>
    <t>6.92%IRFC 29-Aug-2031</t>
  </si>
  <si>
    <t>7.48 IRFC 29.08.2034</t>
  </si>
  <si>
    <t>7.39 IRFC 15.07.2034</t>
  </si>
  <si>
    <t>7.44 IRFC 16.06.2034</t>
  </si>
  <si>
    <t>7.67 IRFC 15.12.2033</t>
  </si>
  <si>
    <t>7.09% IRFC 2034</t>
  </si>
  <si>
    <t>6.78 IRFC 30.04.2030</t>
  </si>
  <si>
    <t>7.45 IRFC 13.10.2028</t>
  </si>
  <si>
    <t>7.13% LIC Housing Finance 28-Nov-2031</t>
  </si>
  <si>
    <t>6.09% HPCL 26.02.2027 (Hindustan Petroleum Corporation Ltd)</t>
  </si>
  <si>
    <t>7.03 Nabfid 08.04.2030</t>
  </si>
  <si>
    <t>Activities of specialized institutions granting credit for house purchases</t>
  </si>
  <si>
    <t>6.80% SBI BasellI Tier II 21 Aug 2035 Call 21 Aug 2030</t>
  </si>
  <si>
    <t>7.65 Nabfid 22-12-2038</t>
  </si>
  <si>
    <t>6.63% HPCL(Hindustan Petroleum Corporation Ltd)11.04.2031</t>
  </si>
  <si>
    <t>7.48 MRPL 14.04.2032</t>
  </si>
  <si>
    <t>7.71 LIC HF 09.05.2033</t>
  </si>
  <si>
    <t>7.82 LIC HF 18.11.2032</t>
  </si>
  <si>
    <t>7.89 Godrej Ind Ltd. 2031</t>
  </si>
  <si>
    <t>7.75 LIC HF 23.08.2029</t>
  </si>
  <si>
    <t>8.80% Chola Investment &amp; Finance 28 Jun 27</t>
  </si>
  <si>
    <t>8.60 Cholamandalam Investment and Finance 15.03.2029</t>
  </si>
  <si>
    <t>8.85% PFC 15.06.2030</t>
  </si>
  <si>
    <t>8.67%PFC 19-Nov-2028</t>
  </si>
  <si>
    <t>7.65 PFC 13.11.2037</t>
  </si>
  <si>
    <t>7.41 PFC 25.02.2030</t>
  </si>
  <si>
    <t>7.62 PFC 15.07.2033</t>
  </si>
  <si>
    <t>7.34 GAIL 20.12.2027</t>
  </si>
  <si>
    <t>6.95% PFC 22.01.2036</t>
  </si>
  <si>
    <t>Electric power generation and transmission by nuclear power plants</t>
  </si>
  <si>
    <t>7.89 Godrej Ind Ltd. 2030</t>
  </si>
  <si>
    <t>9.18% Nuclear Power Corporation of India Limited 23-Jan-2028</t>
  </si>
  <si>
    <t>7.27 % PFC 2031</t>
  </si>
  <si>
    <t>7.76 Federal bank 12.11.2034</t>
  </si>
  <si>
    <t>8.15 HDFC Ergo 26.09.2033 Call 26.09.2028</t>
  </si>
  <si>
    <t>9.18% Nuclear Power Corporation of India Limited 23-Jan-2029</t>
  </si>
  <si>
    <t>6.80% Nuclear Power Corporation of India Limited 24-Mar-2031</t>
  </si>
  <si>
    <t>7.88 INDIGRID INFRASTRUCTURE TRUST 30.04.2029</t>
  </si>
  <si>
    <t>Non-life insurance</t>
  </si>
  <si>
    <t>7.64 Axis Bank 07.03.2034</t>
  </si>
  <si>
    <t>7.88 Axis Bank Tier 2 13-12-2032</t>
  </si>
  <si>
    <t>7.45 Axis Bank 05.09.2034</t>
  </si>
  <si>
    <t>7.60 NABARD 23.11.2032</t>
  </si>
  <si>
    <t>7.79 HDFC Bank 24.11.2032</t>
  </si>
  <si>
    <t>7.75% Power Finance Corporation 11-Jun-2030</t>
  </si>
  <si>
    <t>7.55 NPCIL 23.12.2032</t>
  </si>
  <si>
    <t>7.93 Bajaj Finance 02.05.2034</t>
  </si>
  <si>
    <t>8.83% EXIM 03-NOV-2029</t>
  </si>
  <si>
    <t>9.00 % NTPC 25.01.2027</t>
  </si>
  <si>
    <t>7.04% NHAI 21-09-2033</t>
  </si>
  <si>
    <t>Gsec Strip 22-02-2030</t>
  </si>
  <si>
    <t>0% Strip GOI 12-03-2030</t>
  </si>
  <si>
    <t>Gsec Strip 22-04-2044</t>
  </si>
  <si>
    <t>Gsec Strip 23-12-2043</t>
  </si>
  <si>
    <t>Gsec Strip 12-09-2029</t>
  </si>
  <si>
    <t>8.32% GS 02.08.2032</t>
  </si>
  <si>
    <t>Gsec Strip 22-10-2044</t>
  </si>
  <si>
    <t>Gsec Strip 15-04-2065</t>
  </si>
  <si>
    <t>Gsec Strip 22-10-2043</t>
  </si>
  <si>
    <t>Gsec Strip 17-12-2034</t>
  </si>
  <si>
    <t>7.50% GOI 10-Aug-2034</t>
  </si>
  <si>
    <t>8.28% GOI 15.02.2032</t>
  </si>
  <si>
    <t>Gsec Strip 25-11-2058</t>
  </si>
  <si>
    <t>Strip Gsec 12-09-2030</t>
  </si>
  <si>
    <t>7.61% GSEC 09.05.2030</t>
  </si>
  <si>
    <t>8.13% GOI 22 june 2045</t>
  </si>
  <si>
    <t>7.69% GOI 17.06.2043</t>
  </si>
  <si>
    <t>7.63 GS 17.06.2059</t>
  </si>
  <si>
    <t>7.72% GOI 26.10.2055.</t>
  </si>
  <si>
    <t>7.16 GS 20.09.2050</t>
  </si>
  <si>
    <t>8.30% GOI 31-Dec-2042</t>
  </si>
  <si>
    <t>6.62% GOI 2051 (28-NOV-2051)  2051.</t>
  </si>
  <si>
    <t>7.73% GS  MD 19/12/2034</t>
  </si>
  <si>
    <t>6.68% GOI 17-Sept-2031</t>
  </si>
  <si>
    <t>6.79% GS 26.12.2029</t>
  </si>
  <si>
    <t>7.72 GS 15.06.2049</t>
  </si>
  <si>
    <t>7.18 GS 24.07.2037</t>
  </si>
  <si>
    <t>05.77% GOI 03-Aug-2030</t>
  </si>
  <si>
    <t>6.76 GS 22.02.2061</t>
  </si>
  <si>
    <t>6.54% GOI 17-Jan-2032</t>
  </si>
  <si>
    <t>7.41 GS 19.12.2036</t>
  </si>
  <si>
    <t>6.80 GS 15.12.2060</t>
  </si>
  <si>
    <t>6.95% GOI 16-DEC-2061</t>
  </si>
  <si>
    <t>7.25 GS 12.06.2063</t>
  </si>
  <si>
    <t>7.46 GS 06.11.2073</t>
  </si>
  <si>
    <t>7.29 SGrB 27.01.2033</t>
  </si>
  <si>
    <t>6.33 GS 05.05.2035</t>
  </si>
  <si>
    <t>6.90 GS 15.04.2065</t>
  </si>
  <si>
    <t>7.34 GS 22.04.2064</t>
  </si>
  <si>
    <t>7.09 GS 25.11.2074</t>
  </si>
  <si>
    <t>6.90 SGRB 05.08.2034</t>
  </si>
  <si>
    <t>6.68 GS 07.07.2040</t>
  </si>
  <si>
    <t>6.79 GS 07.10.2034</t>
  </si>
  <si>
    <t>7.47 MH SDL 21.02.2036</t>
  </si>
  <si>
    <t>7.10 MH SDL 04.08.2036</t>
  </si>
  <si>
    <t>7.60 GJ SDL 08.02.2035</t>
  </si>
  <si>
    <t>6.48 GS 06.10.2035</t>
  </si>
  <si>
    <t>07.24 GS 18.08.2055</t>
  </si>
  <si>
    <t>7.70 MH SDL 15.11.2034</t>
  </si>
  <si>
    <t>7.49 MH SDL 07.02.2036</t>
  </si>
  <si>
    <t>6.63% MAHARASHTRA SDL 14-OCT-2030</t>
  </si>
  <si>
    <t>8.32% Kerala SDL 25-April-2030</t>
  </si>
  <si>
    <t>7.21 GJ SDL 05.03.2035</t>
  </si>
  <si>
    <t>7.71 GJ SDL 08.03.2034</t>
  </si>
  <si>
    <t>7.22 GJ SDL 15.01.2035</t>
  </si>
  <si>
    <t>7.22 MH SDL 07.08.2034</t>
  </si>
  <si>
    <t>7.20 MH SDL 28.08.2034</t>
  </si>
  <si>
    <t>7.28 JH SDL 10.03.2036</t>
  </si>
  <si>
    <t>8.38% Telangana SDL 2049</t>
  </si>
  <si>
    <t>7.48 UP SDL 22.03.2044</t>
  </si>
  <si>
    <t>7.12 MH SDL 05.02.2036</t>
  </si>
  <si>
    <t>7.72 BSNL 22-12-2032</t>
  </si>
  <si>
    <t>Gsec Strip 15-03-2035</t>
  </si>
  <si>
    <t>0% Strip GOI  19-09-2029</t>
  </si>
  <si>
    <t>Embassy Office Parks REIT</t>
  </si>
  <si>
    <t>India Grid Trust - InvITs</t>
  </si>
  <si>
    <t>POWERGRID Infrastructure Investment Trust</t>
  </si>
  <si>
    <t>7.98 SBI Perpetual Call 24-10-2034</t>
  </si>
  <si>
    <t>Mindspace Business Parks REIT</t>
  </si>
  <si>
    <t>8.27 Canara Bank Call 29.08.2029</t>
  </si>
  <si>
    <t>8.40 Canara Bank Perpetual Call 11-12-2028</t>
  </si>
  <si>
    <t>TAX SAVER2</t>
  </si>
  <si>
    <t>ABSLPL-SRE</t>
  </si>
  <si>
    <t>ABSLPL-SFP</t>
  </si>
  <si>
    <t>INE0KUG08100</t>
  </si>
  <si>
    <t>INE115A07OF5</t>
  </si>
  <si>
    <t>INE238A08518</t>
  </si>
  <si>
    <t>INE537P07877</t>
  </si>
  <si>
    <t>IN0020240191</t>
  </si>
  <si>
    <t>IN1520220063</t>
  </si>
  <si>
    <t>IN3320250100</t>
  </si>
  <si>
    <t>INE261F08691</t>
  </si>
  <si>
    <t>7.27 Axis Bank Infrastructure Bond(26.11.2035)</t>
  </si>
  <si>
    <t>7.39% INFRADEBT 27.05.2031</t>
  </si>
  <si>
    <t>7.99% LIC Housing 12 July 2029 Put Option (12July2021)</t>
  </si>
  <si>
    <t>6.86% NABFID 2030</t>
  </si>
  <si>
    <t>7.20% NABARD GOI 21-10-2031</t>
  </si>
  <si>
    <t>7.12 UP SGS 19-11-2033</t>
  </si>
  <si>
    <t>6.79 GS 30.12.2031</t>
  </si>
  <si>
    <t>7.77 GUJ SGS 2032</t>
  </si>
  <si>
    <t>INE200A01026</t>
  </si>
  <si>
    <t>INE053F08353</t>
  </si>
  <si>
    <t>INE726G08030</t>
  </si>
  <si>
    <t>INE752E08783</t>
  </si>
  <si>
    <t>Construction/erection and maintenance of power, telecommunication and transmission lines</t>
  </si>
  <si>
    <t>GE Vernova T&amp;D India Ltd</t>
  </si>
  <si>
    <t>7.69 ICICI Prudential 2035 (call 28.11.2030)</t>
  </si>
  <si>
    <t>6.94% POWERGRID 15.04.2035</t>
  </si>
  <si>
    <t>7.57 IRFC 18.04.2029</t>
  </si>
  <si>
    <t>INE237A01036</t>
  </si>
  <si>
    <t>INE361B01024</t>
  </si>
  <si>
    <t>INE121A07RX9</t>
  </si>
  <si>
    <t>INE296A07SV1</t>
  </si>
  <si>
    <t>INE572E07266</t>
  </si>
  <si>
    <t>INE685A07173</t>
  </si>
  <si>
    <t>INE916DA7TH9</t>
  </si>
  <si>
    <t>IN0020250133</t>
  </si>
  <si>
    <t>IN1520250268</t>
  </si>
  <si>
    <t>INE261F08CQ6</t>
  </si>
  <si>
    <t>Vatsalya</t>
  </si>
  <si>
    <t>Vatsalya Scheme</t>
  </si>
  <si>
    <t>DIVI'S LABORATORIES LTD</t>
  </si>
  <si>
    <t>7.5343% PNB Housing Finance Limited 2031</t>
  </si>
  <si>
    <t>7.80% TORRENT PHARMACEUTICALS LTD NCD 2031-SERIES 4</t>
  </si>
  <si>
    <t>7.45% KMPL 2031</t>
  </si>
  <si>
    <t>7.82% BAJAJFIN 31 JAN 2034</t>
  </si>
  <si>
    <t>8.60% Chola 05-March-2029</t>
  </si>
  <si>
    <t>6.68 Gsec 2033</t>
  </si>
  <si>
    <t>7.47 GUJ SDL 2036</t>
  </si>
  <si>
    <t>6.49% NABARD GOI Fully Serviced Bond Series PMAY-G PD3</t>
  </si>
  <si>
    <t>INE117A01022</t>
  </si>
  <si>
    <t>INE151A01013</t>
  </si>
  <si>
    <t>INE465A01025</t>
  </si>
  <si>
    <t>INE765G01017</t>
  </si>
  <si>
    <t>INE121J01017</t>
  </si>
  <si>
    <t>INE127D01025</t>
  </si>
  <si>
    <t>INE020B08FG9</t>
  </si>
  <si>
    <t>INE031A08962</t>
  </si>
  <si>
    <t>INE040A08773</t>
  </si>
  <si>
    <t>INE053F08221</t>
  </si>
  <si>
    <t>INE134E08MI4</t>
  </si>
  <si>
    <t>INE246R07855</t>
  </si>
  <si>
    <t>INE557F08GD6</t>
  </si>
  <si>
    <t>IN1920250207</t>
  </si>
  <si>
    <t>IN2120220065</t>
  </si>
  <si>
    <t>IN2120250385</t>
  </si>
  <si>
    <t>IN3320250175</t>
  </si>
  <si>
    <t>IN3320250183</t>
  </si>
  <si>
    <t>IN4520250692</t>
  </si>
  <si>
    <t>ICICI LOMBARD GENERAL INSURANCE CO LTD</t>
  </si>
  <si>
    <t>ABB India Limited</t>
  </si>
  <si>
    <t>Tata Communications Limited</t>
  </si>
  <si>
    <t>Manufacture of electricity distribution and control apparatus</t>
  </si>
  <si>
    <t>Other telecommunications activities</t>
  </si>
  <si>
    <t>Bharat Forge Limited</t>
  </si>
  <si>
    <t>Forging, pressing, stamping and roll-forming of metal; powder metallurgy</t>
  </si>
  <si>
    <t>Indus Towers Ltd</t>
  </si>
  <si>
    <t>Management of mutual funds</t>
  </si>
  <si>
    <t>HDFC Asset Management Company Ltd</t>
  </si>
  <si>
    <t>6.90% HUDCO APR 2032</t>
  </si>
  <si>
    <t>7.45%REC Limited2035</t>
  </si>
  <si>
    <t>7.80 HDFC 06.09.2032</t>
  </si>
  <si>
    <t>7.65% IRFC 30.12.2032</t>
  </si>
  <si>
    <t>7.70 % PFC BS 226B 15.04.2033</t>
  </si>
  <si>
    <t>7.68 NIIF Infrastructure Finance Limited 2031</t>
  </si>
  <si>
    <t>7.35 NHB JAN 2032</t>
  </si>
  <si>
    <t>7.82 MP SDL 2042</t>
  </si>
  <si>
    <t>7.64 MP SGS 2033</t>
  </si>
  <si>
    <t>07.25 KARNATAKA SGS 2033</t>
  </si>
  <si>
    <t>07.59 Uttar Pradesh SGS 2041</t>
  </si>
  <si>
    <t>07.57 Uttar pradesh SGS 2036</t>
  </si>
  <si>
    <t>07.80 % Telangana SGS 2042</t>
  </si>
  <si>
    <t>INE196A01026</t>
  </si>
  <si>
    <t>INE205A01025</t>
  </si>
  <si>
    <t>INE262H01021</t>
  </si>
  <si>
    <t>INE274J01014</t>
  </si>
  <si>
    <t>INE388Y01029</t>
  </si>
  <si>
    <t>INE414G01012</t>
  </si>
  <si>
    <t>INE522F01014</t>
  </si>
  <si>
    <t>INE775A01035</t>
  </si>
  <si>
    <t>INE949L01017</t>
  </si>
  <si>
    <t>INE115A07QY1</t>
  </si>
  <si>
    <t>INE403D08264</t>
  </si>
  <si>
    <t>INE403D08322</t>
  </si>
  <si>
    <t>IN1920250280</t>
  </si>
  <si>
    <t>IN1920250298</t>
  </si>
  <si>
    <t>IN2020250345</t>
  </si>
  <si>
    <t>IN2220250392</t>
  </si>
  <si>
    <t>IN2220250509</t>
  </si>
  <si>
    <t>IN3320250233</t>
  </si>
  <si>
    <t>IN3320250258</t>
  </si>
  <si>
    <t>IN3320250266</t>
  </si>
  <si>
    <t>IN4520250759</t>
  </si>
  <si>
    <t>MARICO LTD</t>
  </si>
  <si>
    <t>Manufacture of vegetable oils and fats excluding corn oil</t>
  </si>
  <si>
    <t>Vedanta Limited</t>
  </si>
  <si>
    <t>Manufacture of Copper from ore, and other copper products and alloys</t>
  </si>
  <si>
    <t>Persistent Systems Ltd</t>
  </si>
  <si>
    <t>Oil India Limited</t>
  </si>
  <si>
    <t>NYKAA FSN E commerce venture</t>
  </si>
  <si>
    <t>Retail sale via e-commerce</t>
  </si>
  <si>
    <t>MUTHOOT FINANCE LIMITED</t>
  </si>
  <si>
    <t>Coal India Limited</t>
  </si>
  <si>
    <t>Belowground mining of hard coal</t>
  </si>
  <si>
    <t>Samvardhana Motherson International Ltd</t>
  </si>
  <si>
    <t>Manufacture of parts and accessories of bodies for motor vehicles such as</t>
  </si>
  <si>
    <t>AU Small Finance Bank Ltd</t>
  </si>
  <si>
    <t>7.57 % LIC Housing Finance Ltd. 18th October, 2029</t>
  </si>
  <si>
    <t>8.75 BHARTI TELECOM LTD NCD 05112029</t>
  </si>
  <si>
    <t>7.85% Bharti Telecom Limited Debentures 20.03.2029</t>
  </si>
  <si>
    <t>7.48% KARNATAKA SGS 04-09-2037</t>
  </si>
  <si>
    <t>07.54 KARNATAKA SGS 2039</t>
  </si>
  <si>
    <t>08.04 Kerala SGS 2046</t>
  </si>
  <si>
    <t>7.43% MAHARASHTRA SGS 03-12-2040</t>
  </si>
  <si>
    <t>07.66 Maharashtra SGS 2047</t>
  </si>
  <si>
    <t>7.62 UP SDL 04-03-2041</t>
  </si>
  <si>
    <t>07.72 Uttar Pradesh SGS 2044</t>
  </si>
  <si>
    <t>7.88 UP SDL 2046</t>
  </si>
  <si>
    <t>7.75% TELANGANA SGS 2045</t>
  </si>
  <si>
    <t>INE674K01013</t>
  </si>
  <si>
    <t>INE0CCU07173</t>
  </si>
  <si>
    <t>INE0KUG08019</t>
  </si>
  <si>
    <t>INE296A07TL0</t>
  </si>
  <si>
    <t>INE306N07LO1</t>
  </si>
  <si>
    <t>IN0020250141</t>
  </si>
  <si>
    <t>IN2220250467</t>
  </si>
  <si>
    <t>IN2220260037</t>
  </si>
  <si>
    <t>IN4520260055</t>
  </si>
  <si>
    <t>INE261F08CW4</t>
  </si>
  <si>
    <t>LTIMINDTREE LIMITED</t>
  </si>
  <si>
    <t>Aditya birla Capital Limited</t>
  </si>
  <si>
    <t>7.14 Mindspace Business park REIT 2030</t>
  </si>
  <si>
    <t>7.38 BAJAJ FINANCE LTD NCD 28062030</t>
  </si>
  <si>
    <t>8.50 % TATA CAPITAL LIMITED 06-11-2029</t>
  </si>
  <si>
    <t>7.43 NABFID 16.06.2033</t>
  </si>
  <si>
    <t>8.07 Maharashtra 2049</t>
  </si>
  <si>
    <t>07.82 Telangana SGS 2047</t>
  </si>
  <si>
    <t>7.00% NABARD GoI Fully Serviced Bond Series PMAY-G PD4 2031</t>
  </si>
  <si>
    <t>06.36 GOVT. STOCK 2031</t>
  </si>
  <si>
    <t>06.77 Maharashtra 2030</t>
  </si>
  <si>
    <t>INE134E08NM4</t>
  </si>
  <si>
    <t>7.38 % PFC 2032 BS 246B</t>
  </si>
  <si>
    <t>INE557F08GE4</t>
  </si>
  <si>
    <t>6.80 National Housing Bank April 2032</t>
  </si>
  <si>
    <t>INE916DA7TK3</t>
  </si>
  <si>
    <t>8.00% KMPL 16APRIL2031 SR1</t>
  </si>
  <si>
    <t>IN0020260025</t>
  </si>
  <si>
    <t>06.94 GOVT. STOCK 2036</t>
  </si>
  <si>
    <t>IN0020260033</t>
  </si>
  <si>
    <t>07.71 GOVT, STOCK 2066</t>
  </si>
  <si>
    <t>IN3120260010</t>
  </si>
  <si>
    <t>07.50 TAMIL NADU SGS 2032</t>
  </si>
  <si>
    <t>INE0HOQ01053</t>
  </si>
  <si>
    <t>INE118H01025</t>
  </si>
  <si>
    <t>INE208A01029</t>
  </si>
  <si>
    <t>Groww - Billionbrains Garage Ventures Ltd.</t>
  </si>
  <si>
    <t>Security and commodity contracts brokerage</t>
  </si>
  <si>
    <t>BSE Limited</t>
  </si>
  <si>
    <t>Administration of financial markets</t>
  </si>
  <si>
    <t>ASHOK LEYLAND LTD</t>
  </si>
  <si>
    <t>Manufacture of commercial vehicles such as vans, lorries, over-the-road</t>
  </si>
  <si>
    <t>30-06-2026</t>
  </si>
  <si>
    <t>INE115A07RJ0</t>
  </si>
  <si>
    <t>7.57% LIC HF 2029</t>
  </si>
  <si>
    <t>INE233A08204</t>
  </si>
  <si>
    <t>8.23% GIL 24.09.2031</t>
  </si>
  <si>
    <t>INE233A08212</t>
  </si>
  <si>
    <t>8.23% GIL 24.12.2031</t>
  </si>
  <si>
    <t>INE246R07905</t>
  </si>
  <si>
    <t>7.88 NIIF August 21, 2029</t>
  </si>
  <si>
    <t>INE2PB023011</t>
  </si>
  <si>
    <t>Raajmarg Infra Investment Trust RIIT</t>
  </si>
  <si>
    <t>INE377Y07656</t>
  </si>
  <si>
    <t>8.25% Bajaj Housing Finance May 2031</t>
  </si>
  <si>
    <t>INE572E07290</t>
  </si>
  <si>
    <t>8.35% PNB Housing Finance Limited</t>
  </si>
  <si>
    <t>IN0020250117</t>
  </si>
  <si>
    <t>07.43% GOVT.STOCK 2076</t>
  </si>
  <si>
    <t>IN1520260051</t>
  </si>
  <si>
    <t>7.63% GUJARAT SGS 2037</t>
  </si>
  <si>
    <t>IN1520260069</t>
  </si>
  <si>
    <t>7.7% GUJARAT SGS 2040</t>
  </si>
  <si>
    <t>IN2120250450</t>
  </si>
  <si>
    <t>7.56 Madhya Pradesh SGS 2039</t>
  </si>
  <si>
    <t>NCD</t>
  </si>
  <si>
    <t>INE861G08084</t>
  </si>
  <si>
    <t>7.09 Food Corporation of India GOI Fully serviced 2031</t>
  </si>
  <si>
    <t>Sanchay Scheme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</si>
</sst>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#,##0.000000"/>
    <numFmt numFmtId="167" formatCode="0.0%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1">
    <xf numFmtId="0" fontId="0" fillId="0" borderId="0"/>
    <xf numFmtId="0" fontId="21" fillId="0" borderId="0"/>
    <xf numFmtId="164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0" fillId="0" borderId="0"/>
    <xf numFmtId="0" fontId="20" fillId="0" borderId="0"/>
    <xf numFmtId="43" fontId="19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2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49">
    <xf numFmtId="0" fontId="0" fillId="0" borderId="0" xfId="0"/>
    <xf numFmtId="9" fontId="24" fillId="2" borderId="2" xfId="33" applyFont="1" applyFill="1" applyBorder="1"/>
    <xf numFmtId="0" fontId="0" fillId="0" borderId="0" xfId="0" applyAlignment="1">
      <alignment horizontal="left" vertical="top"/>
    </xf>
    <xf numFmtId="10" fontId="0" fillId="0" borderId="4" xfId="33" applyNumberFormat="1" applyFont="1" applyFill="1" applyBorder="1"/>
    <xf numFmtId="43" fontId="0" fillId="0" borderId="4" xfId="33" applyNumberFormat="1" applyFont="1" applyFill="1" applyBorder="1"/>
    <xf numFmtId="10" fontId="0" fillId="0" borderId="4" xfId="33" applyNumberFormat="1" applyFont="1" applyBorder="1"/>
    <xf numFmtId="9" fontId="23" fillId="2" borderId="4" xfId="33" applyFont="1" applyFill="1" applyBorder="1"/>
    <xf numFmtId="9" fontId="0" fillId="0" borderId="4" xfId="33" applyFont="1" applyBorder="1"/>
    <xf numFmtId="9" fontId="24" fillId="0" borderId="4" xfId="33" applyFont="1" applyBorder="1"/>
    <xf numFmtId="9" fontId="0" fillId="0" borderId="0" xfId="33" applyFont="1"/>
    <xf numFmtId="9" fontId="0" fillId="0" borderId="1" xfId="33" applyFont="1" applyBorder="1" applyAlignment="1">
      <alignment vertical="center"/>
    </xf>
    <xf numFmtId="167" fontId="0" fillId="0" borderId="4" xfId="33" applyNumberFormat="1" applyFont="1" applyFill="1" applyBorder="1"/>
    <xf numFmtId="0" fontId="0" fillId="0" borderId="0" xfId="0" applyAlignment="1">
      <alignment vertical="top"/>
    </xf>
    <xf numFmtId="167" fontId="23" fillId="2" borderId="4" xfId="33" applyNumberFormat="1" applyFont="1" applyFill="1" applyBorder="1"/>
    <xf numFmtId="167" fontId="0" fillId="0" borderId="4" xfId="33" applyNumberFormat="1" applyFont="1" applyBorder="1"/>
    <xf numFmtId="167" fontId="24" fillId="0" borderId="4" xfId="33" applyNumberFormat="1" applyFont="1" applyBorder="1"/>
    <xf numFmtId="164" fontId="0" fillId="0" borderId="4" xfId="0" applyNumberFormat="1" applyBorder="1"/>
    <xf numFmtId="165" fontId="0" fillId="0" borderId="4" xfId="6" applyNumberFormat="1" applyFont="1" applyBorder="1"/>
    <xf numFmtId="9" fontId="0" fillId="0" borderId="4" xfId="33" applyFont="1" applyFill="1" applyBorder="1"/>
    <xf numFmtId="165" fontId="23" fillId="2" borderId="4" xfId="6" applyNumberFormat="1" applyFont="1" applyFill="1" applyBorder="1"/>
    <xf numFmtId="165" fontId="0" fillId="0" borderId="4" xfId="6" applyNumberFormat="1" applyFont="1" applyBorder="1" applyAlignment="1">
      <alignment horizontal="right" vertical="top"/>
    </xf>
    <xf numFmtId="165" fontId="26" fillId="0" borderId="4" xfId="6" applyNumberFormat="1" applyFont="1" applyFill="1" applyBorder="1" applyAlignment="1">
      <alignment vertical="center" wrapText="1"/>
    </xf>
    <xf numFmtId="164" fontId="24" fillId="0" borderId="4" xfId="6" applyFont="1" applyBorder="1"/>
    <xf numFmtId="9" fontId="0" fillId="0" borderId="4" xfId="33" applyFont="1" applyBorder="1" applyAlignment="1">
      <alignment vertical="center"/>
    </xf>
    <xf numFmtId="10" fontId="0" fillId="0" borderId="1" xfId="33" applyNumberFormat="1" applyFont="1" applyBorder="1" applyAlignment="1">
      <alignment vertical="center"/>
    </xf>
    <xf numFmtId="167" fontId="0" fillId="0" borderId="1" xfId="33" applyNumberFormat="1" applyFont="1" applyBorder="1" applyAlignment="1">
      <alignment vertical="center"/>
    </xf>
    <xf numFmtId="9" fontId="0" fillId="0" borderId="4" xfId="33" applyFont="1" applyBorder="1" applyAlignment="1">
      <alignment vertical="top"/>
    </xf>
    <xf numFmtId="0" fontId="21" fillId="0" borderId="0" xfId="1"/>
    <xf numFmtId="0" fontId="24" fillId="0" borderId="0" xfId="1" applyFont="1"/>
    <xf numFmtId="0" fontId="24" fillId="0" borderId="0" xfId="1" applyFont="1" applyAlignment="1">
      <alignment horizontal="left"/>
    </xf>
    <xf numFmtId="164" fontId="0" fillId="0" borderId="0" xfId="2" applyFont="1"/>
    <xf numFmtId="9" fontId="5" fillId="0" borderId="0" xfId="33" applyFont="1"/>
    <xf numFmtId="0" fontId="31" fillId="4" borderId="7" xfId="0" applyFont="1" applyFill="1" applyBorder="1"/>
    <xf numFmtId="0" fontId="24" fillId="2" borderId="1" xfId="1" applyFont="1" applyFill="1" applyBorder="1"/>
    <xf numFmtId="0" fontId="24" fillId="2" borderId="2" xfId="1" applyFont="1" applyFill="1" applyBorder="1"/>
    <xf numFmtId="164" fontId="24" fillId="2" borderId="2" xfId="2" applyFont="1" applyFill="1" applyBorder="1"/>
    <xf numFmtId="0" fontId="24" fillId="2" borderId="3" xfId="1" applyFont="1" applyFill="1" applyBorder="1"/>
    <xf numFmtId="0" fontId="21" fillId="0" borderId="0" xfId="1" applyAlignment="1">
      <alignment vertical="top"/>
    </xf>
    <xf numFmtId="0" fontId="21" fillId="0" borderId="4" xfId="1" applyBorder="1"/>
    <xf numFmtId="165" fontId="0" fillId="0" borderId="4" xfId="2" applyNumberFormat="1" applyFont="1" applyBorder="1"/>
    <xf numFmtId="164" fontId="0" fillId="0" borderId="5" xfId="2" quotePrefix="1" applyFont="1" applyFill="1" applyBorder="1"/>
    <xf numFmtId="0" fontId="0" fillId="0" borderId="5" xfId="2" quotePrefix="1" applyNumberFormat="1" applyFont="1" applyFill="1" applyBorder="1"/>
    <xf numFmtId="0" fontId="30" fillId="4" borderId="8" xfId="0" applyFont="1" applyFill="1" applyBorder="1"/>
    <xf numFmtId="0" fontId="30" fillId="4" borderId="9" xfId="0" applyFont="1" applyFill="1" applyBorder="1"/>
    <xf numFmtId="10" fontId="5" fillId="0" borderId="4" xfId="33" applyNumberFormat="1" applyFont="1" applyFill="1" applyBorder="1"/>
    <xf numFmtId="0" fontId="21" fillId="0" borderId="4" xfId="1" applyBorder="1" applyAlignment="1">
      <alignment vertical="top"/>
    </xf>
    <xf numFmtId="164" fontId="0" fillId="0" borderId="4" xfId="2" applyFont="1" applyBorder="1" applyAlignment="1">
      <alignment horizontal="right" vertical="top"/>
    </xf>
    <xf numFmtId="4" fontId="0" fillId="0" borderId="4" xfId="1" applyNumberFormat="1" applyFont="1" applyBorder="1" applyAlignment="1">
      <alignment horizontal="right" vertical="top"/>
    </xf>
    <xf numFmtId="0" fontId="21" fillId="0" borderId="4" xfId="1" quotePrefix="1" applyBorder="1"/>
    <xf numFmtId="0" fontId="23" fillId="2" borderId="4" xfId="1" applyFont="1" applyFill="1" applyBorder="1"/>
    <xf numFmtId="0" fontId="25" fillId="0" borderId="4" xfId="1" applyFont="1" applyBorder="1"/>
    <xf numFmtId="164" fontId="0" fillId="0" borderId="4" xfId="2" applyFont="1" applyBorder="1"/>
    <xf numFmtId="165" fontId="0" fillId="0" borderId="4" xfId="2" applyNumberFormat="1" applyFont="1" applyBorder="1" applyAlignment="1">
      <alignment horizontal="right" vertical="top"/>
    </xf>
    <xf numFmtId="165" fontId="26" fillId="0" borderId="4" xfId="2" applyNumberFormat="1" applyFont="1" applyFill="1" applyBorder="1" applyAlignment="1">
      <alignment vertical="center" wrapText="1"/>
    </xf>
    <xf numFmtId="0" fontId="23" fillId="0" borderId="4" xfId="1" applyFont="1" applyBorder="1"/>
    <xf numFmtId="0" fontId="24" fillId="0" borderId="4" xfId="1" applyFont="1" applyBorder="1" applyAlignment="1">
      <alignment vertical="top"/>
    </xf>
    <xf numFmtId="0" fontId="24" fillId="0" borderId="4" xfId="1" applyFont="1" applyBorder="1"/>
    <xf numFmtId="164" fontId="24" fillId="0" borderId="4" xfId="2" applyFont="1" applyBorder="1"/>
    <xf numFmtId="165" fontId="21" fillId="0" borderId="0" xfId="1" applyNumberFormat="1"/>
    <xf numFmtId="164" fontId="21" fillId="0" borderId="4" xfId="1" applyNumberFormat="1" applyBorder="1"/>
    <xf numFmtId="164" fontId="0" fillId="3" borderId="4" xfId="2" applyFont="1" applyFill="1" applyBorder="1" applyAlignment="1">
      <alignment horizontal="right"/>
    </xf>
    <xf numFmtId="10" fontId="0" fillId="3" borderId="0" xfId="3" applyNumberFormat="1" applyFont="1" applyFill="1" applyBorder="1"/>
    <xf numFmtId="165" fontId="0" fillId="0" borderId="4" xfId="2" applyNumberFormat="1" applyFont="1" applyBorder="1" applyAlignment="1">
      <alignment vertical="top"/>
    </xf>
    <xf numFmtId="164" fontId="21" fillId="0" borderId="5" xfId="1" quotePrefix="1" applyNumberFormat="1" applyBorder="1"/>
    <xf numFmtId="164" fontId="21" fillId="0" borderId="10" xfId="1" quotePrefix="1" applyNumberFormat="1" applyBorder="1"/>
    <xf numFmtId="0" fontId="0" fillId="0" borderId="4" xfId="0" applyBorder="1" applyAlignment="1">
      <alignment horizontal="left" vertical="top"/>
    </xf>
    <xf numFmtId="0" fontId="29" fillId="0" borderId="4" xfId="1" applyFont="1" applyBorder="1"/>
    <xf numFmtId="0" fontId="5" fillId="0" borderId="4" xfId="1" applyFont="1" applyBorder="1"/>
    <xf numFmtId="167" fontId="5" fillId="0" borderId="0" xfId="33" applyNumberFormat="1" applyFont="1"/>
    <xf numFmtId="10" fontId="5" fillId="0" borderId="4" xfId="33" applyNumberFormat="1" applyFont="1" applyBorder="1"/>
    <xf numFmtId="165" fontId="5" fillId="0" borderId="4" xfId="6" applyNumberFormat="1" applyFont="1" applyBorder="1" applyAlignment="1">
      <alignment horizontal="right" vertical="top"/>
    </xf>
    <xf numFmtId="164" fontId="21" fillId="0" borderId="0" xfId="1" applyNumberFormat="1"/>
    <xf numFmtId="165" fontId="5" fillId="0" borderId="0" xfId="6" applyNumberFormat="1" applyFont="1"/>
    <xf numFmtId="165" fontId="21" fillId="0" borderId="4" xfId="1" applyNumberFormat="1" applyBorder="1"/>
    <xf numFmtId="164" fontId="0" fillId="0" borderId="4" xfId="33" applyNumberFormat="1" applyFont="1" applyFill="1" applyBorder="1"/>
    <xf numFmtId="0" fontId="21" fillId="0" borderId="6" xfId="1" applyBorder="1" applyAlignment="1">
      <alignment vertical="top"/>
    </xf>
    <xf numFmtId="165" fontId="5" fillId="0" borderId="4" xfId="6" applyNumberFormat="1" applyFont="1" applyFill="1" applyBorder="1" applyAlignment="1">
      <alignment horizontal="right" vertical="top"/>
    </xf>
    <xf numFmtId="0" fontId="21" fillId="0" borderId="4" xfId="1" applyBorder="1" applyAlignment="1">
      <alignment horizontal="right" vertical="top"/>
    </xf>
    <xf numFmtId="165" fontId="5" fillId="0" borderId="4" xfId="33" applyNumberFormat="1" applyFont="1" applyFill="1" applyBorder="1"/>
    <xf numFmtId="3" fontId="0" fillId="0" borderId="4" xfId="1" applyNumberFormat="1" applyFont="1" applyBorder="1" applyAlignment="1">
      <alignment horizontal="right" vertical="top"/>
    </xf>
    <xf numFmtId="10" fontId="0" fillId="0" borderId="4" xfId="3" applyNumberFormat="1" applyFont="1" applyFill="1" applyBorder="1"/>
    <xf numFmtId="10" fontId="0" fillId="0" borderId="4" xfId="3" applyNumberFormat="1" applyFont="1" applyBorder="1"/>
    <xf numFmtId="9" fontId="0" fillId="0" borderId="4" xfId="3" applyFont="1" applyBorder="1"/>
    <xf numFmtId="10" fontId="24" fillId="0" borderId="4" xfId="3" applyNumberFormat="1" applyFont="1" applyBorder="1"/>
    <xf numFmtId="10" fontId="0" fillId="0" borderId="1" xfId="3" applyNumberFormat="1" applyFont="1" applyBorder="1" applyAlignment="1">
      <alignment vertical="center"/>
    </xf>
    <xf numFmtId="0" fontId="25" fillId="3" borderId="0" xfId="1" applyFont="1" applyFill="1"/>
    <xf numFmtId="165" fontId="25" fillId="3" borderId="0" xfId="1" applyNumberFormat="1" applyFont="1" applyFill="1"/>
    <xf numFmtId="10" fontId="28" fillId="3" borderId="0" xfId="3" applyNumberFormat="1" applyFont="1" applyFill="1" applyBorder="1"/>
    <xf numFmtId="0" fontId="25" fillId="3" borderId="0" xfId="1" applyFont="1" applyFill="1" applyAlignment="1">
      <alignment vertical="top"/>
    </xf>
    <xf numFmtId="0" fontId="25" fillId="3" borderId="4" xfId="1" applyFont="1" applyFill="1" applyBorder="1"/>
    <xf numFmtId="164" fontId="28" fillId="3" borderId="0" xfId="0" applyNumberFormat="1" applyFont="1" applyFill="1"/>
    <xf numFmtId="164" fontId="28" fillId="3" borderId="0" xfId="2" applyFont="1" applyFill="1" applyBorder="1"/>
    <xf numFmtId="166" fontId="25" fillId="3" borderId="0" xfId="1" applyNumberFormat="1" applyFont="1" applyFill="1" applyAlignment="1">
      <alignment horizontal="right" vertical="top"/>
    </xf>
    <xf numFmtId="164" fontId="28" fillId="3" borderId="0" xfId="2" applyFont="1" applyFill="1" applyBorder="1" applyAlignment="1">
      <alignment horizontal="right"/>
    </xf>
    <xf numFmtId="0" fontId="23" fillId="3" borderId="0" xfId="1" applyFont="1" applyFill="1"/>
    <xf numFmtId="165" fontId="28" fillId="3" borderId="0" xfId="2" applyNumberFormat="1" applyFont="1" applyFill="1" applyBorder="1" applyAlignment="1">
      <alignment vertical="top"/>
    </xf>
    <xf numFmtId="10" fontId="28" fillId="3" borderId="0" xfId="3" applyNumberFormat="1" applyFont="1" applyFill="1" applyBorder="1" applyAlignment="1">
      <alignment vertical="center"/>
    </xf>
    <xf numFmtId="0" fontId="28" fillId="5" borderId="8" xfId="0" applyFont="1" applyFill="1" applyBorder="1"/>
    <xf numFmtId="0" fontId="28" fillId="5" borderId="9" xfId="0" applyFont="1" applyFill="1" applyBorder="1"/>
    <xf numFmtId="165" fontId="25" fillId="0" borderId="0" xfId="1" applyNumberFormat="1" applyFont="1"/>
    <xf numFmtId="4" fontId="32" fillId="0" borderId="4" xfId="1" applyNumberFormat="1" applyFont="1" applyBorder="1" applyAlignment="1">
      <alignment horizontal="right" vertical="top"/>
    </xf>
    <xf numFmtId="10" fontId="32" fillId="0" borderId="4" xfId="3" applyNumberFormat="1" applyFont="1" applyBorder="1"/>
    <xf numFmtId="0" fontId="27" fillId="5" borderId="7" xfId="0" applyFont="1" applyFill="1" applyBorder="1"/>
    <xf numFmtId="0" fontId="25" fillId="3" borderId="5" xfId="1" applyFont="1" applyFill="1" applyBorder="1"/>
    <xf numFmtId="164" fontId="25" fillId="3" borderId="0" xfId="1" applyNumberFormat="1" applyFont="1" applyFill="1"/>
    <xf numFmtId="9" fontId="25" fillId="3" borderId="0" xfId="33" applyFont="1" applyFill="1" applyBorder="1"/>
    <xf numFmtId="9" fontId="28" fillId="3" borderId="0" xfId="33" applyFont="1" applyFill="1" applyBorder="1"/>
    <xf numFmtId="9" fontId="23" fillId="3" borderId="0" xfId="33" applyFont="1" applyFill="1" applyBorder="1"/>
    <xf numFmtId="9" fontId="28" fillId="3" borderId="0" xfId="33" applyFont="1" applyFill="1" applyBorder="1" applyAlignment="1">
      <alignment vertical="center"/>
    </xf>
    <xf numFmtId="4" fontId="25" fillId="3" borderId="0" xfId="1" applyNumberFormat="1" applyFont="1" applyFill="1"/>
    <xf numFmtId="164" fontId="28" fillId="3" borderId="0" xfId="2" quotePrefix="1" applyFont="1" applyFill="1" applyBorder="1"/>
    <xf numFmtId="0" fontId="28" fillId="3" borderId="0" xfId="1" applyFont="1" applyFill="1"/>
    <xf numFmtId="0" fontId="28" fillId="3" borderId="0" xfId="0" applyFont="1" applyFill="1" applyAlignment="1">
      <alignment vertical="top"/>
    </xf>
    <xf numFmtId="164" fontId="27" fillId="3" borderId="0" xfId="2" quotePrefix="1" applyFont="1" applyFill="1" applyBorder="1"/>
    <xf numFmtId="164" fontId="25" fillId="3" borderId="0" xfId="2" applyFont="1" applyFill="1" applyBorder="1"/>
    <xf numFmtId="10" fontId="25" fillId="3" borderId="0" xfId="33" applyNumberFormat="1" applyFont="1" applyFill="1" applyBorder="1"/>
    <xf numFmtId="10" fontId="23" fillId="3" borderId="0" xfId="33" applyNumberFormat="1" applyFont="1" applyFill="1" applyBorder="1"/>
    <xf numFmtId="2" fontId="23" fillId="3" borderId="0" xfId="1" applyNumberFormat="1" applyFont="1" applyFill="1"/>
    <xf numFmtId="0" fontId="28" fillId="5" borderId="0" xfId="0" applyFont="1" applyFill="1"/>
    <xf numFmtId="0" fontId="23" fillId="2" borderId="6" xfId="1" applyFont="1" applyFill="1" applyBorder="1"/>
    <xf numFmtId="0" fontId="25" fillId="0" borderId="6" xfId="1" applyFont="1" applyBorder="1"/>
    <xf numFmtId="0" fontId="21" fillId="0" borderId="6" xfId="1" applyBorder="1"/>
    <xf numFmtId="0" fontId="23" fillId="0" borderId="6" xfId="1" applyFont="1" applyBorder="1"/>
    <xf numFmtId="0" fontId="27" fillId="5" borderId="0" xfId="0" applyFont="1" applyFill="1"/>
    <xf numFmtId="0" fontId="21" fillId="0" borderId="2" xfId="1" applyBorder="1" applyAlignment="1">
      <alignment vertical="top"/>
    </xf>
    <xf numFmtId="164" fontId="0" fillId="0" borderId="2" xfId="2" applyFont="1" applyFill="1" applyBorder="1"/>
    <xf numFmtId="0" fontId="0" fillId="3" borderId="0" xfId="1" applyFont="1" applyFill="1"/>
    <xf numFmtId="0" fontId="0" fillId="0" borderId="6" xfId="0" applyBorder="1" applyAlignment="1">
      <alignment horizontal="left" vertical="top"/>
    </xf>
    <xf numFmtId="165" fontId="4" fillId="0" borderId="4" xfId="2" applyNumberFormat="1" applyFont="1" applyFill="1" applyBorder="1" applyAlignment="1">
      <alignment horizontal="right" vertical="top"/>
    </xf>
    <xf numFmtId="0" fontId="0" fillId="0" borderId="4" xfId="2" applyNumberFormat="1" applyFont="1" applyFill="1" applyBorder="1" applyAlignment="1">
      <alignment horizontal="right" vertical="top"/>
    </xf>
    <xf numFmtId="0" fontId="4" fillId="0" borderId="4" xfId="1" applyFont="1" applyBorder="1"/>
    <xf numFmtId="0" fontId="3" fillId="0" borderId="4" xfId="1" applyFont="1" applyBorder="1"/>
    <xf numFmtId="165" fontId="3" fillId="0" borderId="4" xfId="2" applyNumberFormat="1" applyFont="1" applyFill="1" applyBorder="1" applyAlignment="1">
      <alignment horizontal="right" vertical="top"/>
    </xf>
    <xf numFmtId="0" fontId="0" fillId="0" borderId="11" xfId="0" applyBorder="1" applyAlignment="1">
      <alignment horizontal="left" vertical="top"/>
    </xf>
    <xf numFmtId="0" fontId="21" fillId="0" borderId="11" xfId="1" applyBorder="1" applyAlignment="1">
      <alignment vertical="top"/>
    </xf>
    <xf numFmtId="165" fontId="3" fillId="0" borderId="11" xfId="2" applyNumberFormat="1" applyFont="1" applyFill="1" applyBorder="1" applyAlignment="1">
      <alignment horizontal="right" vertical="top"/>
    </xf>
    <xf numFmtId="0" fontId="0" fillId="0" borderId="11" xfId="2" applyNumberFormat="1" applyFont="1" applyFill="1" applyBorder="1" applyAlignment="1">
      <alignment horizontal="right" vertical="top"/>
    </xf>
    <xf numFmtId="164" fontId="0" fillId="0" borderId="10" xfId="2" quotePrefix="1" applyFont="1" applyFill="1" applyBorder="1"/>
    <xf numFmtId="164" fontId="0" fillId="0" borderId="4" xfId="2" quotePrefix="1" applyFont="1" applyFill="1" applyBorder="1"/>
    <xf numFmtId="0" fontId="2" fillId="3" borderId="0" xfId="1" applyFont="1" applyFill="1"/>
    <xf numFmtId="0" fontId="2" fillId="0" borderId="0" xfId="1" applyFont="1"/>
    <xf numFmtId="164" fontId="34" fillId="0" borderId="0" xfId="2" applyFont="1"/>
    <xf numFmtId="9" fontId="2" fillId="0" borderId="0" xfId="33" applyFont="1"/>
    <xf numFmtId="164" fontId="28" fillId="0" borderId="0" xfId="2" applyFont="1"/>
    <xf numFmtId="0" fontId="25" fillId="0" borderId="0" xfId="1" applyFont="1"/>
    <xf numFmtId="9" fontId="25" fillId="0" borderId="0" xfId="33" applyFont="1"/>
    <xf numFmtId="165" fontId="1" fillId="0" borderId="4" xfId="2" applyNumberFormat="1" applyFont="1" applyFill="1" applyBorder="1" applyAlignment="1">
      <alignment horizontal="right" vertical="top"/>
    </xf>
    <xf numFmtId="167" fontId="1" fillId="0" borderId="4" xfId="33" applyNumberFormat="1" applyFont="1" applyFill="1" applyBorder="1"/>
    <xf numFmtId="0" fontId="1" fillId="0" borderId="0" xfId="1" applyFont="1"/>
  </cellXfs>
  <cellStyles count="91">
    <cellStyle name="Comma 2" xfId="2" xr:uid="{00722DDC-6AD9-4764-A372-B12F7EF64D52}"/>
    <cellStyle name="Comma 2 10" xfId="32" xr:uid="{BBB9C9AC-A0C8-439B-9296-FB6268C93238}"/>
    <cellStyle name="Comma 2 10 2" xfId="77" xr:uid="{E9E8E4E6-1054-4A2C-A041-C920298A3C3B}"/>
    <cellStyle name="Comma 2 11" xfId="36" xr:uid="{5B742A7D-7F38-4440-A6A4-6D7A9144801D}"/>
    <cellStyle name="Comma 2 11 2" xfId="80" xr:uid="{AFF3DFF6-1B2D-4E5B-A92D-57A9B9D06750}"/>
    <cellStyle name="Comma 2 12" xfId="39" xr:uid="{8CAE46E2-B9E0-4B66-BC85-C3C698149554}"/>
    <cellStyle name="Comma 2 12 2" xfId="83" xr:uid="{7D310E9F-FF68-495F-AC39-A5C92CA42B07}"/>
    <cellStyle name="Comma 2 13" xfId="42" xr:uid="{47BBF4D7-B66B-4401-BBE3-3EA402D1F656}"/>
    <cellStyle name="Comma 2 13 2" xfId="86" xr:uid="{C1FB9280-B37B-4004-A824-BAFFEB0C54CF}"/>
    <cellStyle name="Comma 2 14" xfId="45" xr:uid="{62C749B1-6DF7-4ABA-BD77-708D17BF723A}"/>
    <cellStyle name="Comma 2 15" xfId="48" xr:uid="{96B52B13-885F-467E-9B7F-32CF79340111}"/>
    <cellStyle name="Comma 2 16" xfId="89" xr:uid="{ED572FCC-5F78-43FF-84CF-BC1052FDF868}"/>
    <cellStyle name="Comma 2 2" xfId="5" xr:uid="{7622091A-FEF5-4F2C-B791-952B454C791F}"/>
    <cellStyle name="Comma 2 2 2" xfId="50" xr:uid="{0011D2BD-FB4C-4856-913A-63A92C9E8895}"/>
    <cellStyle name="Comma 2 3" xfId="11" xr:uid="{17AF8FD9-2E8D-444E-B98A-617AB998018C}"/>
    <cellStyle name="Comma 2 3 2" xfId="56" xr:uid="{AD049DEE-0230-4DFC-87CB-CD9D8F894302}"/>
    <cellStyle name="Comma 2 4" xfId="14" xr:uid="{A3791AD1-22D1-4C6B-8962-EB22FAC8C2CB}"/>
    <cellStyle name="Comma 2 4 2" xfId="59" xr:uid="{DF1D9FBD-293D-4130-B151-CCC0655D8A36}"/>
    <cellStyle name="Comma 2 5" xfId="17" xr:uid="{A11FCB38-456D-4A9D-BCF6-678ED37454C2}"/>
    <cellStyle name="Comma 2 5 2" xfId="62" xr:uid="{4004944B-5091-437C-8548-BC45C21A7ABC}"/>
    <cellStyle name="Comma 2 6" xfId="20" xr:uid="{BAE9FA87-2E66-4C98-94F6-7E944BA6DD8B}"/>
    <cellStyle name="Comma 2 6 2" xfId="65" xr:uid="{FB3178BE-2D4B-4B13-9555-0B8E130E68D6}"/>
    <cellStyle name="Comma 2 7" xfId="23" xr:uid="{17344FB1-AC82-4988-82D8-C7AAA88615C2}"/>
    <cellStyle name="Comma 2 7 2" xfId="68" xr:uid="{C2BD52EE-A838-436F-B237-76CDB0DC8136}"/>
    <cellStyle name="Comma 2 8" xfId="26" xr:uid="{42DD7A68-3F9D-4149-9209-BF6D929BC0A2}"/>
    <cellStyle name="Comma 2 8 2" xfId="71" xr:uid="{5FC13F19-E6E5-4FF8-9A00-DA1C518BAFC8}"/>
    <cellStyle name="Comma 2 9" xfId="29" xr:uid="{673A7E84-769C-4A42-A039-CB819CE17937}"/>
    <cellStyle name="Comma 2 9 2" xfId="74" xr:uid="{8E58F79B-A525-4C77-BFD2-CEAB57E7F508}"/>
    <cellStyle name="Comma 3" xfId="6" xr:uid="{919EBCFC-2A15-45C8-83F7-935A71F16B4D}"/>
    <cellStyle name="Comma 3 2" xfId="51" xr:uid="{BE59DB46-1F95-4C03-A1D0-285A22244B7C}"/>
    <cellStyle name="Comma 4" xfId="9" xr:uid="{F8F01E9F-8955-470C-9A8D-2300B5E5B6C2}"/>
    <cellStyle name="Comma 4 2" xfId="54" xr:uid="{22EC9D6E-96D2-4617-94D0-2AE5D9D9E018}"/>
    <cellStyle name="Normal" xfId="0" builtinId="0"/>
    <cellStyle name="Normal 10" xfId="7" xr:uid="{A3076434-9F11-41D6-B798-CCA94B46546F}"/>
    <cellStyle name="Normal 10 2" xfId="52" xr:uid="{9E29BDC0-21D3-446A-B1CA-65E5EEC30C78}"/>
    <cellStyle name="Normal 2" xfId="1" xr:uid="{08EA74DA-2AD3-47F5-B85F-01D01845F200}"/>
    <cellStyle name="Normal 2 10" xfId="31" xr:uid="{41DC8C62-6732-4799-B1D5-27D7D9D32A29}"/>
    <cellStyle name="Normal 2 10 2" xfId="76" xr:uid="{37EABD74-A34A-4498-B5B7-8AB55D1EAC1A}"/>
    <cellStyle name="Normal 2 11" xfId="35" xr:uid="{7C3441B9-1FFF-4630-89AE-E6862DD559D4}"/>
    <cellStyle name="Normal 2 11 2" xfId="79" xr:uid="{02021875-7B89-461C-9995-E00C830FB929}"/>
    <cellStyle name="Normal 2 12" xfId="38" xr:uid="{3EC63D95-E243-4E7E-9AB6-2D858441C108}"/>
    <cellStyle name="Normal 2 12 2" xfId="82" xr:uid="{D493CBF3-798B-43C4-9713-F65220D07F5B}"/>
    <cellStyle name="Normal 2 13" xfId="41" xr:uid="{845A68E6-0A01-4D9D-ABB4-8309765749FC}"/>
    <cellStyle name="Normal 2 13 2" xfId="85" xr:uid="{D0544108-D18E-4530-B59D-0E4FDE7011CE}"/>
    <cellStyle name="Normal 2 14" xfId="44" xr:uid="{7EA06FCF-CE13-4331-8AD5-A98CA287FE71}"/>
    <cellStyle name="Normal 2 15" xfId="88" xr:uid="{6AF547F8-D069-44C1-B09A-D76D3102C36F}"/>
    <cellStyle name="Normal 2 2" xfId="4" xr:uid="{3CEE831F-1C43-4A77-8234-AB272B5AB691}"/>
    <cellStyle name="Normal 2 2 2" xfId="49" xr:uid="{2BF34352-C07D-4042-8596-0687DE5E6890}"/>
    <cellStyle name="Normal 2 3" xfId="10" xr:uid="{EE4A1005-9D5D-4469-9781-113EA667FD79}"/>
    <cellStyle name="Normal 2 3 2" xfId="55" xr:uid="{FF8BF7EE-7F98-4962-A9B5-2BD48FF3AEE2}"/>
    <cellStyle name="Normal 2 4" xfId="13" xr:uid="{1E4FFF4D-1D21-430E-B612-7B7C48EB89B7}"/>
    <cellStyle name="Normal 2 4 2" xfId="58" xr:uid="{1E82C69A-B759-4E20-B2EA-AAF9F0A1C278}"/>
    <cellStyle name="Normal 2 5" xfId="16" xr:uid="{B807BAF6-1326-419E-BF8D-7F0B42D5BF04}"/>
    <cellStyle name="Normal 2 5 2" xfId="61" xr:uid="{D0D4DF9B-158D-46C6-99DD-A8E882C84C83}"/>
    <cellStyle name="Normal 2 6" xfId="19" xr:uid="{9A21E852-AE08-47F8-8DD1-A44386733F77}"/>
    <cellStyle name="Normal 2 6 2" xfId="64" xr:uid="{3557CAE2-F7E1-4FAB-9E3A-A958A36A0774}"/>
    <cellStyle name="Normal 2 7" xfId="22" xr:uid="{D46E02DE-BC03-4687-BD4C-5F45869300BD}"/>
    <cellStyle name="Normal 2 7 2" xfId="67" xr:uid="{2118455C-FB4F-42EE-A262-D82BE3B941F1}"/>
    <cellStyle name="Normal 2 8" xfId="25" xr:uid="{3322815D-EF1E-4383-B180-2AE5B598CADC}"/>
    <cellStyle name="Normal 2 8 2" xfId="70" xr:uid="{6EA3F29F-A949-4680-8C77-9B576441CAC7}"/>
    <cellStyle name="Normal 2 9" xfId="28" xr:uid="{2035E946-2F40-44BD-9A6C-6848118F7A8F}"/>
    <cellStyle name="Normal 2 9 2" xfId="73" xr:uid="{DDF0BFC9-5DD1-4305-99F9-178FC281D166}"/>
    <cellStyle name="Normal 3" xfId="47" xr:uid="{2BA56C27-AD83-445D-B2D3-2F00F81012CD}"/>
    <cellStyle name="Normal 30" xfId="8" xr:uid="{84C1C5AC-191C-47FE-AD31-65808BE11926}"/>
    <cellStyle name="Normal 30 2" xfId="53" xr:uid="{715BDFEA-02A3-4DCA-AF72-A31B17B6BC19}"/>
    <cellStyle name="Percent 2" xfId="3" xr:uid="{840773A7-DF06-42DE-B1C8-317F045D8626}"/>
    <cellStyle name="Percent 2 10" xfId="37" xr:uid="{103C57C5-EB18-47F2-950C-0B297A97D50A}"/>
    <cellStyle name="Percent 2 10 2" xfId="81" xr:uid="{AEB38A04-F1F9-4973-B2E4-D8763837B835}"/>
    <cellStyle name="Percent 2 11" xfId="40" xr:uid="{37D786A4-8C23-406B-A124-F09A0B3E7FCC}"/>
    <cellStyle name="Percent 2 11 2" xfId="84" xr:uid="{724DF6C6-A954-4E21-B7A5-7B5CF00FB217}"/>
    <cellStyle name="Percent 2 12" xfId="43" xr:uid="{7FBB5908-F099-431C-A137-517F349AB94C}"/>
    <cellStyle name="Percent 2 12 2" xfId="87" xr:uid="{6E95C3C1-D2DB-4620-B03F-FD083BEDC47E}"/>
    <cellStyle name="Percent 2 13" xfId="46" xr:uid="{44EC2728-86E2-44E8-8092-CCF03065DB46}"/>
    <cellStyle name="Percent 2 14" xfId="90" xr:uid="{2B191642-94E2-4367-B584-F7CBAA31BFB0}"/>
    <cellStyle name="Percent 2 2" xfId="12" xr:uid="{AEC25589-0078-44F5-B26F-47783C03FAD5}"/>
    <cellStyle name="Percent 2 2 2" xfId="57" xr:uid="{3CEC6B6B-9A7D-4565-9449-17158F27E05C}"/>
    <cellStyle name="Percent 2 3" xfId="15" xr:uid="{D77CD619-F89B-47DB-842D-80F21AC999EF}"/>
    <cellStyle name="Percent 2 3 2" xfId="60" xr:uid="{BF93C5A3-C9C9-42B5-B2D7-726965BE76B5}"/>
    <cellStyle name="Percent 2 4" xfId="18" xr:uid="{F6DB3984-B162-4CF5-ACD5-91B7A13CD917}"/>
    <cellStyle name="Percent 2 4 2" xfId="63" xr:uid="{FE9F4B40-497A-4C9E-889E-1EAD2AD6239B}"/>
    <cellStyle name="Percent 2 5" xfId="21" xr:uid="{5B09B964-3A98-4F59-934D-B6D88E1FB68D}"/>
    <cellStyle name="Percent 2 5 2" xfId="66" xr:uid="{A7F5A5AB-F201-40A9-971E-1E7D72166DB5}"/>
    <cellStyle name="Percent 2 6" xfId="24" xr:uid="{90322E5A-F64A-412C-AA4A-8B9255789DFB}"/>
    <cellStyle name="Percent 2 6 2" xfId="69" xr:uid="{6842A80C-0084-4551-898B-4920DED6883B}"/>
    <cellStyle name="Percent 2 7" xfId="27" xr:uid="{8EE80D4D-3AF3-4144-87F0-847402B6CC7F}"/>
    <cellStyle name="Percent 2 7 2" xfId="72" xr:uid="{98D2D6AF-8BE1-4B55-882A-DF9151A23F2C}"/>
    <cellStyle name="Percent 2 8" xfId="30" xr:uid="{860210B0-1FA1-4616-9AEB-6C18EB950A07}"/>
    <cellStyle name="Percent 2 8 2" xfId="75" xr:uid="{4202D8E7-4FE3-4617-A6B0-124DF0A3E9D4}"/>
    <cellStyle name="Percent 2 9" xfId="34" xr:uid="{B32965E5-5674-4B14-8DD1-09706181B45B}"/>
    <cellStyle name="Percent 2 9 2" xfId="78" xr:uid="{CB625A0C-F828-4292-A6E2-0F47B7133DC4}"/>
    <cellStyle name="Percent 3" xfId="33" xr:uid="{29A4C58E-60BC-4A4D-AB7F-944F821AD534}"/>
  </cellStyles>
  <dxfs count="13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10"/>
        <color auto="1"/>
        <name val="Arial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10"/>
        <color auto="1"/>
        <name val="Arial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0.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2AD3EC42-6335-410E-B011-70069FC0F80F}" name="Table134567685" displayName="Table134567685" ref="B6:H96" totalsRowShown="0" headerRowDxfId="131" dataDxfId="129" headerRowBorderDxfId="130" tableBorderDxfId="128" totalsRowBorderDxfId="127">
  <sortState xmlns:xlrd2="http://schemas.microsoft.com/office/spreadsheetml/2017/richdata2" ref="B7:H77">
    <sortCondition descending="1" ref="F6:F77"/>
  </sortState>
  <tableColumns count="7">
    <tableColumn id="1" xr3:uid="{C8F7C3D3-FACC-4E23-A8A2-5D6459EBB350}" name="ISIN No." dataDxfId="126"/>
    <tableColumn id="2" xr3:uid="{46A9C32F-0C2B-4A42-8BCB-FF038426DC69}" name="Name of the Instrument" dataDxfId="125"/>
    <tableColumn id="3" xr3:uid="{49860EF9-6578-4D0B-973C-D31B0FCFCB58}" name="Industry " dataDxfId="124"/>
    <tableColumn id="4" xr3:uid="{9BCDAA0D-FB25-4FE6-97C1-233016067B01}" name="Quantity" dataDxfId="123"/>
    <tableColumn id="5" xr3:uid="{0D079413-EDDB-4E17-B20F-CB1894154A66}" name="Market Value" dataDxfId="122"/>
    <tableColumn id="6" xr3:uid="{A52BC33F-0E64-4D93-B660-186AC8C87463}" name="% of Portfolio" dataDxfId="121">
      <calculatedColumnFormula>+F7/$F$109</calculatedColumnFormula>
    </tableColumn>
    <tableColumn id="7" xr3:uid="{39EDC65F-9ADA-44FD-A6A1-861A0AF14A8F}" name="Ratings" dataDxfId="120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40C3EE97-A723-47F6-AADC-3C39977D512A}" name="Table1345676816171822" displayName="Table1345676816171822" ref="B6:H100" totalsRowShown="0" headerRowDxfId="23" dataDxfId="21" headerRowBorderDxfId="22" tableBorderDxfId="20" totalsRowBorderDxfId="19">
  <sortState xmlns:xlrd2="http://schemas.microsoft.com/office/spreadsheetml/2017/richdata2" ref="B7:H58">
    <sortCondition descending="1" ref="F6:F72"/>
  </sortState>
  <tableColumns count="7">
    <tableColumn id="1" xr3:uid="{DBFCE5A6-83C8-4C52-B0A7-F8FD5B3B06D5}" name="ISIN No." dataDxfId="18"/>
    <tableColumn id="2" xr3:uid="{CD1F5913-4703-447E-AE0C-458BA501C281}" name="Name of the Instrument" dataDxfId="17"/>
    <tableColumn id="3" xr3:uid="{227B2886-488F-46FA-BC46-897C64459795}" name="Industry " dataDxfId="16"/>
    <tableColumn id="4" xr3:uid="{ECCB7C55-78C5-4DBF-B519-6A6C29550898}" name="Quantity" dataDxfId="15"/>
    <tableColumn id="5" xr3:uid="{C324110D-E316-4DD3-8604-816E23B231F9}" name="Market Value" dataDxfId="14"/>
    <tableColumn id="6" xr3:uid="{ED997854-AA15-41F9-A36B-EC02D6AA81CF}" name="% of Portfolio" dataDxfId="13">
      <calculatedColumnFormula>+F7/$F$113</calculatedColumnFormula>
    </tableColumn>
    <tableColumn id="7" xr3:uid="{2D1FABAD-6213-401E-A809-0A46378A4BCC}" name="Ratings" dataDxfId="12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969FDCA-6DD3-4136-A194-1CE6EE813376}" name="Table13456768161718224" displayName="Table13456768161718224" ref="B6:H100" totalsRowShown="0" headerRowDxfId="11" dataDxfId="9" headerRowBorderDxfId="10" tableBorderDxfId="8" totalsRowBorderDxfId="7">
  <sortState xmlns:xlrd2="http://schemas.microsoft.com/office/spreadsheetml/2017/richdata2" ref="B7:H58">
    <sortCondition descending="1" ref="F6:F72"/>
  </sortState>
  <tableColumns count="7">
    <tableColumn id="1" xr3:uid="{0E797892-A6A0-4BD2-8937-837687A8DCE6}" name="ISIN No." dataDxfId="6"/>
    <tableColumn id="2" xr3:uid="{7B75141B-C3B4-4BD8-AC1C-617538EFB387}" name="Name of the Instrument" dataDxfId="5"/>
    <tableColumn id="3" xr3:uid="{73BD9AB5-6960-409B-B8E7-84FD3B78991E}" name="Industry " dataDxfId="4"/>
    <tableColumn id="4" xr3:uid="{8C4E1B09-CF1B-4984-B78F-0554B3C1542D}" name="Quantity" dataDxfId="3"/>
    <tableColumn id="5" xr3:uid="{31917B3C-9125-4047-8AE3-9350F6EFAD0F}" name="Market Value" dataDxfId="2"/>
    <tableColumn id="6" xr3:uid="{9D996C9C-60E0-415A-8016-A0E02609BF8E}" name="% of Portfolio" dataDxfId="1">
      <calculatedColumnFormula>+F7/$F$113</calculatedColumnFormula>
    </tableColumn>
    <tableColumn id="7" xr3:uid="{BA3CD7AC-1184-42CA-886B-75A3BE9E0EDF}" name="Ratings" dataDxfId="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600B516-389E-4C95-8E7A-567C5BC4E540}" name="Table134567685614" displayName="Table134567685614" ref="B6:H91" totalsRowShown="0" headerRowDxfId="119" dataDxfId="117" headerRowBorderDxfId="118" tableBorderDxfId="116" totalsRowBorderDxfId="115">
  <sortState xmlns:xlrd2="http://schemas.microsoft.com/office/spreadsheetml/2017/richdata2" ref="B7:H85">
    <sortCondition descending="1" ref="F6:F85"/>
  </sortState>
  <tableColumns count="7">
    <tableColumn id="1" xr3:uid="{D4EDA5F5-FFBC-4072-A8CC-FF9187FA72C2}" name="ISIN No." dataDxfId="114"/>
    <tableColumn id="2" xr3:uid="{F2C63181-EC65-419C-BB2B-D34C0FE7C3A7}" name="Name of the Instrument" dataDxfId="113"/>
    <tableColumn id="3" xr3:uid="{669E89A7-2156-433F-9DC6-6558513BABE4}" name="Industry " dataDxfId="112"/>
    <tableColumn id="4" xr3:uid="{64AE4B8D-88E6-45B4-A5AE-40E074D7E62B}" name="Quantity" dataDxfId="111"/>
    <tableColumn id="5" xr3:uid="{32C45C30-8545-4104-B18F-ACD7A64A2B31}" name="Market Value" dataDxfId="110"/>
    <tableColumn id="6" xr3:uid="{EA06EFB0-15AF-4BDE-8994-C63403C5FEF9}" name="% of Portfolio" dataDxfId="109">
      <calculatedColumnFormula>+F7/$F$106</calculatedColumnFormula>
    </tableColumn>
    <tableColumn id="7" xr3:uid="{4BB54427-B48D-481E-87A3-109807DFCEF8}" name="Ratings" dataDxfId="108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026E630-7836-4BA6-8DE6-466F401CB965}" name="Table134567685715" displayName="Table134567685715" ref="B6:H141" totalsRowShown="0" headerRowDxfId="107" dataDxfId="105" headerRowBorderDxfId="106" tableBorderDxfId="104" totalsRowBorderDxfId="103">
  <sortState xmlns:xlrd2="http://schemas.microsoft.com/office/spreadsheetml/2017/richdata2" ref="B7:H84">
    <sortCondition descending="1" ref="F6:F84"/>
  </sortState>
  <tableColumns count="7">
    <tableColumn id="1" xr3:uid="{9A742426-EA44-452F-92F7-4E876885BDD4}" name="ISIN No." dataDxfId="102"/>
    <tableColumn id="2" xr3:uid="{151DDF34-67C0-40C2-A17A-DD2776A6FAC4}" name="Name of the Instrument" dataDxfId="101"/>
    <tableColumn id="3" xr3:uid="{DEA2DED2-5C65-4B8D-8DC0-7CAAC23D714F}" name="Industry " dataDxfId="100"/>
    <tableColumn id="4" xr3:uid="{635C9C18-F1E6-4130-8A97-7250880AC2F0}" name="Quantity" dataDxfId="99"/>
    <tableColumn id="5" xr3:uid="{7A0E9F02-D108-41B9-8662-7EE3A05474A5}" name="Market Value" dataDxfId="98"/>
    <tableColumn id="6" xr3:uid="{889CA7EC-6AB9-4984-A318-02A09DED0D7B}" name="% of Portfolio" dataDxfId="97"/>
    <tableColumn id="7" xr3:uid="{1D2C92C6-C9E1-4253-A8AA-942D7EE2D8D9}" name="Ratings" dataDxfId="96" dataCellStyle="Comma 2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E63A39B-FF42-4118-9015-9025F66975EF}" name="Table1345676857816" displayName="Table1345676857816" ref="B6:H62" totalsRowShown="0" headerRowDxfId="95" dataDxfId="93" headerRowBorderDxfId="94" tableBorderDxfId="92" totalsRowBorderDxfId="91">
  <sortState xmlns:xlrd2="http://schemas.microsoft.com/office/spreadsheetml/2017/richdata2" ref="B7:H61">
    <sortCondition descending="1" ref="F6:F62"/>
  </sortState>
  <tableColumns count="7">
    <tableColumn id="1" xr3:uid="{7A55A3AA-0368-40B0-BB8B-33B7524C08A1}" name="ISIN No." dataDxfId="90"/>
    <tableColumn id="2" xr3:uid="{A5B05016-0D69-43A3-9BE6-743D3BFFBCEE}" name="Name of the Instrument" dataDxfId="89"/>
    <tableColumn id="3" xr3:uid="{9E39546D-2475-4298-9FC7-53C160539F13}" name="Industry " dataDxfId="88"/>
    <tableColumn id="4" xr3:uid="{473B92AE-C179-458C-BA6B-0716F29E5950}" name="Quantity" dataDxfId="87"/>
    <tableColumn id="5" xr3:uid="{3CD40550-6C1E-463D-AB58-B9908F6E4194}" name="Market Value" dataDxfId="86"/>
    <tableColumn id="6" xr3:uid="{F3C8B3DB-CB79-4529-A08A-94F8D96A830E}" name="% of Portfolio" dataDxfId="85"/>
    <tableColumn id="7" xr3:uid="{D8151B55-363C-4D7C-B689-AB35ADF8585E}" name="Ratings" dataDxfId="84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DAE7693-A80A-4CA9-BE94-C85A91E7D42D}" name="Table13456768578917" displayName="Table13456768578917" ref="B6:H105" totalsRowShown="0" headerRowDxfId="83" dataDxfId="81" headerRowBorderDxfId="82" tableBorderDxfId="80" totalsRowBorderDxfId="79">
  <sortState xmlns:xlrd2="http://schemas.microsoft.com/office/spreadsheetml/2017/richdata2" ref="B7:H54">
    <sortCondition descending="1" ref="F6:F54"/>
  </sortState>
  <tableColumns count="7">
    <tableColumn id="1" xr3:uid="{4F7A8C15-2215-45A3-B5C2-F86CD9804810}" name="ISIN No." dataDxfId="78"/>
    <tableColumn id="2" xr3:uid="{F2C364CA-F51B-4C64-B0B2-440EA18F43E5}" name="Name of the Instrument" dataDxfId="77"/>
    <tableColumn id="3" xr3:uid="{1E4E9D0B-BF2E-4FA2-9AE6-FFF91FFF21CB}" name="Industry " dataDxfId="76"/>
    <tableColumn id="4" xr3:uid="{60778CF9-C722-4A35-B007-39536F7E77F8}" name="Quantity" dataDxfId="75"/>
    <tableColumn id="5" xr3:uid="{23767139-CEB2-494D-8FDF-A5BB58ACA81F}" name="Market Value" dataDxfId="74"/>
    <tableColumn id="6" xr3:uid="{7EB87E5D-4D4D-4A50-9484-AEFAE119BB54}" name="% of Portfolio" dataDxfId="73">
      <calculatedColumnFormula>+F7/$F$119</calculatedColumnFormula>
    </tableColumn>
    <tableColumn id="7" xr3:uid="{67545021-7662-419C-B4F6-0CD7506789B4}" name="Ratings" dataDxfId="72" dataCellStyle="Comma 2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04316A6-BEE8-4824-8679-4CD2A31A7D4C}" name="Table1345676857891018" displayName="Table1345676857891018" ref="B6:H50" totalsRowShown="0" headerRowDxfId="71" dataDxfId="69" headerRowBorderDxfId="70" tableBorderDxfId="68" totalsRowBorderDxfId="67">
  <sortState xmlns:xlrd2="http://schemas.microsoft.com/office/spreadsheetml/2017/richdata2" ref="B7:H47">
    <sortCondition descending="1" ref="F6:F47"/>
  </sortState>
  <tableColumns count="7">
    <tableColumn id="1" xr3:uid="{B49FF9E5-B8F8-4077-81BB-4929F74B10CC}" name="ISIN No." dataDxfId="66"/>
    <tableColumn id="2" xr3:uid="{E8421001-37A0-4078-8DDB-98D0A75FDD52}" name="Name of the Instrument" dataDxfId="65"/>
    <tableColumn id="3" xr3:uid="{D5340FE7-50D8-495F-BCAA-2EFD5A4B8976}" name="Industry " dataDxfId="64"/>
    <tableColumn id="4" xr3:uid="{FD75B1EF-D9CC-44C0-BE90-7C8AA3E2906D}" name="Quantity" dataDxfId="63"/>
    <tableColumn id="5" xr3:uid="{E4007C99-9823-4918-8776-D66D1EFA4138}" name="Market Value" dataDxfId="62"/>
    <tableColumn id="6" xr3:uid="{04A902B1-74C8-45CD-953F-033959F04492}" name="% of Portfolio" dataDxfId="61">
      <calculatedColumnFormula>+F7/$F$63</calculatedColumnFormula>
    </tableColumn>
    <tableColumn id="7" xr3:uid="{C3BE64FE-74AD-48BF-AD7E-79E7682A6E80}" name="Ratings" dataDxfId="60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BA86469-9288-4549-A72A-B2A24F6BB572}" name="Table1345676819" displayName="Table1345676819" ref="B6:H99" totalsRowShown="0" headerRowDxfId="59" dataDxfId="57" headerRowBorderDxfId="58" tableBorderDxfId="56" totalsRowBorderDxfId="55">
  <sortState xmlns:xlrd2="http://schemas.microsoft.com/office/spreadsheetml/2017/richdata2" ref="B7:H58">
    <sortCondition descending="1" ref="F6:F72"/>
  </sortState>
  <tableColumns count="7">
    <tableColumn id="1" xr3:uid="{96225019-B381-44D9-A42E-DBD97822CE56}" name="ISIN No." dataDxfId="54"/>
    <tableColumn id="2" xr3:uid="{292A2631-67EE-4B07-ADD7-2C81817BEBA4}" name="Name of the Instrument" dataDxfId="53"/>
    <tableColumn id="3" xr3:uid="{9299EFB1-F3F1-4304-947E-B6CAE59F6736}" name="Industry " dataDxfId="52"/>
    <tableColumn id="4" xr3:uid="{6A9D4992-2AD0-4930-BD60-0D3FC49389A6}" name="Quantity" dataDxfId="51"/>
    <tableColumn id="5" xr3:uid="{FCFAE609-8618-4B1A-927E-91611CCA0D3C}" name="Market Value" dataDxfId="50"/>
    <tableColumn id="6" xr3:uid="{1F138B54-BF3E-45E6-BFF6-00381D35C3B7}" name="% of Portfolio" dataDxfId="49">
      <calculatedColumnFormula>+F7/$F$112</calculatedColumnFormula>
    </tableColumn>
    <tableColumn id="7" xr3:uid="{C4218DAC-E5A8-41BC-804B-4BCE5ACFF380}" name="Ratings" dataDxfId="48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A39BE464-079B-4DB7-8937-B093F7C1569B}" name="Table134567681620" displayName="Table134567681620" ref="B6:H100" totalsRowShown="0" headerRowDxfId="47" dataDxfId="45" headerRowBorderDxfId="46" tableBorderDxfId="44" totalsRowBorderDxfId="43">
  <sortState xmlns:xlrd2="http://schemas.microsoft.com/office/spreadsheetml/2017/richdata2" ref="B7:H58">
    <sortCondition descending="1" ref="F6:F72"/>
  </sortState>
  <tableColumns count="7">
    <tableColumn id="1" xr3:uid="{075374B9-1502-4A6B-9184-813AB4D31A0F}" name="ISIN No." dataDxfId="42"/>
    <tableColumn id="2" xr3:uid="{2E54B0D0-8833-4E73-9E96-CBD19A731892}" name="Name of the Instrument" dataDxfId="41"/>
    <tableColumn id="3" xr3:uid="{D30FD030-A2BD-4D70-9CF9-AFF7461BC044}" name="Industry " dataDxfId="40"/>
    <tableColumn id="4" xr3:uid="{A3928C6A-B042-4F97-B6AB-58F9BFEFCC03}" name="Quantity" dataDxfId="39"/>
    <tableColumn id="5" xr3:uid="{C3AB6E05-0639-4E39-8BEB-514B24530DA2}" name="Market Value" dataDxfId="38"/>
    <tableColumn id="6" xr3:uid="{0C090650-87E9-4CD3-92C9-AF8E6F31CFB8}" name="% of Portfolio" dataDxfId="37">
      <calculatedColumnFormula>+F7/$F$114</calculatedColumnFormula>
    </tableColumn>
    <tableColumn id="7" xr3:uid="{7575BA33-3B95-4AB1-BD77-768C76CD4E3A}" name="Ratings" dataDxfId="36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5A56A26-BB18-40DF-8AE6-B2A9E1F421E6}" name="Table13456768161721" displayName="Table13456768161721" ref="B6:H98" totalsRowShown="0" headerRowDxfId="35" dataDxfId="33" headerRowBorderDxfId="34" tableBorderDxfId="32" totalsRowBorderDxfId="31">
  <sortState xmlns:xlrd2="http://schemas.microsoft.com/office/spreadsheetml/2017/richdata2" ref="B7:H58">
    <sortCondition descending="1" ref="F6:F72"/>
  </sortState>
  <tableColumns count="7">
    <tableColumn id="1" xr3:uid="{17B4065C-3745-4361-A327-186C1A12D877}" name="ISIN No." dataDxfId="30"/>
    <tableColumn id="2" xr3:uid="{AFE9E82F-0968-433C-8A7B-E508AE1285DA}" name="Name of the Instrument" dataDxfId="29"/>
    <tableColumn id="3" xr3:uid="{319AC712-1B79-4122-AAFC-28BDCECC7090}" name="Industry " dataDxfId="28"/>
    <tableColumn id="4" xr3:uid="{D655B7B3-2852-4748-8E18-DB122368CF51}" name="Quantity" dataDxfId="27"/>
    <tableColumn id="5" xr3:uid="{06BF6EED-80C5-45B5-8D30-099C649FFD83}" name="Market Value" dataDxfId="26"/>
    <tableColumn id="6" xr3:uid="{5BD7CA2E-8E78-4CBB-9126-B427CE449A54}" name="% of Portfolio" dataDxfId="25">
      <calculatedColumnFormula>+F7/$F$112</calculatedColumnFormula>
    </tableColumn>
    <tableColumn id="7" xr3:uid="{39B854E6-7AE6-4577-AC04-702FFE6936B9}" name="Ratings" dataDxfId="24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10525-5215-4813-B029-4E3584314996}">
  <sheetPr>
    <tabColor rgb="FF7030A0"/>
  </sheetPr>
  <dimension ref="A2:H149"/>
  <sheetViews>
    <sheetView showGridLines="0" tabSelected="1" zoomScaleNormal="100" zoomScaleSheetLayoutView="89" workbookViewId="0">
      <selection activeCell="C14" sqref="C14"/>
    </sheetView>
  </sheetViews>
  <sheetFormatPr defaultColWidth="9.140625" defaultRowHeight="15" outlineLevelRow="1" x14ac:dyDescent="0.25"/>
  <cols>
    <col min="1" max="1" width="11.28515625" style="85" customWidth="1"/>
    <col min="2" max="2" width="16.5703125" style="27" customWidth="1"/>
    <col min="3" max="3" width="52.7109375" style="27" customWidth="1"/>
    <col min="4" max="4" width="83" style="27" bestFit="1" customWidth="1"/>
    <col min="5" max="5" width="19.42578125" style="30" customWidth="1"/>
    <col min="6" max="6" width="29.5703125" style="27" customWidth="1"/>
    <col min="7" max="7" width="20.5703125" style="31" customWidth="1"/>
    <col min="8" max="8" width="20.7109375" style="27" bestFit="1" customWidth="1"/>
    <col min="9" max="9" width="12" style="27" bestFit="1" customWidth="1"/>
    <col min="10" max="11" width="9.140625" style="27"/>
    <col min="12" max="12" width="16.140625" style="27" bestFit="1" customWidth="1"/>
    <col min="13" max="13" width="14" style="27" bestFit="1" customWidth="1"/>
    <col min="14" max="14" width="9.140625" style="27"/>
    <col min="15" max="15" width="10" style="27" bestFit="1" customWidth="1"/>
    <col min="16" max="16384" width="9.140625" style="27"/>
  </cols>
  <sheetData>
    <row r="2" spans="1:8" x14ac:dyDescent="0.25">
      <c r="B2" s="28" t="s">
        <v>0</v>
      </c>
      <c r="D2" s="29" t="s">
        <v>1</v>
      </c>
    </row>
    <row r="3" spans="1:8" x14ac:dyDescent="0.25">
      <c r="A3" s="102" t="s">
        <v>2</v>
      </c>
      <c r="B3" s="28" t="s">
        <v>3</v>
      </c>
      <c r="D3" s="28" t="s">
        <v>4</v>
      </c>
    </row>
    <row r="4" spans="1:8" x14ac:dyDescent="0.25">
      <c r="B4" s="28" t="s">
        <v>5</v>
      </c>
      <c r="D4" s="28" t="s">
        <v>765</v>
      </c>
    </row>
    <row r="6" spans="1:8" x14ac:dyDescent="0.25">
      <c r="B6" s="33" t="s">
        <v>6</v>
      </c>
      <c r="C6" s="34" t="s">
        <v>7</v>
      </c>
      <c r="D6" s="34" t="s">
        <v>8</v>
      </c>
      <c r="E6" s="35" t="s">
        <v>9</v>
      </c>
      <c r="F6" s="34" t="s">
        <v>10</v>
      </c>
      <c r="G6" s="1" t="s">
        <v>11</v>
      </c>
      <c r="H6" s="36" t="s">
        <v>12</v>
      </c>
    </row>
    <row r="7" spans="1:8" x14ac:dyDescent="0.25">
      <c r="A7" s="88"/>
      <c r="B7" s="2" t="s">
        <v>13</v>
      </c>
      <c r="C7" s="38" t="s">
        <v>318</v>
      </c>
      <c r="D7" s="38" t="s">
        <v>314</v>
      </c>
      <c r="E7" s="39">
        <v>881688</v>
      </c>
      <c r="F7" s="39">
        <v>1140816103.2</v>
      </c>
      <c r="G7" s="3">
        <v>4.1545110333071456E-2</v>
      </c>
      <c r="H7" s="40"/>
    </row>
    <row r="8" spans="1:8" x14ac:dyDescent="0.25">
      <c r="A8" s="88"/>
      <c r="B8" s="2" t="s">
        <v>14</v>
      </c>
      <c r="C8" s="38" t="s">
        <v>315</v>
      </c>
      <c r="D8" s="38" t="s">
        <v>319</v>
      </c>
      <c r="E8" s="39">
        <v>500799</v>
      </c>
      <c r="F8" s="39">
        <v>500999319.60000002</v>
      </c>
      <c r="G8" s="3">
        <v>1.8244896746453753E-2</v>
      </c>
      <c r="H8" s="40"/>
    </row>
    <row r="9" spans="1:8" x14ac:dyDescent="0.25">
      <c r="A9" s="88"/>
      <c r="B9" s="2" t="s">
        <v>15</v>
      </c>
      <c r="C9" s="38" t="s">
        <v>320</v>
      </c>
      <c r="D9" s="38" t="s">
        <v>317</v>
      </c>
      <c r="E9" s="39">
        <v>220971</v>
      </c>
      <c r="F9" s="39">
        <v>915571241.39999998</v>
      </c>
      <c r="G9" s="3">
        <v>3.3342366166689466E-2</v>
      </c>
      <c r="H9" s="40"/>
    </row>
    <row r="10" spans="1:8" x14ac:dyDescent="0.25">
      <c r="A10" s="88"/>
      <c r="B10" s="2" t="s">
        <v>16</v>
      </c>
      <c r="C10" s="38" t="s">
        <v>321</v>
      </c>
      <c r="D10" s="38" t="s">
        <v>323</v>
      </c>
      <c r="E10" s="39">
        <v>717000</v>
      </c>
      <c r="F10" s="39">
        <v>195310800</v>
      </c>
      <c r="G10" s="3">
        <v>7.112635167473548E-3</v>
      </c>
      <c r="H10" s="40"/>
    </row>
    <row r="11" spans="1:8" x14ac:dyDescent="0.25">
      <c r="A11" s="88"/>
      <c r="B11" s="2" t="s">
        <v>17</v>
      </c>
      <c r="C11" s="38" t="s">
        <v>332</v>
      </c>
      <c r="D11" s="38" t="s">
        <v>314</v>
      </c>
      <c r="E11" s="39">
        <v>651650</v>
      </c>
      <c r="F11" s="39">
        <v>197808357.5</v>
      </c>
      <c r="G11" s="3">
        <v>7.2035887415067669E-3</v>
      </c>
      <c r="H11" s="40"/>
    </row>
    <row r="12" spans="1:8" x14ac:dyDescent="0.25">
      <c r="A12" s="88"/>
      <c r="B12" s="2" t="s">
        <v>18</v>
      </c>
      <c r="C12" s="38" t="s">
        <v>330</v>
      </c>
      <c r="D12" s="38" t="s">
        <v>326</v>
      </c>
      <c r="E12" s="39">
        <v>115617</v>
      </c>
      <c r="F12" s="39">
        <v>244899929.40000001</v>
      </c>
      <c r="G12" s="3">
        <v>8.9185229406782886E-3</v>
      </c>
      <c r="H12" s="40"/>
    </row>
    <row r="13" spans="1:8" x14ac:dyDescent="0.25">
      <c r="A13" s="88"/>
      <c r="B13" s="2" t="s">
        <v>19</v>
      </c>
      <c r="C13" s="38" t="s">
        <v>336</v>
      </c>
      <c r="D13" s="38" t="s">
        <v>322</v>
      </c>
      <c r="E13" s="39">
        <v>173940</v>
      </c>
      <c r="F13" s="39">
        <v>166391004</v>
      </c>
      <c r="G13" s="3">
        <v>6.0594626953636554E-3</v>
      </c>
      <c r="H13" s="40"/>
    </row>
    <row r="14" spans="1:8" x14ac:dyDescent="0.25">
      <c r="A14" s="88"/>
      <c r="B14" s="2" t="s">
        <v>20</v>
      </c>
      <c r="C14" s="38" t="s">
        <v>333</v>
      </c>
      <c r="D14" s="38" t="s">
        <v>323</v>
      </c>
      <c r="E14" s="39">
        <v>1655626</v>
      </c>
      <c r="F14" s="39">
        <v>1321106766.7</v>
      </c>
      <c r="G14" s="3">
        <v>4.811075705397598E-2</v>
      </c>
      <c r="H14" s="40"/>
    </row>
    <row r="15" spans="1:8" x14ac:dyDescent="0.25">
      <c r="A15" s="88"/>
      <c r="B15" s="2" t="s">
        <v>303</v>
      </c>
      <c r="C15" s="38" t="s">
        <v>578</v>
      </c>
      <c r="D15" s="38" t="s">
        <v>378</v>
      </c>
      <c r="E15" s="39">
        <v>43480</v>
      </c>
      <c r="F15" s="39">
        <v>19045979.199999999</v>
      </c>
      <c r="G15" s="3">
        <v>6.9359759653275549E-4</v>
      </c>
      <c r="H15" s="40"/>
    </row>
    <row r="16" spans="1:8" x14ac:dyDescent="0.25">
      <c r="A16" s="88"/>
      <c r="B16" s="2" t="s">
        <v>21</v>
      </c>
      <c r="C16" s="38" t="s">
        <v>335</v>
      </c>
      <c r="D16" s="38" t="s">
        <v>327</v>
      </c>
      <c r="E16" s="39">
        <v>145305</v>
      </c>
      <c r="F16" s="39">
        <v>270630562.5</v>
      </c>
      <c r="G16" s="3">
        <v>9.8555556386571968E-3</v>
      </c>
      <c r="H16" s="40"/>
    </row>
    <row r="17" spans="1:8" x14ac:dyDescent="0.25">
      <c r="A17" s="88"/>
      <c r="B17" s="2" t="s">
        <v>22</v>
      </c>
      <c r="C17" s="38" t="s">
        <v>328</v>
      </c>
      <c r="D17" s="38" t="s">
        <v>327</v>
      </c>
      <c r="E17" s="39">
        <v>98190</v>
      </c>
      <c r="F17" s="39">
        <v>143887626</v>
      </c>
      <c r="G17" s="3">
        <v>5.2399569755071469E-3</v>
      </c>
      <c r="H17" s="40"/>
    </row>
    <row r="18" spans="1:8" x14ac:dyDescent="0.25">
      <c r="A18" s="88"/>
      <c r="B18" s="2" t="s">
        <v>23</v>
      </c>
      <c r="C18" s="38" t="s">
        <v>334</v>
      </c>
      <c r="D18" s="38" t="s">
        <v>323</v>
      </c>
      <c r="E18" s="39">
        <v>1160950</v>
      </c>
      <c r="F18" s="39">
        <v>1192179555</v>
      </c>
      <c r="G18" s="3">
        <v>4.3415613621141096E-2</v>
      </c>
      <c r="H18" s="40"/>
    </row>
    <row r="19" spans="1:8" x14ac:dyDescent="0.25">
      <c r="A19" s="88"/>
      <c r="B19" s="2" t="s">
        <v>24</v>
      </c>
      <c r="C19" s="38" t="s">
        <v>331</v>
      </c>
      <c r="D19" s="38" t="s">
        <v>324</v>
      </c>
      <c r="E19" s="39">
        <v>51940</v>
      </c>
      <c r="F19" s="39">
        <v>367397590</v>
      </c>
      <c r="G19" s="3">
        <v>1.3379521353038479E-2</v>
      </c>
      <c r="H19" s="40"/>
    </row>
    <row r="20" spans="1:8" x14ac:dyDescent="0.25">
      <c r="A20" s="88"/>
      <c r="B20" s="2" t="s">
        <v>25</v>
      </c>
      <c r="C20" s="38" t="s">
        <v>329</v>
      </c>
      <c r="D20" s="38" t="s">
        <v>342</v>
      </c>
      <c r="E20" s="39">
        <v>268000</v>
      </c>
      <c r="F20" s="39">
        <v>113055800</v>
      </c>
      <c r="G20" s="3">
        <v>4.1171540896194981E-3</v>
      </c>
      <c r="H20" s="40"/>
    </row>
    <row r="21" spans="1:8" x14ac:dyDescent="0.25">
      <c r="A21" s="88"/>
      <c r="B21" s="2" t="s">
        <v>26</v>
      </c>
      <c r="C21" s="38" t="s">
        <v>355</v>
      </c>
      <c r="D21" s="38" t="s">
        <v>341</v>
      </c>
      <c r="E21" s="39">
        <v>1437350</v>
      </c>
      <c r="F21" s="39">
        <v>270308041</v>
      </c>
      <c r="G21" s="3">
        <v>9.8438103702789687E-3</v>
      </c>
      <c r="H21" s="40"/>
    </row>
    <row r="22" spans="1:8" x14ac:dyDescent="0.25">
      <c r="A22" s="88"/>
      <c r="B22" s="2" t="s">
        <v>27</v>
      </c>
      <c r="C22" s="38" t="s">
        <v>343</v>
      </c>
      <c r="D22" s="38" t="s">
        <v>327</v>
      </c>
      <c r="E22" s="39">
        <v>141825</v>
      </c>
      <c r="F22" s="39">
        <v>192470707.5</v>
      </c>
      <c r="G22" s="3">
        <v>7.0092074932518568E-3</v>
      </c>
      <c r="H22" s="40"/>
    </row>
    <row r="23" spans="1:8" x14ac:dyDescent="0.25">
      <c r="A23" s="88"/>
      <c r="B23" s="2" t="s">
        <v>28</v>
      </c>
      <c r="C23" s="38" t="s">
        <v>339</v>
      </c>
      <c r="D23" s="38" t="s">
        <v>323</v>
      </c>
      <c r="E23" s="39">
        <v>1276816</v>
      </c>
      <c r="F23" s="39">
        <v>1755877363.2</v>
      </c>
      <c r="G23" s="3">
        <v>6.3943801793178073E-2</v>
      </c>
      <c r="H23" s="40"/>
    </row>
    <row r="24" spans="1:8" x14ac:dyDescent="0.25">
      <c r="A24" s="88"/>
      <c r="B24" s="2" t="s">
        <v>305</v>
      </c>
      <c r="C24" s="38" t="s">
        <v>582</v>
      </c>
      <c r="D24" s="38" t="s">
        <v>378</v>
      </c>
      <c r="E24" s="39">
        <v>188265</v>
      </c>
      <c r="F24" s="39">
        <v>89122768.349999994</v>
      </c>
      <c r="G24" s="3">
        <v>3.2455846598795786E-3</v>
      </c>
      <c r="H24" s="40"/>
    </row>
    <row r="25" spans="1:8" x14ac:dyDescent="0.25">
      <c r="A25" s="88"/>
      <c r="B25" s="2" t="s">
        <v>756</v>
      </c>
      <c r="C25" s="38" t="s">
        <v>759</v>
      </c>
      <c r="D25" s="38" t="s">
        <v>760</v>
      </c>
      <c r="E25" s="39">
        <v>735000</v>
      </c>
      <c r="F25" s="39">
        <v>148521450</v>
      </c>
      <c r="G25" s="3">
        <v>5.4087069859637266E-3</v>
      </c>
      <c r="H25" s="40"/>
    </row>
    <row r="26" spans="1:8" x14ac:dyDescent="0.25">
      <c r="A26" s="88"/>
      <c r="B26" s="2" t="s">
        <v>29</v>
      </c>
      <c r="C26" s="38" t="s">
        <v>340</v>
      </c>
      <c r="D26" s="38" t="s">
        <v>344</v>
      </c>
      <c r="E26" s="39">
        <v>167098</v>
      </c>
      <c r="F26" s="39">
        <v>512790342.39999998</v>
      </c>
      <c r="G26" s="3">
        <v>1.8674290530247387E-2</v>
      </c>
      <c r="H26" s="40"/>
    </row>
    <row r="27" spans="1:8" x14ac:dyDescent="0.25">
      <c r="A27" s="88"/>
      <c r="B27" s="2" t="s">
        <v>30</v>
      </c>
      <c r="C27" s="38" t="s">
        <v>345</v>
      </c>
      <c r="D27" s="38" t="s">
        <v>326</v>
      </c>
      <c r="E27" s="39">
        <v>145000</v>
      </c>
      <c r="F27" s="39">
        <v>146450000</v>
      </c>
      <c r="G27" s="3">
        <v>5.333270972606231E-3</v>
      </c>
      <c r="H27" s="40"/>
    </row>
    <row r="28" spans="1:8" x14ac:dyDescent="0.25">
      <c r="A28" s="88"/>
      <c r="B28" s="2" t="s">
        <v>634</v>
      </c>
      <c r="C28" s="38" t="s">
        <v>654</v>
      </c>
      <c r="D28" s="38" t="s">
        <v>656</v>
      </c>
      <c r="E28" s="39">
        <v>9500</v>
      </c>
      <c r="F28" s="39">
        <v>66794500</v>
      </c>
      <c r="G28" s="3">
        <v>2.4324559097285551E-3</v>
      </c>
      <c r="H28" s="40"/>
    </row>
    <row r="29" spans="1:8" x14ac:dyDescent="0.25">
      <c r="A29" s="88"/>
      <c r="B29" s="2" t="s">
        <v>757</v>
      </c>
      <c r="C29" s="38" t="s">
        <v>761</v>
      </c>
      <c r="D29" s="38" t="s">
        <v>762</v>
      </c>
      <c r="E29" s="39">
        <v>35000</v>
      </c>
      <c r="F29" s="39">
        <v>135296000</v>
      </c>
      <c r="G29" s="3">
        <v>4.9270756538732172E-3</v>
      </c>
      <c r="H29" s="40"/>
    </row>
    <row r="30" spans="1:8" x14ac:dyDescent="0.25">
      <c r="A30" s="88"/>
      <c r="B30" s="2" t="s">
        <v>31</v>
      </c>
      <c r="C30" s="38" t="s">
        <v>354</v>
      </c>
      <c r="D30" s="38" t="s">
        <v>325</v>
      </c>
      <c r="E30" s="39">
        <v>85850</v>
      </c>
      <c r="F30" s="39">
        <v>153654330</v>
      </c>
      <c r="G30" s="3">
        <v>5.5956311232793366E-3</v>
      </c>
      <c r="H30" s="40"/>
    </row>
    <row r="31" spans="1:8" x14ac:dyDescent="0.25">
      <c r="A31" s="88"/>
      <c r="B31" s="2" t="s">
        <v>32</v>
      </c>
      <c r="C31" s="38" t="s">
        <v>350</v>
      </c>
      <c r="D31" s="38" t="s">
        <v>353</v>
      </c>
      <c r="E31" s="39">
        <v>295000</v>
      </c>
      <c r="F31" s="39">
        <v>172029250</v>
      </c>
      <c r="G31" s="3">
        <v>6.2647907508652815E-3</v>
      </c>
      <c r="H31" s="40"/>
    </row>
    <row r="32" spans="1:8" x14ac:dyDescent="0.25">
      <c r="A32" s="88"/>
      <c r="B32" s="2" t="s">
        <v>638</v>
      </c>
      <c r="C32" s="38" t="s">
        <v>660</v>
      </c>
      <c r="D32" s="38" t="s">
        <v>316</v>
      </c>
      <c r="E32" s="39">
        <v>550000</v>
      </c>
      <c r="F32" s="39">
        <v>215435000</v>
      </c>
      <c r="G32" s="3">
        <v>7.8454983406174347E-3</v>
      </c>
      <c r="H32" s="40"/>
    </row>
    <row r="33" spans="1:8" x14ac:dyDescent="0.25">
      <c r="A33" s="88"/>
      <c r="B33" s="2" t="s">
        <v>33</v>
      </c>
      <c r="C33" s="38" t="s">
        <v>348</v>
      </c>
      <c r="D33" s="38" t="s">
        <v>352</v>
      </c>
      <c r="E33" s="39">
        <v>59810</v>
      </c>
      <c r="F33" s="39">
        <v>105606517</v>
      </c>
      <c r="G33" s="3">
        <v>3.8458734833331956E-3</v>
      </c>
      <c r="H33" s="40"/>
    </row>
    <row r="34" spans="1:8" x14ac:dyDescent="0.25">
      <c r="A34" s="88"/>
      <c r="B34" s="2" t="s">
        <v>639</v>
      </c>
      <c r="C34" s="38" t="s">
        <v>662</v>
      </c>
      <c r="D34" s="38" t="s">
        <v>661</v>
      </c>
      <c r="E34" s="39">
        <v>60000</v>
      </c>
      <c r="F34" s="39">
        <v>159192000</v>
      </c>
      <c r="G34" s="3">
        <v>5.7972965016806497E-3</v>
      </c>
      <c r="H34" s="40"/>
    </row>
    <row r="35" spans="1:8" x14ac:dyDescent="0.25">
      <c r="A35" s="88"/>
      <c r="B35" s="2" t="s">
        <v>34</v>
      </c>
      <c r="C35" s="38" t="s">
        <v>337</v>
      </c>
      <c r="D35" s="38" t="s">
        <v>349</v>
      </c>
      <c r="E35" s="39">
        <v>1524500</v>
      </c>
      <c r="F35" s="39">
        <v>264439770</v>
      </c>
      <c r="G35" s="3">
        <v>9.6301054922749603E-3</v>
      </c>
      <c r="H35" s="40"/>
    </row>
    <row r="36" spans="1:8" x14ac:dyDescent="0.25">
      <c r="A36" s="88"/>
      <c r="B36" s="2" t="s">
        <v>35</v>
      </c>
      <c r="C36" s="38" t="s">
        <v>346</v>
      </c>
      <c r="D36" s="38" t="s">
        <v>325</v>
      </c>
      <c r="E36" s="39">
        <v>610000</v>
      </c>
      <c r="F36" s="39">
        <v>258823000</v>
      </c>
      <c r="G36" s="3">
        <v>9.4255595284592868E-3</v>
      </c>
      <c r="H36" s="40"/>
    </row>
    <row r="37" spans="1:8" x14ac:dyDescent="0.25">
      <c r="A37" s="88"/>
      <c r="B37" s="2" t="s">
        <v>635</v>
      </c>
      <c r="C37" s="38" t="s">
        <v>655</v>
      </c>
      <c r="D37" s="38" t="s">
        <v>657</v>
      </c>
      <c r="E37" s="39">
        <v>168264</v>
      </c>
      <c r="F37" s="39">
        <v>331581038.39999998</v>
      </c>
      <c r="G37" s="3">
        <v>1.207518966995802E-2</v>
      </c>
      <c r="H37" s="40"/>
    </row>
    <row r="38" spans="1:8" x14ac:dyDescent="0.25">
      <c r="A38" s="88"/>
      <c r="B38" s="2" t="s">
        <v>36</v>
      </c>
      <c r="C38" s="38" t="s">
        <v>338</v>
      </c>
      <c r="D38" s="38" t="s">
        <v>347</v>
      </c>
      <c r="E38" s="39">
        <v>798220</v>
      </c>
      <c r="F38" s="39">
        <v>229049229</v>
      </c>
      <c r="G38" s="3">
        <v>8.3412878410620509E-3</v>
      </c>
      <c r="H38" s="40"/>
    </row>
    <row r="39" spans="1:8" x14ac:dyDescent="0.25">
      <c r="A39" s="88"/>
      <c r="B39" s="2" t="s">
        <v>37</v>
      </c>
      <c r="C39" s="38" t="s">
        <v>351</v>
      </c>
      <c r="D39" s="38" t="s">
        <v>324</v>
      </c>
      <c r="E39" s="39">
        <v>26500</v>
      </c>
      <c r="F39" s="39">
        <v>127048950</v>
      </c>
      <c r="G39" s="3">
        <v>4.6267427595431919E-3</v>
      </c>
      <c r="H39" s="40"/>
    </row>
    <row r="40" spans="1:8" x14ac:dyDescent="0.25">
      <c r="A40" s="88"/>
      <c r="B40" s="2" t="s">
        <v>38</v>
      </c>
      <c r="C40" s="38" t="s">
        <v>362</v>
      </c>
      <c r="D40" s="38" t="s">
        <v>323</v>
      </c>
      <c r="E40" s="39">
        <v>1705000</v>
      </c>
      <c r="F40" s="39">
        <v>562735250</v>
      </c>
      <c r="G40" s="3">
        <v>2.0493134681374602E-2</v>
      </c>
      <c r="H40" s="40"/>
    </row>
    <row r="41" spans="1:8" outlineLevel="1" x14ac:dyDescent="0.25">
      <c r="A41" s="88"/>
      <c r="B41" s="2" t="s">
        <v>40</v>
      </c>
      <c r="C41" s="38" t="s">
        <v>372</v>
      </c>
      <c r="D41" s="38" t="s">
        <v>370</v>
      </c>
      <c r="E41" s="39">
        <v>109620</v>
      </c>
      <c r="F41" s="39">
        <v>117907272</v>
      </c>
      <c r="G41" s="3">
        <v>4.2938301892576809E-3</v>
      </c>
      <c r="H41" s="41"/>
    </row>
    <row r="42" spans="1:8" outlineLevel="1" x14ac:dyDescent="0.25">
      <c r="A42" s="88"/>
      <c r="B42" s="2" t="s">
        <v>676</v>
      </c>
      <c r="C42" s="38" t="s">
        <v>697</v>
      </c>
      <c r="D42" s="38" t="s">
        <v>39</v>
      </c>
      <c r="E42" s="39">
        <v>155000</v>
      </c>
      <c r="F42" s="39">
        <v>129618750</v>
      </c>
      <c r="G42" s="3">
        <v>4.7203271893513409E-3</v>
      </c>
      <c r="H42" s="41"/>
    </row>
    <row r="43" spans="1:8" outlineLevel="1" x14ac:dyDescent="0.25">
      <c r="A43" s="88"/>
      <c r="B43" s="2" t="s">
        <v>604</v>
      </c>
      <c r="C43" s="38" t="s">
        <v>609</v>
      </c>
      <c r="D43" s="38" t="s">
        <v>608</v>
      </c>
      <c r="E43" s="39">
        <v>53000</v>
      </c>
      <c r="F43" s="39">
        <v>262032000</v>
      </c>
      <c r="G43" s="3">
        <v>9.5424217104401222E-3</v>
      </c>
      <c r="H43" s="41"/>
    </row>
    <row r="44" spans="1:8" outlineLevel="1" x14ac:dyDescent="0.25">
      <c r="A44" s="88"/>
      <c r="B44" s="2" t="s">
        <v>41</v>
      </c>
      <c r="C44" s="38" t="s">
        <v>358</v>
      </c>
      <c r="D44" s="38" t="s">
        <v>360</v>
      </c>
      <c r="E44" s="39">
        <v>406250</v>
      </c>
      <c r="F44" s="39">
        <v>206192187.5</v>
      </c>
      <c r="G44" s="3">
        <v>7.5089027543320678E-3</v>
      </c>
      <c r="H44" s="41"/>
    </row>
    <row r="45" spans="1:8" outlineLevel="1" x14ac:dyDescent="0.25">
      <c r="A45" s="88"/>
      <c r="B45" s="2" t="s">
        <v>677</v>
      </c>
      <c r="C45" s="38" t="s">
        <v>699</v>
      </c>
      <c r="D45" s="38" t="s">
        <v>700</v>
      </c>
      <c r="E45" s="39">
        <v>405000</v>
      </c>
      <c r="F45" s="39">
        <v>113703750</v>
      </c>
      <c r="G45" s="3">
        <v>4.1407504906212072E-3</v>
      </c>
      <c r="H45" s="41"/>
    </row>
    <row r="46" spans="1:8" outlineLevel="1" x14ac:dyDescent="0.25">
      <c r="A46" s="88"/>
      <c r="B46" s="2" t="s">
        <v>758</v>
      </c>
      <c r="C46" s="38" t="s">
        <v>763</v>
      </c>
      <c r="D46" s="38" t="s">
        <v>764</v>
      </c>
      <c r="E46" s="39">
        <v>875000</v>
      </c>
      <c r="F46" s="39">
        <v>137987500</v>
      </c>
      <c r="G46" s="3">
        <v>5.0250920336804526E-3</v>
      </c>
      <c r="H46" s="41"/>
    </row>
    <row r="47" spans="1:8" outlineLevel="1" x14ac:dyDescent="0.25">
      <c r="A47" s="88"/>
      <c r="B47" s="2" t="s">
        <v>42</v>
      </c>
      <c r="C47" s="38" t="s">
        <v>369</v>
      </c>
      <c r="D47" s="38" t="s">
        <v>365</v>
      </c>
      <c r="E47" s="39">
        <v>1288000</v>
      </c>
      <c r="F47" s="39">
        <v>302551200</v>
      </c>
      <c r="G47" s="3">
        <v>1.1018009782773522E-2</v>
      </c>
      <c r="H47" s="41"/>
    </row>
    <row r="48" spans="1:8" outlineLevel="1" x14ac:dyDescent="0.25">
      <c r="A48" s="88"/>
      <c r="B48" s="2" t="s">
        <v>43</v>
      </c>
      <c r="C48" s="38" t="s">
        <v>733</v>
      </c>
      <c r="D48" s="38" t="s">
        <v>319</v>
      </c>
      <c r="E48" s="39">
        <v>36600</v>
      </c>
      <c r="F48" s="39">
        <v>129490800</v>
      </c>
      <c r="G48" s="3">
        <v>4.7156676330458109E-3</v>
      </c>
      <c r="H48" s="41"/>
    </row>
    <row r="49" spans="1:8" outlineLevel="1" x14ac:dyDescent="0.25">
      <c r="A49" s="88"/>
      <c r="B49" s="2" t="s">
        <v>44</v>
      </c>
      <c r="C49" s="38" t="s">
        <v>371</v>
      </c>
      <c r="D49" s="38" t="s">
        <v>364</v>
      </c>
      <c r="E49" s="39">
        <v>29985</v>
      </c>
      <c r="F49" s="39">
        <v>154317802.5</v>
      </c>
      <c r="G49" s="3">
        <v>5.6197928073037301E-3</v>
      </c>
      <c r="H49" s="41"/>
    </row>
    <row r="50" spans="1:8" outlineLevel="1" x14ac:dyDescent="0.25">
      <c r="A50" s="88"/>
      <c r="B50" s="2" t="s">
        <v>613</v>
      </c>
      <c r="C50" s="38" t="s">
        <v>361</v>
      </c>
      <c r="D50" s="38" t="s">
        <v>323</v>
      </c>
      <c r="E50" s="39">
        <v>973685</v>
      </c>
      <c r="F50" s="39">
        <v>381927941.25</v>
      </c>
      <c r="G50" s="3">
        <v>1.3908673285734948E-2</v>
      </c>
      <c r="H50" s="41"/>
    </row>
    <row r="51" spans="1:8" outlineLevel="1" x14ac:dyDescent="0.25">
      <c r="A51" s="88"/>
      <c r="B51" s="2" t="s">
        <v>45</v>
      </c>
      <c r="C51" s="38" t="s">
        <v>359</v>
      </c>
      <c r="D51" s="38" t="s">
        <v>323</v>
      </c>
      <c r="E51" s="39">
        <v>582610</v>
      </c>
      <c r="F51" s="39">
        <v>784018277</v>
      </c>
      <c r="G51" s="3">
        <v>2.855160067406522E-2</v>
      </c>
      <c r="H51" s="41"/>
    </row>
    <row r="52" spans="1:8" outlineLevel="1" x14ac:dyDescent="0.25">
      <c r="A52" s="88"/>
      <c r="B52" s="2" t="s">
        <v>46</v>
      </c>
      <c r="C52" s="38" t="s">
        <v>366</v>
      </c>
      <c r="D52" s="38" t="s">
        <v>367</v>
      </c>
      <c r="E52" s="39">
        <v>175840</v>
      </c>
      <c r="F52" s="39">
        <v>247090368</v>
      </c>
      <c r="G52" s="3">
        <v>8.998292162956582E-3</v>
      </c>
      <c r="H52" s="41"/>
    </row>
    <row r="53" spans="1:8" outlineLevel="1" x14ac:dyDescent="0.25">
      <c r="A53" s="88"/>
      <c r="B53" s="2" t="s">
        <v>47</v>
      </c>
      <c r="C53" s="38" t="s">
        <v>368</v>
      </c>
      <c r="D53" s="38" t="s">
        <v>353</v>
      </c>
      <c r="E53" s="39">
        <v>343500</v>
      </c>
      <c r="F53" s="39">
        <v>132419250</v>
      </c>
      <c r="G53" s="3">
        <v>4.8223130231429684E-3</v>
      </c>
      <c r="H53" s="41"/>
    </row>
    <row r="54" spans="1:8" outlineLevel="1" x14ac:dyDescent="0.25">
      <c r="A54" s="88"/>
      <c r="B54" s="2" t="s">
        <v>48</v>
      </c>
      <c r="C54" s="38" t="s">
        <v>356</v>
      </c>
      <c r="D54" s="38" t="s">
        <v>357</v>
      </c>
      <c r="E54" s="39">
        <v>1305000</v>
      </c>
      <c r="F54" s="39">
        <v>540400500</v>
      </c>
      <c r="G54" s="3">
        <v>1.9679769888916992E-2</v>
      </c>
      <c r="H54" s="41"/>
    </row>
    <row r="55" spans="1:8" outlineLevel="1" x14ac:dyDescent="0.25">
      <c r="A55" s="88"/>
      <c r="B55" s="2" t="s">
        <v>678</v>
      </c>
      <c r="C55" s="38" t="s">
        <v>701</v>
      </c>
      <c r="D55" s="38" t="s">
        <v>319</v>
      </c>
      <c r="E55" s="39">
        <v>30000</v>
      </c>
      <c r="F55" s="39">
        <v>129795000</v>
      </c>
      <c r="G55" s="3">
        <v>4.7267456871930742E-3</v>
      </c>
      <c r="H55" s="41"/>
    </row>
    <row r="56" spans="1:8" outlineLevel="1" x14ac:dyDescent="0.25">
      <c r="A56" s="88"/>
      <c r="B56" s="2" t="s">
        <v>49</v>
      </c>
      <c r="C56" s="38" t="s">
        <v>363</v>
      </c>
      <c r="D56" s="38" t="s">
        <v>373</v>
      </c>
      <c r="E56" s="39">
        <v>949700</v>
      </c>
      <c r="F56" s="39">
        <v>391086460</v>
      </c>
      <c r="G56" s="3">
        <v>1.4242199145765298E-2</v>
      </c>
      <c r="H56" s="41"/>
    </row>
    <row r="57" spans="1:8" outlineLevel="1" x14ac:dyDescent="0.25">
      <c r="A57" s="88"/>
      <c r="B57" s="2" t="s">
        <v>679</v>
      </c>
      <c r="C57" s="38" t="s">
        <v>702</v>
      </c>
      <c r="D57" s="38" t="s">
        <v>314</v>
      </c>
      <c r="E57" s="39">
        <v>350000</v>
      </c>
      <c r="F57" s="39">
        <v>145932500</v>
      </c>
      <c r="G57" s="3">
        <v>5.3144251704326309E-3</v>
      </c>
      <c r="H57" s="41"/>
    </row>
    <row r="58" spans="1:8" outlineLevel="1" x14ac:dyDescent="0.25">
      <c r="A58" s="88"/>
      <c r="B58" s="2" t="s">
        <v>50</v>
      </c>
      <c r="C58" s="38" t="s">
        <v>380</v>
      </c>
      <c r="D58" s="38" t="s">
        <v>379</v>
      </c>
      <c r="E58" s="39">
        <v>91815</v>
      </c>
      <c r="F58" s="39">
        <v>404353260</v>
      </c>
      <c r="G58" s="3">
        <v>1.4725336321179243E-2</v>
      </c>
      <c r="H58" s="41"/>
    </row>
    <row r="59" spans="1:8" outlineLevel="1" x14ac:dyDescent="0.25">
      <c r="A59" s="88"/>
      <c r="B59" s="2" t="s">
        <v>51</v>
      </c>
      <c r="C59" s="38" t="s">
        <v>375</v>
      </c>
      <c r="D59" s="38" t="s">
        <v>325</v>
      </c>
      <c r="E59" s="39">
        <v>416400</v>
      </c>
      <c r="F59" s="39">
        <v>418377900</v>
      </c>
      <c r="G59" s="3">
        <v>1.5236071762717327E-2</v>
      </c>
      <c r="H59" s="41"/>
    </row>
    <row r="60" spans="1:8" outlineLevel="1" x14ac:dyDescent="0.25">
      <c r="A60" s="88"/>
      <c r="B60" s="2" t="s">
        <v>52</v>
      </c>
      <c r="C60" s="38" t="s">
        <v>381</v>
      </c>
      <c r="D60" s="38" t="s">
        <v>39</v>
      </c>
      <c r="E60" s="39">
        <v>44500</v>
      </c>
      <c r="F60" s="39">
        <v>251847750</v>
      </c>
      <c r="G60" s="3">
        <v>9.1715417862150289E-3</v>
      </c>
      <c r="H60" s="41"/>
    </row>
    <row r="61" spans="1:8" outlineLevel="1" x14ac:dyDescent="0.25">
      <c r="A61" s="88"/>
      <c r="B61" s="2" t="s">
        <v>53</v>
      </c>
      <c r="C61" s="38" t="s">
        <v>386</v>
      </c>
      <c r="D61" s="38" t="s">
        <v>327</v>
      </c>
      <c r="E61" s="39">
        <v>93131</v>
      </c>
      <c r="F61" s="39">
        <v>225283889</v>
      </c>
      <c r="G61" s="3">
        <v>8.2041654202768474E-3</v>
      </c>
      <c r="H61" s="41"/>
    </row>
    <row r="62" spans="1:8" outlineLevel="1" x14ac:dyDescent="0.25">
      <c r="A62" s="88"/>
      <c r="B62" s="2" t="s">
        <v>54</v>
      </c>
      <c r="C62" s="38" t="s">
        <v>385</v>
      </c>
      <c r="D62" s="38" t="s">
        <v>382</v>
      </c>
      <c r="E62" s="39">
        <v>17500</v>
      </c>
      <c r="F62" s="39">
        <v>327180000</v>
      </c>
      <c r="G62" s="3">
        <v>1.1914917014798953E-2</v>
      </c>
      <c r="H62" s="41"/>
    </row>
    <row r="63" spans="1:8" outlineLevel="1" x14ac:dyDescent="0.25">
      <c r="A63" s="88"/>
      <c r="B63" s="2" t="s">
        <v>614</v>
      </c>
      <c r="C63" s="38" t="s">
        <v>625</v>
      </c>
      <c r="D63" s="38" t="s">
        <v>327</v>
      </c>
      <c r="E63" s="39">
        <v>28000</v>
      </c>
      <c r="F63" s="39">
        <v>184212000</v>
      </c>
      <c r="G63" s="3">
        <v>6.708450067639051E-3</v>
      </c>
      <c r="H63" s="41"/>
    </row>
    <row r="64" spans="1:8" outlineLevel="1" x14ac:dyDescent="0.25">
      <c r="A64" s="88"/>
      <c r="B64" s="2" t="s">
        <v>680</v>
      </c>
      <c r="C64" s="38" t="s">
        <v>703</v>
      </c>
      <c r="D64" s="38" t="s">
        <v>704</v>
      </c>
      <c r="E64" s="39">
        <v>1415000</v>
      </c>
      <c r="F64" s="39">
        <v>439852750</v>
      </c>
      <c r="G64" s="3">
        <v>1.6018121569109086E-2</v>
      </c>
      <c r="H64" s="41"/>
    </row>
    <row r="65" spans="1:8" outlineLevel="1" x14ac:dyDescent="0.25">
      <c r="A65" s="88"/>
      <c r="B65" s="2" t="s">
        <v>55</v>
      </c>
      <c r="C65" s="38" t="s">
        <v>383</v>
      </c>
      <c r="D65" s="38" t="s">
        <v>316</v>
      </c>
      <c r="E65" s="39">
        <v>497730</v>
      </c>
      <c r="F65" s="39">
        <v>921795960</v>
      </c>
      <c r="G65" s="3">
        <v>3.3569051800161794E-2</v>
      </c>
      <c r="H65" s="41"/>
    </row>
    <row r="66" spans="1:8" outlineLevel="1" x14ac:dyDescent="0.25">
      <c r="A66" s="88"/>
      <c r="B66" s="2" t="s">
        <v>681</v>
      </c>
      <c r="C66" s="38" t="s">
        <v>705</v>
      </c>
      <c r="D66" s="38" t="s">
        <v>325</v>
      </c>
      <c r="E66" s="39">
        <v>42250</v>
      </c>
      <c r="F66" s="39">
        <v>126635925</v>
      </c>
      <c r="G66" s="3">
        <v>4.6117016243881169E-3</v>
      </c>
      <c r="H66" s="41"/>
    </row>
    <row r="67" spans="1:8" outlineLevel="1" x14ac:dyDescent="0.25">
      <c r="A67" s="88"/>
      <c r="B67" s="2" t="s">
        <v>56</v>
      </c>
      <c r="C67" s="38" t="s">
        <v>376</v>
      </c>
      <c r="D67" s="38" t="s">
        <v>384</v>
      </c>
      <c r="E67" s="39">
        <v>38250</v>
      </c>
      <c r="F67" s="39">
        <v>332086500</v>
      </c>
      <c r="G67" s="3">
        <v>1.20935970696101E-2</v>
      </c>
      <c r="H67" s="41"/>
    </row>
    <row r="68" spans="1:8" outlineLevel="1" x14ac:dyDescent="0.25">
      <c r="A68" s="88"/>
      <c r="B68" s="2" t="s">
        <v>636</v>
      </c>
      <c r="C68" s="38" t="s">
        <v>658</v>
      </c>
      <c r="D68" s="38" t="s">
        <v>659</v>
      </c>
      <c r="E68" s="39">
        <v>183300</v>
      </c>
      <c r="F68" s="39">
        <v>393013530</v>
      </c>
      <c r="G68" s="3">
        <v>1.4312377271358881E-2</v>
      </c>
      <c r="H68" s="41"/>
    </row>
    <row r="69" spans="1:8" outlineLevel="1" x14ac:dyDescent="0.25">
      <c r="A69" s="88"/>
      <c r="B69" s="2" t="s">
        <v>57</v>
      </c>
      <c r="C69" s="38" t="s">
        <v>374</v>
      </c>
      <c r="D69" s="38" t="s">
        <v>377</v>
      </c>
      <c r="E69" s="39">
        <v>137625</v>
      </c>
      <c r="F69" s="39">
        <v>279585187.5</v>
      </c>
      <c r="G69" s="3">
        <v>1.018165629815241E-2</v>
      </c>
      <c r="H69" s="41"/>
    </row>
    <row r="70" spans="1:8" outlineLevel="1" x14ac:dyDescent="0.25">
      <c r="A70" s="88"/>
      <c r="B70" s="2" t="s">
        <v>58</v>
      </c>
      <c r="C70" s="38" t="s">
        <v>387</v>
      </c>
      <c r="D70" s="38" t="s">
        <v>323</v>
      </c>
      <c r="E70" s="39">
        <v>2592500</v>
      </c>
      <c r="F70" s="39">
        <v>325410600</v>
      </c>
      <c r="G70" s="3">
        <v>1.1850480759019306E-2</v>
      </c>
      <c r="H70" s="41"/>
    </row>
    <row r="71" spans="1:8" outlineLevel="1" x14ac:dyDescent="0.25">
      <c r="A71" s="88"/>
      <c r="B71" s="2" t="s">
        <v>59</v>
      </c>
      <c r="C71" s="38" t="s">
        <v>397</v>
      </c>
      <c r="D71" s="38" t="s">
        <v>342</v>
      </c>
      <c r="E71" s="39">
        <v>50950</v>
      </c>
      <c r="F71" s="39">
        <v>573340350</v>
      </c>
      <c r="G71" s="3">
        <v>2.0879340703850439E-2</v>
      </c>
      <c r="H71" s="41"/>
    </row>
    <row r="72" spans="1:8" x14ac:dyDescent="0.25">
      <c r="A72" s="88"/>
      <c r="B72" s="2" t="s">
        <v>60</v>
      </c>
      <c r="C72" s="38" t="s">
        <v>392</v>
      </c>
      <c r="D72" s="38" t="s">
        <v>324</v>
      </c>
      <c r="E72" s="39">
        <v>70050</v>
      </c>
      <c r="F72" s="39">
        <v>242415030</v>
      </c>
      <c r="G72" s="3">
        <v>8.8280303367870849E-3</v>
      </c>
      <c r="H72" s="41"/>
    </row>
    <row r="73" spans="1:8" x14ac:dyDescent="0.25">
      <c r="A73" s="88"/>
      <c r="B73" s="2" t="s">
        <v>682</v>
      </c>
      <c r="C73" s="38" t="s">
        <v>706</v>
      </c>
      <c r="D73" s="38" t="s">
        <v>707</v>
      </c>
      <c r="E73" s="39">
        <v>412500</v>
      </c>
      <c r="F73" s="39">
        <v>181108125</v>
      </c>
      <c r="G73" s="3">
        <v>6.5954162237326112E-3</v>
      </c>
      <c r="H73" s="41"/>
    </row>
    <row r="74" spans="1:8" x14ac:dyDescent="0.25">
      <c r="A74" s="88"/>
      <c r="B74" s="2" t="s">
        <v>61</v>
      </c>
      <c r="C74" s="38" t="s">
        <v>391</v>
      </c>
      <c r="D74" s="38" t="s">
        <v>323</v>
      </c>
      <c r="E74" s="39">
        <v>333000</v>
      </c>
      <c r="F74" s="39">
        <v>271944450</v>
      </c>
      <c r="G74" s="3">
        <v>9.9034034916105611E-3</v>
      </c>
      <c r="H74" s="41"/>
    </row>
    <row r="75" spans="1:8" x14ac:dyDescent="0.25">
      <c r="A75" s="88"/>
      <c r="B75" s="2" t="s">
        <v>62</v>
      </c>
      <c r="C75" s="38" t="s">
        <v>388</v>
      </c>
      <c r="D75" s="38" t="s">
        <v>393</v>
      </c>
      <c r="E75" s="39">
        <v>18961</v>
      </c>
      <c r="F75" s="39">
        <v>267634515</v>
      </c>
      <c r="G75" s="3">
        <v>9.7464485497920587E-3</v>
      </c>
      <c r="H75" s="41"/>
    </row>
    <row r="76" spans="1:8" x14ac:dyDescent="0.25">
      <c r="A76" s="88"/>
      <c r="B76" s="2" t="s">
        <v>63</v>
      </c>
      <c r="C76" s="38" t="s">
        <v>395</v>
      </c>
      <c r="D76" s="38" t="s">
        <v>377</v>
      </c>
      <c r="E76" s="39">
        <v>148800</v>
      </c>
      <c r="F76" s="39">
        <v>209019360</v>
      </c>
      <c r="G76" s="3">
        <v>7.6118599207970769E-3</v>
      </c>
      <c r="H76" s="41"/>
    </row>
    <row r="77" spans="1:8" x14ac:dyDescent="0.25">
      <c r="A77" s="88"/>
      <c r="B77" s="2" t="s">
        <v>723</v>
      </c>
      <c r="C77" s="38" t="s">
        <v>734</v>
      </c>
      <c r="D77" s="38" t="s">
        <v>401</v>
      </c>
      <c r="E77" s="39">
        <v>1060000</v>
      </c>
      <c r="F77" s="39">
        <v>415467000</v>
      </c>
      <c r="G77" s="3">
        <v>1.5130065491128665E-2</v>
      </c>
      <c r="H77" s="41"/>
    </row>
    <row r="78" spans="1:8" x14ac:dyDescent="0.25">
      <c r="B78" s="2" t="s">
        <v>64</v>
      </c>
      <c r="C78" s="38" t="s">
        <v>389</v>
      </c>
      <c r="D78" s="38" t="s">
        <v>327</v>
      </c>
      <c r="E78" s="39">
        <v>41750</v>
      </c>
      <c r="F78" s="39">
        <v>192889175</v>
      </c>
      <c r="G78" s="3">
        <v>7.0244468279785834E-3</v>
      </c>
      <c r="H78" s="41"/>
    </row>
    <row r="79" spans="1:8" x14ac:dyDescent="0.25">
      <c r="B79" s="2" t="s">
        <v>65</v>
      </c>
      <c r="C79" s="38" t="s">
        <v>390</v>
      </c>
      <c r="D79" s="38" t="s">
        <v>325</v>
      </c>
      <c r="E79" s="39">
        <v>423000</v>
      </c>
      <c r="F79" s="39">
        <v>440829450</v>
      </c>
      <c r="G79" s="3">
        <v>1.6053690061829769E-2</v>
      </c>
      <c r="H79" s="41"/>
    </row>
    <row r="80" spans="1:8" x14ac:dyDescent="0.25">
      <c r="B80" s="2" t="s">
        <v>66</v>
      </c>
      <c r="C80" s="38" t="s">
        <v>396</v>
      </c>
      <c r="D80" s="38" t="s">
        <v>353</v>
      </c>
      <c r="E80" s="39">
        <v>1514550</v>
      </c>
      <c r="F80" s="39">
        <v>540164257.5</v>
      </c>
      <c r="G80" s="3">
        <v>1.9671166643660962E-2</v>
      </c>
      <c r="H80" s="41"/>
    </row>
    <row r="81" spans="1:8" x14ac:dyDescent="0.25">
      <c r="B81" s="2" t="s">
        <v>68</v>
      </c>
      <c r="C81" s="38" t="s">
        <v>398</v>
      </c>
      <c r="D81" s="38" t="s">
        <v>402</v>
      </c>
      <c r="E81" s="39">
        <v>649260</v>
      </c>
      <c r="F81" s="39">
        <v>185883138</v>
      </c>
      <c r="G81" s="3">
        <v>6.7693079152772841E-3</v>
      </c>
      <c r="H81" s="41"/>
    </row>
    <row r="82" spans="1:8" x14ac:dyDescent="0.25">
      <c r="A82" s="97" t="s">
        <v>67</v>
      </c>
      <c r="B82" s="2" t="s">
        <v>69</v>
      </c>
      <c r="C82" s="38" t="s">
        <v>400</v>
      </c>
      <c r="D82" s="38" t="s">
        <v>404</v>
      </c>
      <c r="E82" s="39">
        <v>1535500</v>
      </c>
      <c r="F82" s="39">
        <v>406293300</v>
      </c>
      <c r="G82" s="3">
        <v>1.479598677537996E-2</v>
      </c>
      <c r="H82" s="41"/>
    </row>
    <row r="83" spans="1:8" x14ac:dyDescent="0.25">
      <c r="B83" s="2" t="s">
        <v>637</v>
      </c>
      <c r="C83" s="38" t="s">
        <v>653</v>
      </c>
      <c r="D83" s="38" t="s">
        <v>502</v>
      </c>
      <c r="E83" s="39">
        <v>67000</v>
      </c>
      <c r="F83" s="39">
        <v>116693900</v>
      </c>
      <c r="G83" s="3">
        <v>4.2496428101755843E-3</v>
      </c>
      <c r="H83" s="41"/>
    </row>
    <row r="84" spans="1:8" x14ac:dyDescent="0.25">
      <c r="B84" s="2" t="s">
        <v>683</v>
      </c>
      <c r="C84" s="38" t="s">
        <v>708</v>
      </c>
      <c r="D84" s="38" t="s">
        <v>709</v>
      </c>
      <c r="E84" s="39">
        <v>2950000</v>
      </c>
      <c r="F84" s="39">
        <v>436924500</v>
      </c>
      <c r="G84" s="3">
        <v>1.5911483462413733E-2</v>
      </c>
      <c r="H84" s="41"/>
    </row>
    <row r="85" spans="1:8" x14ac:dyDescent="0.25">
      <c r="B85" s="2" t="s">
        <v>70</v>
      </c>
      <c r="C85" s="38" t="s">
        <v>399</v>
      </c>
      <c r="D85" s="38" t="s">
        <v>352</v>
      </c>
      <c r="E85" s="39">
        <v>213175</v>
      </c>
      <c r="F85" s="39">
        <v>122756823.75</v>
      </c>
      <c r="G85" s="3">
        <v>4.4704363591342722E-3</v>
      </c>
      <c r="H85" s="41"/>
    </row>
    <row r="86" spans="1:8" x14ac:dyDescent="0.25">
      <c r="A86" s="103" t="s">
        <v>71</v>
      </c>
      <c r="B86" s="2" t="s">
        <v>72</v>
      </c>
      <c r="C86" s="38" t="s">
        <v>403</v>
      </c>
      <c r="D86" s="38" t="s">
        <v>319</v>
      </c>
      <c r="E86" s="39">
        <v>155180</v>
      </c>
      <c r="F86" s="39">
        <v>166321924</v>
      </c>
      <c r="G86" s="3">
        <v>6.0569470083797856E-3</v>
      </c>
      <c r="H86" s="41"/>
    </row>
    <row r="87" spans="1:8" x14ac:dyDescent="0.25">
      <c r="B87" s="2" t="s">
        <v>73</v>
      </c>
      <c r="C87" s="38" t="s">
        <v>406</v>
      </c>
      <c r="D87" s="38" t="s">
        <v>405</v>
      </c>
      <c r="E87" s="39">
        <v>352500</v>
      </c>
      <c r="F87" s="39">
        <v>113557875</v>
      </c>
      <c r="G87" s="3">
        <v>4.1354381594287939E-3</v>
      </c>
      <c r="H87" s="41"/>
    </row>
    <row r="88" spans="1:8" x14ac:dyDescent="0.25">
      <c r="B88" s="2" t="s">
        <v>684</v>
      </c>
      <c r="C88" s="38" t="s">
        <v>710</v>
      </c>
      <c r="D88" s="38" t="s">
        <v>323</v>
      </c>
      <c r="E88" s="39">
        <v>248500</v>
      </c>
      <c r="F88" s="39">
        <v>257706925</v>
      </c>
      <c r="G88" s="3">
        <v>9.3849154151048886E-3</v>
      </c>
      <c r="H88" s="41"/>
    </row>
    <row r="89" spans="1:8" hidden="1" x14ac:dyDescent="0.25">
      <c r="B89" s="2"/>
      <c r="C89" s="38"/>
      <c r="D89" s="38"/>
      <c r="E89" s="39"/>
      <c r="F89" s="39"/>
      <c r="G89" s="3"/>
      <c r="H89" s="41"/>
    </row>
    <row r="90" spans="1:8" hidden="1" x14ac:dyDescent="0.25">
      <c r="B90" s="2"/>
      <c r="C90" s="38"/>
      <c r="D90" s="38"/>
      <c r="E90" s="39"/>
      <c r="F90" s="39"/>
      <c r="G90" s="3"/>
      <c r="H90" s="41"/>
    </row>
    <row r="91" spans="1:8" hidden="1" x14ac:dyDescent="0.25">
      <c r="A91" s="98" t="s">
        <v>74</v>
      </c>
      <c r="B91" s="2"/>
      <c r="C91" s="38"/>
      <c r="D91" s="38"/>
      <c r="E91" s="39"/>
      <c r="F91" s="39"/>
      <c r="G91" s="3"/>
      <c r="H91" s="41"/>
    </row>
    <row r="92" spans="1:8" hidden="1" x14ac:dyDescent="0.25">
      <c r="B92" s="2"/>
      <c r="C92" s="38"/>
      <c r="D92" s="38"/>
      <c r="E92" s="39"/>
      <c r="F92" s="39"/>
      <c r="G92" s="3"/>
      <c r="H92" s="41"/>
    </row>
    <row r="93" spans="1:8" hidden="1" x14ac:dyDescent="0.25">
      <c r="B93" s="2"/>
      <c r="C93" s="38"/>
      <c r="D93" s="38"/>
      <c r="E93" s="39"/>
      <c r="F93" s="39"/>
      <c r="G93" s="4"/>
      <c r="H93" s="41"/>
    </row>
    <row r="94" spans="1:8" hidden="1" x14ac:dyDescent="0.25">
      <c r="B94" s="2"/>
      <c r="C94" s="38"/>
      <c r="D94" s="38"/>
      <c r="E94" s="39"/>
      <c r="F94" s="39"/>
      <c r="G94" s="4">
        <f>+F94/$F$109</f>
        <v>0</v>
      </c>
      <c r="H94" s="41"/>
    </row>
    <row r="95" spans="1:8" hidden="1" x14ac:dyDescent="0.25">
      <c r="B95" s="2"/>
      <c r="C95" s="38"/>
      <c r="D95" s="38"/>
      <c r="E95" s="39"/>
      <c r="F95" s="39"/>
      <c r="G95" s="44"/>
      <c r="H95" s="41"/>
    </row>
    <row r="96" spans="1:8" x14ac:dyDescent="0.25">
      <c r="B96" s="2"/>
      <c r="C96" s="38"/>
      <c r="D96" s="38"/>
      <c r="E96" s="39"/>
      <c r="F96" s="39"/>
      <c r="G96" s="44"/>
      <c r="H96" s="41"/>
    </row>
    <row r="97" spans="1:8" x14ac:dyDescent="0.25">
      <c r="B97" s="45"/>
      <c r="C97" s="45" t="s">
        <v>75</v>
      </c>
      <c r="D97" s="45"/>
      <c r="E97" s="46"/>
      <c r="F97" s="47">
        <f>SUBTOTAL(109,Table134567685[Market Value])</f>
        <v>26763383049.349998</v>
      </c>
      <c r="G97" s="5">
        <f>+F97/$F$109</f>
        <v>0.97464236221126654</v>
      </c>
      <c r="H97" s="48"/>
    </row>
    <row r="98" spans="1:8" x14ac:dyDescent="0.25">
      <c r="A98" s="85" t="s">
        <v>76</v>
      </c>
    </row>
    <row r="99" spans="1:8" x14ac:dyDescent="0.25">
      <c r="A99" s="89" t="s">
        <v>77</v>
      </c>
      <c r="B99" s="49"/>
      <c r="C99" s="49" t="s">
        <v>78</v>
      </c>
      <c r="D99" s="49"/>
      <c r="E99" s="49"/>
      <c r="F99" s="49" t="s">
        <v>10</v>
      </c>
      <c r="G99" s="6" t="s">
        <v>11</v>
      </c>
      <c r="H99" s="49" t="s">
        <v>12</v>
      </c>
    </row>
    <row r="100" spans="1:8" x14ac:dyDescent="0.25">
      <c r="B100" s="50"/>
      <c r="C100" s="45" t="s">
        <v>79</v>
      </c>
      <c r="D100" s="38"/>
      <c r="E100" s="51"/>
      <c r="F100" s="52" t="s">
        <v>80</v>
      </c>
      <c r="G100" s="7">
        <v>0</v>
      </c>
      <c r="H100" s="38"/>
    </row>
    <row r="101" spans="1:8" x14ac:dyDescent="0.25">
      <c r="B101" s="50" t="s">
        <v>81</v>
      </c>
      <c r="C101" s="45" t="s">
        <v>82</v>
      </c>
      <c r="D101" s="45"/>
      <c r="E101" s="46"/>
      <c r="F101" s="39">
        <v>302772861.36000001</v>
      </c>
      <c r="G101" s="7">
        <v>1.102608202652249E-2</v>
      </c>
      <c r="H101" s="38"/>
    </row>
    <row r="102" spans="1:8" x14ac:dyDescent="0.25">
      <c r="B102" s="50"/>
      <c r="C102" s="45" t="s">
        <v>83</v>
      </c>
      <c r="D102" s="38"/>
      <c r="E102" s="51"/>
      <c r="F102" s="46" t="s">
        <v>80</v>
      </c>
      <c r="G102" s="7">
        <v>0</v>
      </c>
      <c r="H102" s="38"/>
    </row>
    <row r="103" spans="1:8" x14ac:dyDescent="0.25">
      <c r="B103" s="50"/>
      <c r="C103" s="45" t="s">
        <v>84</v>
      </c>
      <c r="D103" s="38"/>
      <c r="E103" s="51"/>
      <c r="F103" s="46" t="s">
        <v>80</v>
      </c>
      <c r="G103" s="7">
        <v>0</v>
      </c>
      <c r="H103" s="38"/>
    </row>
    <row r="104" spans="1:8" x14ac:dyDescent="0.25">
      <c r="B104" s="50"/>
      <c r="C104" s="45" t="s">
        <v>85</v>
      </c>
      <c r="D104" s="38"/>
      <c r="E104" s="51"/>
      <c r="F104" s="46" t="s">
        <v>80</v>
      </c>
      <c r="G104" s="7">
        <v>0</v>
      </c>
      <c r="H104" s="38"/>
    </row>
    <row r="105" spans="1:8" x14ac:dyDescent="0.25">
      <c r="B105" s="38" t="s">
        <v>71</v>
      </c>
      <c r="C105" s="38" t="s">
        <v>86</v>
      </c>
      <c r="D105" s="38"/>
      <c r="E105" s="51"/>
      <c r="F105" s="39">
        <v>393540165.52999997</v>
      </c>
      <c r="G105" s="7">
        <v>1.4331555762210995E-2</v>
      </c>
      <c r="H105" s="38"/>
    </row>
    <row r="106" spans="1:8" x14ac:dyDescent="0.25">
      <c r="B106" s="50"/>
      <c r="C106" s="38"/>
      <c r="D106" s="38"/>
      <c r="E106" s="51"/>
      <c r="F106" s="52"/>
      <c r="G106" s="7"/>
      <c r="H106" s="38"/>
    </row>
    <row r="107" spans="1:8" x14ac:dyDescent="0.25">
      <c r="B107" s="50"/>
      <c r="C107" s="38" t="s">
        <v>87</v>
      </c>
      <c r="D107" s="38"/>
      <c r="E107" s="51"/>
      <c r="F107" s="53">
        <f>SUM(F100:F106)</f>
        <v>696313026.88999999</v>
      </c>
      <c r="G107" s="7">
        <f>+F107/$F$109</f>
        <v>2.5357637788733487E-2</v>
      </c>
      <c r="H107" s="38"/>
    </row>
    <row r="108" spans="1:8" x14ac:dyDescent="0.25">
      <c r="B108" s="50"/>
      <c r="C108" s="38"/>
      <c r="D108" s="38"/>
      <c r="E108" s="51"/>
      <c r="F108" s="53"/>
      <c r="G108" s="7"/>
      <c r="H108" s="38"/>
    </row>
    <row r="109" spans="1:8" x14ac:dyDescent="0.25">
      <c r="B109" s="54"/>
      <c r="C109" s="55" t="s">
        <v>88</v>
      </c>
      <c r="D109" s="56"/>
      <c r="E109" s="57"/>
      <c r="F109" s="57">
        <f>+F107+F97</f>
        <v>27459696076.239998</v>
      </c>
      <c r="G109" s="8">
        <v>1</v>
      </c>
      <c r="H109" s="38"/>
    </row>
    <row r="110" spans="1:8" x14ac:dyDescent="0.25">
      <c r="F110" s="58"/>
    </row>
    <row r="111" spans="1:8" s="85" customFormat="1" x14ac:dyDescent="0.25">
      <c r="C111" s="88" t="s">
        <v>89</v>
      </c>
      <c r="D111" s="104"/>
      <c r="E111" s="91"/>
      <c r="F111" s="91">
        <v>0</v>
      </c>
      <c r="G111" s="105"/>
    </row>
    <row r="112" spans="1:8" s="85" customFormat="1" x14ac:dyDescent="0.25">
      <c r="C112" s="88" t="s">
        <v>90</v>
      </c>
      <c r="D112" s="93"/>
      <c r="E112" s="91"/>
      <c r="G112" s="105"/>
    </row>
    <row r="113" spans="2:8" s="85" customFormat="1" x14ac:dyDescent="0.25">
      <c r="C113" s="88" t="s">
        <v>91</v>
      </c>
      <c r="D113" s="93"/>
      <c r="E113" s="91"/>
      <c r="G113" s="105"/>
    </row>
    <row r="114" spans="2:8" s="85" customFormat="1" x14ac:dyDescent="0.25">
      <c r="C114" s="88" t="s">
        <v>92</v>
      </c>
      <c r="D114" s="92"/>
      <c r="E114" s="91"/>
      <c r="G114" s="105"/>
    </row>
    <row r="115" spans="2:8" s="85" customFormat="1" x14ac:dyDescent="0.25">
      <c r="C115" s="88" t="s">
        <v>93</v>
      </c>
      <c r="D115" s="92"/>
      <c r="E115" s="91"/>
      <c r="G115" s="105"/>
    </row>
    <row r="116" spans="2:8" s="85" customFormat="1" x14ac:dyDescent="0.25">
      <c r="C116" s="88" t="s">
        <v>94</v>
      </c>
      <c r="D116" s="91"/>
      <c r="E116" s="91"/>
      <c r="G116" s="105"/>
    </row>
    <row r="117" spans="2:8" s="85" customFormat="1" x14ac:dyDescent="0.25">
      <c r="C117" s="88" t="s">
        <v>95</v>
      </c>
      <c r="D117" s="93">
        <v>0</v>
      </c>
      <c r="E117" s="91"/>
      <c r="G117" s="105"/>
    </row>
    <row r="118" spans="2:8" s="85" customFormat="1" x14ac:dyDescent="0.25">
      <c r="C118" s="88" t="s">
        <v>96</v>
      </c>
      <c r="D118" s="93">
        <v>0</v>
      </c>
      <c r="E118" s="91"/>
      <c r="F118" s="86"/>
      <c r="G118" s="106"/>
    </row>
    <row r="119" spans="2:8" s="85" customFormat="1" x14ac:dyDescent="0.25">
      <c r="B119" s="87"/>
      <c r="C119" s="88"/>
      <c r="E119" s="91"/>
      <c r="G119" s="105"/>
    </row>
    <row r="120" spans="2:8" s="85" customFormat="1" x14ac:dyDescent="0.25">
      <c r="E120" s="91"/>
      <c r="F120" s="91"/>
      <c r="G120" s="105"/>
    </row>
    <row r="121" spans="2:8" s="85" customFormat="1" x14ac:dyDescent="0.25">
      <c r="C121" s="94" t="s">
        <v>97</v>
      </c>
      <c r="D121" s="94"/>
      <c r="E121" s="94"/>
      <c r="F121" s="94"/>
      <c r="G121" s="107"/>
      <c r="H121" s="94"/>
    </row>
    <row r="122" spans="2:8" s="85" customFormat="1" x14ac:dyDescent="0.25">
      <c r="C122" s="94" t="s">
        <v>98</v>
      </c>
      <c r="D122" s="94"/>
      <c r="E122" s="94"/>
      <c r="F122" s="94" t="s">
        <v>10</v>
      </c>
      <c r="G122" s="107" t="s">
        <v>11</v>
      </c>
      <c r="H122" s="94" t="s">
        <v>12</v>
      </c>
    </row>
    <row r="123" spans="2:8" s="85" customFormat="1" x14ac:dyDescent="0.25">
      <c r="C123" s="88" t="s">
        <v>99</v>
      </c>
      <c r="E123" s="91"/>
      <c r="F123" s="95">
        <f>SUMIF(Table134567685[[Industry ]],A98,Table134567685[Market Value])</f>
        <v>0</v>
      </c>
      <c r="G123" s="108">
        <f>+F123/$F$109</f>
        <v>0</v>
      </c>
    </row>
    <row r="124" spans="2:8" s="85" customFormat="1" x14ac:dyDescent="0.25">
      <c r="C124" s="85" t="s">
        <v>100</v>
      </c>
      <c r="E124" s="91"/>
      <c r="F124" s="95">
        <f>SUMIF(Table134567685[[Industry ]],A99,Table134567685[Market Value])</f>
        <v>0</v>
      </c>
      <c r="G124" s="108">
        <f>+F124/$F$109</f>
        <v>0</v>
      </c>
    </row>
    <row r="125" spans="2:8" s="85" customFormat="1" x14ac:dyDescent="0.25">
      <c r="C125" s="85" t="s">
        <v>101</v>
      </c>
      <c r="E125" s="91"/>
      <c r="F125" s="95">
        <f>SUMIF($E$137:$E$144,C125,H137:H144)</f>
        <v>0</v>
      </c>
      <c r="G125" s="108">
        <f>+F125/$F$109</f>
        <v>0</v>
      </c>
    </row>
    <row r="126" spans="2:8" s="85" customFormat="1" x14ac:dyDescent="0.25">
      <c r="C126" s="85" t="s">
        <v>102</v>
      </c>
      <c r="E126" s="91"/>
      <c r="F126" s="95">
        <f t="shared" ref="F126:F134" si="0">SUMIF($E$137:$E$144,C126,H138:H145)</f>
        <v>0</v>
      </c>
      <c r="G126" s="108">
        <f t="shared" ref="G126:G134" si="1">+F126/$F$109</f>
        <v>0</v>
      </c>
    </row>
    <row r="127" spans="2:8" s="85" customFormat="1" x14ac:dyDescent="0.25">
      <c r="C127" s="85" t="s">
        <v>103</v>
      </c>
      <c r="E127" s="91"/>
      <c r="F127" s="95">
        <f t="shared" si="0"/>
        <v>0</v>
      </c>
      <c r="G127" s="108">
        <f t="shared" si="1"/>
        <v>0</v>
      </c>
    </row>
    <row r="128" spans="2:8" s="85" customFormat="1" x14ac:dyDescent="0.25">
      <c r="C128" s="85" t="s">
        <v>104</v>
      </c>
      <c r="E128" s="91"/>
      <c r="F128" s="95">
        <f t="shared" si="0"/>
        <v>0</v>
      </c>
      <c r="G128" s="108">
        <f t="shared" si="1"/>
        <v>0</v>
      </c>
    </row>
    <row r="129" spans="3:8" s="85" customFormat="1" x14ac:dyDescent="0.25">
      <c r="C129" s="85" t="s">
        <v>105</v>
      </c>
      <c r="E129" s="91"/>
      <c r="F129" s="95">
        <f t="shared" si="0"/>
        <v>0</v>
      </c>
      <c r="G129" s="108">
        <f t="shared" si="1"/>
        <v>0</v>
      </c>
    </row>
    <row r="130" spans="3:8" s="85" customFormat="1" x14ac:dyDescent="0.25">
      <c r="C130" s="85" t="s">
        <v>106</v>
      </c>
      <c r="E130" s="91"/>
      <c r="F130" s="95">
        <f t="shared" si="0"/>
        <v>0</v>
      </c>
      <c r="G130" s="108">
        <f t="shared" si="1"/>
        <v>0</v>
      </c>
    </row>
    <row r="131" spans="3:8" s="85" customFormat="1" x14ac:dyDescent="0.25">
      <c r="C131" s="85" t="s">
        <v>107</v>
      </c>
      <c r="E131" s="91"/>
      <c r="F131" s="95">
        <f t="shared" si="0"/>
        <v>0</v>
      </c>
      <c r="G131" s="108">
        <f t="shared" si="1"/>
        <v>0</v>
      </c>
    </row>
    <row r="132" spans="3:8" s="85" customFormat="1" x14ac:dyDescent="0.25">
      <c r="C132" s="85" t="s">
        <v>108</v>
      </c>
      <c r="E132" s="91"/>
      <c r="F132" s="95">
        <f>SUMIF($E$137:$E$144,C132,H144:H151)</f>
        <v>0</v>
      </c>
      <c r="G132" s="108">
        <f t="shared" si="1"/>
        <v>0</v>
      </c>
    </row>
    <row r="133" spans="3:8" s="85" customFormat="1" x14ac:dyDescent="0.25">
      <c r="C133" s="85" t="s">
        <v>109</v>
      </c>
      <c r="E133" s="91"/>
      <c r="F133" s="95">
        <f t="shared" si="0"/>
        <v>0</v>
      </c>
      <c r="G133" s="108">
        <f t="shared" si="1"/>
        <v>0</v>
      </c>
    </row>
    <row r="134" spans="3:8" s="85" customFormat="1" x14ac:dyDescent="0.25">
      <c r="C134" s="85" t="s">
        <v>110</v>
      </c>
      <c r="E134" s="91"/>
      <c r="F134" s="95">
        <f t="shared" si="0"/>
        <v>0</v>
      </c>
      <c r="G134" s="108">
        <f t="shared" si="1"/>
        <v>0</v>
      </c>
    </row>
    <row r="135" spans="3:8" s="85" customFormat="1" x14ac:dyDescent="0.25">
      <c r="E135" s="91"/>
      <c r="G135" s="105"/>
    </row>
    <row r="136" spans="3:8" s="85" customFormat="1" x14ac:dyDescent="0.25">
      <c r="E136" s="91"/>
      <c r="G136" s="105"/>
    </row>
    <row r="137" spans="3:8" s="85" customFormat="1" x14ac:dyDescent="0.25">
      <c r="E137" s="85" t="s">
        <v>101</v>
      </c>
      <c r="F137" s="85" t="s">
        <v>111</v>
      </c>
      <c r="G137" s="105">
        <f t="shared" ref="G137:G144" si="2">SUMIF($H$7:$H$73,F137,$E$7:$E$73)</f>
        <v>0</v>
      </c>
      <c r="H137" s="85">
        <f t="shared" ref="H137:H144" si="3">SUMIF($H$7:$H$73,F137,$F$7:$F$73)</f>
        <v>0</v>
      </c>
    </row>
    <row r="138" spans="3:8" s="85" customFormat="1" x14ac:dyDescent="0.25">
      <c r="E138" s="85" t="s">
        <v>101</v>
      </c>
      <c r="F138" s="85" t="s">
        <v>112</v>
      </c>
      <c r="G138" s="105">
        <f t="shared" si="2"/>
        <v>0</v>
      </c>
      <c r="H138" s="85">
        <f t="shared" si="3"/>
        <v>0</v>
      </c>
    </row>
    <row r="139" spans="3:8" s="85" customFormat="1" x14ac:dyDescent="0.25">
      <c r="E139" s="85" t="s">
        <v>101</v>
      </c>
      <c r="F139" s="85" t="s">
        <v>113</v>
      </c>
      <c r="G139" s="105">
        <f t="shared" si="2"/>
        <v>0</v>
      </c>
      <c r="H139" s="85">
        <f t="shared" si="3"/>
        <v>0</v>
      </c>
    </row>
    <row r="140" spans="3:8" s="85" customFormat="1" x14ac:dyDescent="0.25">
      <c r="E140" s="85" t="s">
        <v>103</v>
      </c>
      <c r="F140" s="85" t="s">
        <v>114</v>
      </c>
      <c r="G140" s="105">
        <f t="shared" si="2"/>
        <v>0</v>
      </c>
      <c r="H140" s="85">
        <f t="shared" si="3"/>
        <v>0</v>
      </c>
    </row>
    <row r="141" spans="3:8" s="85" customFormat="1" x14ac:dyDescent="0.25">
      <c r="E141" s="85" t="s">
        <v>104</v>
      </c>
      <c r="F141" s="85" t="s">
        <v>115</v>
      </c>
      <c r="G141" s="105">
        <f t="shared" si="2"/>
        <v>0</v>
      </c>
      <c r="H141" s="85">
        <f t="shared" si="3"/>
        <v>0</v>
      </c>
    </row>
    <row r="142" spans="3:8" s="85" customFormat="1" x14ac:dyDescent="0.25">
      <c r="E142" s="85" t="s">
        <v>101</v>
      </c>
      <c r="F142" s="85" t="s">
        <v>116</v>
      </c>
      <c r="G142" s="105">
        <f t="shared" si="2"/>
        <v>0</v>
      </c>
      <c r="H142" s="85">
        <f t="shared" si="3"/>
        <v>0</v>
      </c>
    </row>
    <row r="143" spans="3:8" s="85" customFormat="1" x14ac:dyDescent="0.25">
      <c r="E143" s="85" t="s">
        <v>104</v>
      </c>
      <c r="F143" s="85" t="s">
        <v>117</v>
      </c>
      <c r="G143" s="105">
        <f t="shared" si="2"/>
        <v>0</v>
      </c>
      <c r="H143" s="85">
        <f t="shared" si="3"/>
        <v>0</v>
      </c>
    </row>
    <row r="144" spans="3:8" s="85" customFormat="1" x14ac:dyDescent="0.25">
      <c r="E144" s="85" t="s">
        <v>101</v>
      </c>
      <c r="F144" s="85" t="s">
        <v>118</v>
      </c>
      <c r="G144" s="105">
        <f t="shared" si="2"/>
        <v>0</v>
      </c>
      <c r="H144" s="85">
        <f t="shared" si="3"/>
        <v>0</v>
      </c>
    </row>
    <row r="145" spans="5:8" s="85" customFormat="1" x14ac:dyDescent="0.25">
      <c r="E145" s="91"/>
      <c r="G145" s="105" t="s">
        <v>119</v>
      </c>
      <c r="H145" s="85" t="s">
        <v>119</v>
      </c>
    </row>
    <row r="146" spans="5:8" s="85" customFormat="1" x14ac:dyDescent="0.25">
      <c r="E146" s="91"/>
      <c r="G146" s="105"/>
    </row>
    <row r="147" spans="5:8" s="85" customFormat="1" x14ac:dyDescent="0.25">
      <c r="E147" s="91"/>
      <c r="G147" s="105"/>
    </row>
    <row r="148" spans="5:8" s="85" customFormat="1" x14ac:dyDescent="0.25">
      <c r="E148" s="91"/>
      <c r="G148" s="105"/>
    </row>
    <row r="149" spans="5:8" s="85" customFormat="1" x14ac:dyDescent="0.25">
      <c r="E149" s="91"/>
      <c r="G149" s="105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A7143-844B-4472-8D78-C04FA750614C}">
  <sheetPr>
    <tabColor rgb="FF7030A0"/>
  </sheetPr>
  <dimension ref="A2:S165"/>
  <sheetViews>
    <sheetView showGridLines="0" zoomScaleNormal="100" zoomScaleSheetLayoutView="89" workbookViewId="0">
      <selection activeCell="D20" sqref="D20"/>
    </sheetView>
  </sheetViews>
  <sheetFormatPr defaultColWidth="9.140625" defaultRowHeight="15" outlineLevelRow="1" x14ac:dyDescent="0.25"/>
  <cols>
    <col min="1" max="1" width="11.28515625" style="85" customWidth="1"/>
    <col min="2" max="2" width="16.5703125" style="27" customWidth="1"/>
    <col min="3" max="3" width="60.7109375" style="27" customWidth="1"/>
    <col min="4" max="4" width="60.85546875" style="27" customWidth="1"/>
    <col min="5" max="5" width="19.42578125" style="30" customWidth="1"/>
    <col min="6" max="6" width="29.5703125" style="27" customWidth="1"/>
    <col min="7" max="7" width="20.5703125" style="27" customWidth="1"/>
    <col min="8" max="8" width="20.7109375" style="27" bestFit="1" customWidth="1"/>
    <col min="9" max="9" width="12" style="27" bestFit="1" customWidth="1"/>
    <col min="10" max="11" width="9.140625" style="85"/>
    <col min="12" max="12" width="16.140625" style="85" bestFit="1" customWidth="1"/>
    <col min="13" max="13" width="14" style="85" bestFit="1" customWidth="1"/>
    <col min="14" max="14" width="9.140625" style="85"/>
    <col min="15" max="15" width="10" style="85" bestFit="1" customWidth="1"/>
    <col min="16" max="19" width="9.140625" style="85"/>
    <col min="20" max="16384" width="9.140625" style="27"/>
  </cols>
  <sheetData>
    <row r="2" spans="1:8" x14ac:dyDescent="0.25">
      <c r="B2" s="28" t="s">
        <v>0</v>
      </c>
      <c r="D2" s="29" t="s">
        <v>1</v>
      </c>
    </row>
    <row r="3" spans="1:8" x14ac:dyDescent="0.25">
      <c r="A3" s="85" t="s">
        <v>623</v>
      </c>
      <c r="B3" s="28" t="s">
        <v>3</v>
      </c>
      <c r="D3" s="28" t="s">
        <v>624</v>
      </c>
    </row>
    <row r="4" spans="1:8" x14ac:dyDescent="0.25">
      <c r="B4" s="28" t="s">
        <v>5</v>
      </c>
      <c r="D4" s="28" t="s">
        <v>765</v>
      </c>
    </row>
    <row r="6" spans="1:8" x14ac:dyDescent="0.25">
      <c r="B6" s="33" t="s">
        <v>6</v>
      </c>
      <c r="C6" s="34" t="s">
        <v>7</v>
      </c>
      <c r="D6" s="34" t="s">
        <v>8</v>
      </c>
      <c r="E6" s="35" t="s">
        <v>9</v>
      </c>
      <c r="F6" s="34" t="s">
        <v>10</v>
      </c>
      <c r="G6" s="34" t="s">
        <v>11</v>
      </c>
      <c r="H6" s="36" t="s">
        <v>12</v>
      </c>
    </row>
    <row r="7" spans="1:8" x14ac:dyDescent="0.25">
      <c r="A7" s="88"/>
      <c r="B7" s="2" t="s">
        <v>274</v>
      </c>
      <c r="C7" s="38" t="s">
        <v>551</v>
      </c>
      <c r="D7" s="131" t="s">
        <v>311</v>
      </c>
      <c r="E7" s="39">
        <v>15000</v>
      </c>
      <c r="F7" s="39">
        <v>1394718</v>
      </c>
      <c r="G7" s="80">
        <v>2.0582981600120693E-2</v>
      </c>
      <c r="H7" s="40"/>
    </row>
    <row r="8" spans="1:8" x14ac:dyDescent="0.25">
      <c r="A8" s="88"/>
      <c r="B8" s="2" t="s">
        <v>276</v>
      </c>
      <c r="C8" s="38" t="s">
        <v>555</v>
      </c>
      <c r="D8" s="131" t="s">
        <v>311</v>
      </c>
      <c r="E8" s="39">
        <v>20000</v>
      </c>
      <c r="F8" s="39">
        <v>1948896</v>
      </c>
      <c r="G8" s="80">
        <v>2.8761434575698325E-2</v>
      </c>
      <c r="H8" s="40"/>
    </row>
    <row r="9" spans="1:8" x14ac:dyDescent="0.25">
      <c r="A9" s="88"/>
      <c r="B9" s="2" t="s">
        <v>277</v>
      </c>
      <c r="C9" s="38" t="s">
        <v>561</v>
      </c>
      <c r="D9" s="131" t="s">
        <v>311</v>
      </c>
      <c r="E9" s="39">
        <v>25000</v>
      </c>
      <c r="F9" s="39">
        <v>2479537.5</v>
      </c>
      <c r="G9" s="80">
        <v>3.6592540384012585E-2</v>
      </c>
      <c r="H9" s="40"/>
    </row>
    <row r="10" spans="1:8" x14ac:dyDescent="0.25">
      <c r="A10" s="88"/>
      <c r="B10" s="2" t="s">
        <v>620</v>
      </c>
      <c r="C10" s="38" t="s">
        <v>631</v>
      </c>
      <c r="D10" s="131" t="s">
        <v>311</v>
      </c>
      <c r="E10" s="39">
        <v>50000</v>
      </c>
      <c r="F10" s="39">
        <v>5022010</v>
      </c>
      <c r="G10" s="80">
        <v>7.4113863466035518E-2</v>
      </c>
      <c r="H10" s="40"/>
    </row>
    <row r="11" spans="1:8" x14ac:dyDescent="0.25">
      <c r="A11" s="88"/>
      <c r="B11" s="2" t="s">
        <v>651</v>
      </c>
      <c r="C11" s="38" t="s">
        <v>674</v>
      </c>
      <c r="D11" s="131" t="s">
        <v>77</v>
      </c>
      <c r="E11" s="39">
        <v>10000</v>
      </c>
      <c r="F11" s="39">
        <v>1005300</v>
      </c>
      <c r="G11" s="80">
        <v>1.4836025205526373E-2</v>
      </c>
      <c r="H11" s="40"/>
    </row>
    <row r="12" spans="1:8" x14ac:dyDescent="0.25">
      <c r="A12" s="88"/>
      <c r="B12" s="2" t="s">
        <v>695</v>
      </c>
      <c r="C12" s="38" t="s">
        <v>721</v>
      </c>
      <c r="D12" s="131" t="s">
        <v>77</v>
      </c>
      <c r="E12" s="39">
        <v>17000</v>
      </c>
      <c r="F12" s="39">
        <v>1746189</v>
      </c>
      <c r="G12" s="80">
        <v>2.576992342346851E-2</v>
      </c>
      <c r="H12" s="40"/>
    </row>
    <row r="13" spans="1:8" x14ac:dyDescent="0.25">
      <c r="A13" s="88"/>
      <c r="B13" s="2" t="s">
        <v>13</v>
      </c>
      <c r="C13" s="38" t="s">
        <v>318</v>
      </c>
      <c r="D13" s="38" t="s">
        <v>314</v>
      </c>
      <c r="E13" s="39">
        <v>1512</v>
      </c>
      <c r="F13" s="39">
        <v>1956376.8</v>
      </c>
      <c r="G13" s="80">
        <v>2.8871834791909908E-2</v>
      </c>
      <c r="H13" s="40"/>
    </row>
    <row r="14" spans="1:8" x14ac:dyDescent="0.25">
      <c r="A14" s="88"/>
      <c r="B14" s="2" t="s">
        <v>14</v>
      </c>
      <c r="C14" s="38" t="s">
        <v>315</v>
      </c>
      <c r="D14" s="38" t="s">
        <v>319</v>
      </c>
      <c r="E14" s="39">
        <v>786</v>
      </c>
      <c r="F14" s="39">
        <v>786314.4</v>
      </c>
      <c r="G14" s="80">
        <v>1.1604277586659054E-2</v>
      </c>
      <c r="H14" s="40"/>
    </row>
    <row r="15" spans="1:8" x14ac:dyDescent="0.25">
      <c r="A15" s="88"/>
      <c r="B15" s="2" t="s">
        <v>15</v>
      </c>
      <c r="C15" s="38" t="s">
        <v>320</v>
      </c>
      <c r="D15" s="38" t="s">
        <v>317</v>
      </c>
      <c r="E15" s="39">
        <v>371</v>
      </c>
      <c r="F15" s="39">
        <v>1537201.4</v>
      </c>
      <c r="G15" s="80">
        <v>2.268572437717142E-2</v>
      </c>
      <c r="H15" s="40"/>
    </row>
    <row r="16" spans="1:8" x14ac:dyDescent="0.25">
      <c r="A16" s="88"/>
      <c r="B16" s="2" t="s">
        <v>16</v>
      </c>
      <c r="C16" s="38" t="s">
        <v>321</v>
      </c>
      <c r="D16" s="38" t="s">
        <v>323</v>
      </c>
      <c r="E16" s="39">
        <v>1318</v>
      </c>
      <c r="F16" s="39">
        <v>359023.2</v>
      </c>
      <c r="G16" s="80">
        <v>5.2983957471090587E-3</v>
      </c>
      <c r="H16" s="40"/>
    </row>
    <row r="17" spans="1:8" x14ac:dyDescent="0.25">
      <c r="A17" s="88"/>
      <c r="B17" s="2" t="s">
        <v>17</v>
      </c>
      <c r="C17" s="38" t="s">
        <v>332</v>
      </c>
      <c r="D17" s="38" t="s">
        <v>314</v>
      </c>
      <c r="E17" s="39">
        <v>1529</v>
      </c>
      <c r="F17" s="39">
        <v>464127.95</v>
      </c>
      <c r="G17" s="80">
        <v>6.849511553555441E-3</v>
      </c>
      <c r="H17" s="40"/>
    </row>
    <row r="18" spans="1:8" x14ac:dyDescent="0.25">
      <c r="A18" s="88"/>
      <c r="B18" s="2" t="s">
        <v>18</v>
      </c>
      <c r="C18" s="38" t="s">
        <v>330</v>
      </c>
      <c r="D18" s="38" t="s">
        <v>326</v>
      </c>
      <c r="E18" s="39">
        <v>210</v>
      </c>
      <c r="F18" s="39">
        <v>444822</v>
      </c>
      <c r="G18" s="80">
        <v>6.5645980343903834E-3</v>
      </c>
      <c r="H18" s="40"/>
    </row>
    <row r="19" spans="1:8" x14ac:dyDescent="0.25">
      <c r="A19" s="88"/>
      <c r="B19" s="2" t="s">
        <v>19</v>
      </c>
      <c r="C19" s="38" t="s">
        <v>336</v>
      </c>
      <c r="D19" s="38" t="s">
        <v>322</v>
      </c>
      <c r="E19" s="39">
        <v>327</v>
      </c>
      <c r="F19" s="39">
        <v>312808.2</v>
      </c>
      <c r="G19" s="80">
        <v>4.616363612548826E-3</v>
      </c>
      <c r="H19" s="40"/>
    </row>
    <row r="20" spans="1:8" x14ac:dyDescent="0.25">
      <c r="A20" s="88"/>
      <c r="B20" s="2" t="s">
        <v>20</v>
      </c>
      <c r="C20" s="38" t="s">
        <v>333</v>
      </c>
      <c r="D20" s="38" t="s">
        <v>323</v>
      </c>
      <c r="E20" s="39">
        <v>2942</v>
      </c>
      <c r="F20" s="39">
        <v>2347568.9</v>
      </c>
      <c r="G20" s="80">
        <v>3.4644973015129636E-2</v>
      </c>
      <c r="H20" s="40"/>
    </row>
    <row r="21" spans="1:8" x14ac:dyDescent="0.25">
      <c r="A21" s="88"/>
      <c r="B21" s="2" t="s">
        <v>21</v>
      </c>
      <c r="C21" s="38" t="s">
        <v>335</v>
      </c>
      <c r="D21" s="38" t="s">
        <v>327</v>
      </c>
      <c r="E21" s="39">
        <v>189</v>
      </c>
      <c r="F21" s="39">
        <v>352012.5</v>
      </c>
      <c r="G21" s="80">
        <v>5.1949331768231894E-3</v>
      </c>
      <c r="H21" s="40"/>
    </row>
    <row r="22" spans="1:8" x14ac:dyDescent="0.25">
      <c r="A22" s="88"/>
      <c r="B22" s="2" t="s">
        <v>23</v>
      </c>
      <c r="C22" s="38" t="s">
        <v>334</v>
      </c>
      <c r="D22" s="38" t="s">
        <v>323</v>
      </c>
      <c r="E22" s="39">
        <v>2089</v>
      </c>
      <c r="F22" s="39">
        <v>2145194.1</v>
      </c>
      <c r="G22" s="80">
        <v>3.1658364406989423E-2</v>
      </c>
      <c r="H22" s="40"/>
    </row>
    <row r="23" spans="1:8" x14ac:dyDescent="0.25">
      <c r="A23" s="88"/>
      <c r="B23" s="2" t="s">
        <v>24</v>
      </c>
      <c r="C23" s="38" t="s">
        <v>331</v>
      </c>
      <c r="D23" s="38" t="s">
        <v>324</v>
      </c>
      <c r="E23" s="39">
        <v>99</v>
      </c>
      <c r="F23" s="39">
        <v>700276.5</v>
      </c>
      <c r="G23" s="80">
        <v>1.0334546707289156E-2</v>
      </c>
      <c r="H23" s="40"/>
    </row>
    <row r="24" spans="1:8" x14ac:dyDescent="0.25">
      <c r="A24" s="88"/>
      <c r="B24" s="2" t="s">
        <v>25</v>
      </c>
      <c r="C24" s="38" t="s">
        <v>329</v>
      </c>
      <c r="D24" s="38" t="s">
        <v>342</v>
      </c>
      <c r="E24" s="39">
        <v>652</v>
      </c>
      <c r="F24" s="39">
        <v>275046.2</v>
      </c>
      <c r="G24" s="80">
        <v>4.0590792359337987E-3</v>
      </c>
      <c r="H24" s="40"/>
    </row>
    <row r="25" spans="1:8" x14ac:dyDescent="0.25">
      <c r="A25" s="88"/>
      <c r="B25" s="2" t="s">
        <v>26</v>
      </c>
      <c r="C25" s="38" t="s">
        <v>355</v>
      </c>
      <c r="D25" s="38" t="s">
        <v>341</v>
      </c>
      <c r="E25" s="39">
        <v>2571</v>
      </c>
      <c r="F25" s="39">
        <v>483502.26</v>
      </c>
      <c r="G25" s="80">
        <v>7.13543391653135E-3</v>
      </c>
      <c r="H25" s="40"/>
    </row>
    <row r="26" spans="1:8" x14ac:dyDescent="0.25">
      <c r="A26" s="88"/>
      <c r="B26" s="2" t="s">
        <v>27</v>
      </c>
      <c r="C26" s="38" t="s">
        <v>343</v>
      </c>
      <c r="D26" s="38" t="s">
        <v>327</v>
      </c>
      <c r="E26" s="39">
        <v>306</v>
      </c>
      <c r="F26" s="39">
        <v>415272.6</v>
      </c>
      <c r="G26" s="80">
        <v>6.128513638480524E-3</v>
      </c>
      <c r="H26" s="40"/>
    </row>
    <row r="27" spans="1:8" x14ac:dyDescent="0.25">
      <c r="A27" s="88"/>
      <c r="B27" s="2" t="s">
        <v>28</v>
      </c>
      <c r="C27" s="38" t="s">
        <v>339</v>
      </c>
      <c r="D27" s="38" t="s">
        <v>323</v>
      </c>
      <c r="E27" s="39">
        <v>2302</v>
      </c>
      <c r="F27" s="39">
        <v>3165710.4</v>
      </c>
      <c r="G27" s="80">
        <v>4.6718948858845095E-2</v>
      </c>
      <c r="H27" s="40"/>
    </row>
    <row r="28" spans="1:8" x14ac:dyDescent="0.25">
      <c r="A28" s="88"/>
      <c r="B28" s="2" t="s">
        <v>756</v>
      </c>
      <c r="C28" s="38" t="s">
        <v>759</v>
      </c>
      <c r="D28" s="38" t="s">
        <v>760</v>
      </c>
      <c r="E28" s="39">
        <v>1325</v>
      </c>
      <c r="F28" s="39">
        <v>267742.75</v>
      </c>
      <c r="G28" s="80">
        <v>3.9512963171162308E-3</v>
      </c>
      <c r="H28" s="40"/>
    </row>
    <row r="29" spans="1:8" x14ac:dyDescent="0.25">
      <c r="A29" s="88"/>
      <c r="B29" s="2" t="s">
        <v>29</v>
      </c>
      <c r="C29" s="38" t="s">
        <v>340</v>
      </c>
      <c r="D29" s="38" t="s">
        <v>344</v>
      </c>
      <c r="E29" s="39">
        <v>306</v>
      </c>
      <c r="F29" s="39">
        <v>939052.8</v>
      </c>
      <c r="G29" s="80">
        <v>1.3858361693146441E-2</v>
      </c>
      <c r="H29" s="40"/>
    </row>
    <row r="30" spans="1:8" x14ac:dyDescent="0.25">
      <c r="A30" s="88"/>
      <c r="B30" s="2" t="s">
        <v>30</v>
      </c>
      <c r="C30" s="38" t="s">
        <v>345</v>
      </c>
      <c r="D30" s="38" t="s">
        <v>326</v>
      </c>
      <c r="E30" s="39">
        <v>293</v>
      </c>
      <c r="F30" s="39">
        <v>295930</v>
      </c>
      <c r="G30" s="80">
        <v>4.3672783637435791E-3</v>
      </c>
      <c r="H30" s="40"/>
    </row>
    <row r="31" spans="1:8" x14ac:dyDescent="0.25">
      <c r="A31" s="88"/>
      <c r="B31" s="2" t="s">
        <v>634</v>
      </c>
      <c r="C31" s="38" t="s">
        <v>654</v>
      </c>
      <c r="D31" s="38" t="s">
        <v>656</v>
      </c>
      <c r="E31" s="39">
        <v>20</v>
      </c>
      <c r="F31" s="39">
        <v>140620</v>
      </c>
      <c r="G31" s="80">
        <v>2.0752430760978004E-3</v>
      </c>
      <c r="H31" s="40"/>
    </row>
    <row r="32" spans="1:8" x14ac:dyDescent="0.25">
      <c r="A32" s="88"/>
      <c r="B32" s="2" t="s">
        <v>757</v>
      </c>
      <c r="C32" s="38" t="s">
        <v>761</v>
      </c>
      <c r="D32" s="38" t="s">
        <v>762</v>
      </c>
      <c r="E32" s="39">
        <v>65</v>
      </c>
      <c r="F32" s="39">
        <v>251264</v>
      </c>
      <c r="G32" s="80">
        <v>3.7081060750436472E-3</v>
      </c>
      <c r="H32" s="40"/>
    </row>
    <row r="33" spans="1:8" x14ac:dyDescent="0.25">
      <c r="A33" s="88"/>
      <c r="B33" s="2" t="s">
        <v>31</v>
      </c>
      <c r="C33" s="38" t="s">
        <v>354</v>
      </c>
      <c r="D33" s="38" t="s">
        <v>325</v>
      </c>
      <c r="E33" s="39">
        <v>143</v>
      </c>
      <c r="F33" s="39">
        <v>255941.4</v>
      </c>
      <c r="G33" s="80">
        <v>3.7771342500126405E-3</v>
      </c>
      <c r="H33" s="40"/>
    </row>
    <row r="34" spans="1:8" x14ac:dyDescent="0.25">
      <c r="A34" s="88"/>
      <c r="B34" s="2" t="s">
        <v>638</v>
      </c>
      <c r="C34" s="38" t="s">
        <v>660</v>
      </c>
      <c r="D34" s="38" t="s">
        <v>316</v>
      </c>
      <c r="E34" s="39">
        <v>820</v>
      </c>
      <c r="F34" s="39">
        <v>321194</v>
      </c>
      <c r="G34" s="80">
        <v>4.7401196457414084E-3</v>
      </c>
      <c r="H34" s="40"/>
    </row>
    <row r="35" spans="1:8" x14ac:dyDescent="0.25">
      <c r="A35" s="88"/>
      <c r="B35" s="2" t="s">
        <v>33</v>
      </c>
      <c r="C35" s="38" t="s">
        <v>348</v>
      </c>
      <c r="D35" s="38" t="s">
        <v>352</v>
      </c>
      <c r="E35" s="39">
        <v>184</v>
      </c>
      <c r="F35" s="39">
        <v>324888.8</v>
      </c>
      <c r="G35" s="80">
        <v>4.794646797765062E-3</v>
      </c>
      <c r="H35" s="40"/>
    </row>
    <row r="36" spans="1:8" x14ac:dyDescent="0.25">
      <c r="A36" s="88"/>
      <c r="B36" s="2" t="s">
        <v>639</v>
      </c>
      <c r="C36" s="38" t="s">
        <v>662</v>
      </c>
      <c r="D36" s="38" t="s">
        <v>661</v>
      </c>
      <c r="E36" s="39">
        <v>170</v>
      </c>
      <c r="F36" s="39">
        <v>451044</v>
      </c>
      <c r="G36" s="80">
        <v>6.6564211208608752E-3</v>
      </c>
      <c r="H36" s="40"/>
    </row>
    <row r="37" spans="1:8" x14ac:dyDescent="0.25">
      <c r="A37" s="88"/>
      <c r="B37" s="2" t="s">
        <v>34</v>
      </c>
      <c r="C37" s="38" t="s">
        <v>337</v>
      </c>
      <c r="D37" s="38" t="s">
        <v>349</v>
      </c>
      <c r="E37" s="39">
        <v>3000</v>
      </c>
      <c r="F37" s="39">
        <v>520380</v>
      </c>
      <c r="G37" s="80">
        <v>7.6796685531202767E-3</v>
      </c>
      <c r="H37" s="40"/>
    </row>
    <row r="38" spans="1:8" x14ac:dyDescent="0.25">
      <c r="A38" s="88"/>
      <c r="B38" s="2" t="s">
        <v>635</v>
      </c>
      <c r="C38" s="38" t="s">
        <v>655</v>
      </c>
      <c r="D38" s="38" t="s">
        <v>657</v>
      </c>
      <c r="E38" s="39">
        <v>480</v>
      </c>
      <c r="F38" s="39">
        <v>945888</v>
      </c>
      <c r="G38" s="80">
        <v>1.3959234267984611E-2</v>
      </c>
      <c r="H38" s="40"/>
    </row>
    <row r="39" spans="1:8" x14ac:dyDescent="0.25">
      <c r="A39" s="88"/>
      <c r="B39" s="2" t="s">
        <v>36</v>
      </c>
      <c r="C39" s="38" t="s">
        <v>338</v>
      </c>
      <c r="D39" s="38" t="s">
        <v>347</v>
      </c>
      <c r="E39" s="39">
        <v>1525</v>
      </c>
      <c r="F39" s="39">
        <v>437598.75</v>
      </c>
      <c r="G39" s="80">
        <v>6.4579986918400813E-3</v>
      </c>
      <c r="H39" s="40"/>
    </row>
    <row r="40" spans="1:8" x14ac:dyDescent="0.25">
      <c r="A40" s="88"/>
      <c r="B40" s="2" t="s">
        <v>37</v>
      </c>
      <c r="C40" s="38" t="s">
        <v>351</v>
      </c>
      <c r="D40" s="38" t="s">
        <v>324</v>
      </c>
      <c r="E40" s="39">
        <v>42</v>
      </c>
      <c r="F40" s="39">
        <v>201360.6</v>
      </c>
      <c r="G40" s="80">
        <v>2.9716412384362019E-3</v>
      </c>
      <c r="H40" s="40"/>
    </row>
    <row r="41" spans="1:8" x14ac:dyDescent="0.25">
      <c r="A41" s="88"/>
      <c r="B41" s="2" t="s">
        <v>38</v>
      </c>
      <c r="C41" s="38" t="s">
        <v>362</v>
      </c>
      <c r="D41" s="38" t="s">
        <v>323</v>
      </c>
      <c r="E41" s="39">
        <v>2900</v>
      </c>
      <c r="F41" s="39">
        <v>957145</v>
      </c>
      <c r="G41" s="80">
        <v>1.4125362921857695E-2</v>
      </c>
      <c r="H41" s="40"/>
    </row>
    <row r="42" spans="1:8" x14ac:dyDescent="0.25">
      <c r="A42" s="88"/>
      <c r="B42" s="2" t="s">
        <v>40</v>
      </c>
      <c r="C42" s="38" t="s">
        <v>372</v>
      </c>
      <c r="D42" s="38" t="s">
        <v>370</v>
      </c>
      <c r="E42" s="39">
        <v>360</v>
      </c>
      <c r="F42" s="39">
        <v>387216</v>
      </c>
      <c r="G42" s="80">
        <v>5.7144596995753506E-3</v>
      </c>
      <c r="H42" s="40"/>
    </row>
    <row r="43" spans="1:8" x14ac:dyDescent="0.25">
      <c r="A43" s="88"/>
      <c r="B43" s="2" t="s">
        <v>676</v>
      </c>
      <c r="C43" s="38" t="s">
        <v>697</v>
      </c>
      <c r="D43" s="38" t="s">
        <v>698</v>
      </c>
      <c r="E43" s="39">
        <v>250</v>
      </c>
      <c r="F43" s="39">
        <v>209062.5</v>
      </c>
      <c r="G43" s="80">
        <v>3.0853044061776159E-3</v>
      </c>
      <c r="H43" s="40"/>
    </row>
    <row r="44" spans="1:8" ht="13.5" customHeight="1" x14ac:dyDescent="0.25">
      <c r="A44" s="88"/>
      <c r="B44" s="2" t="s">
        <v>604</v>
      </c>
      <c r="C44" s="38" t="s">
        <v>609</v>
      </c>
      <c r="D44" s="38" t="s">
        <v>608</v>
      </c>
      <c r="E44" s="39">
        <v>95</v>
      </c>
      <c r="F44" s="39">
        <v>469680</v>
      </c>
      <c r="G44" s="80">
        <v>6.9314476460077858E-3</v>
      </c>
      <c r="H44" s="40"/>
    </row>
    <row r="45" spans="1:8" x14ac:dyDescent="0.25">
      <c r="A45" s="88"/>
      <c r="B45" s="2" t="s">
        <v>41</v>
      </c>
      <c r="C45" s="38" t="s">
        <v>358</v>
      </c>
      <c r="D45" s="38" t="s">
        <v>360</v>
      </c>
      <c r="E45" s="39">
        <v>870</v>
      </c>
      <c r="F45" s="39">
        <v>441568.5</v>
      </c>
      <c r="G45" s="80">
        <v>6.5165835033984603E-3</v>
      </c>
      <c r="H45" s="40"/>
    </row>
    <row r="46" spans="1:8" x14ac:dyDescent="0.25">
      <c r="A46" s="88"/>
      <c r="B46" s="2" t="s">
        <v>677</v>
      </c>
      <c r="C46" s="38" t="s">
        <v>699</v>
      </c>
      <c r="D46" s="38" t="s">
        <v>700</v>
      </c>
      <c r="E46" s="39">
        <v>1100</v>
      </c>
      <c r="F46" s="39">
        <v>308825</v>
      </c>
      <c r="G46" s="80">
        <v>4.5575803084618345E-3</v>
      </c>
      <c r="H46" s="40"/>
    </row>
    <row r="47" spans="1:8" x14ac:dyDescent="0.25">
      <c r="A47" s="88"/>
      <c r="B47" s="2" t="s">
        <v>758</v>
      </c>
      <c r="C47" s="38" t="s">
        <v>763</v>
      </c>
      <c r="D47" s="38" t="s">
        <v>764</v>
      </c>
      <c r="E47" s="39">
        <v>1600</v>
      </c>
      <c r="F47" s="39">
        <v>252320</v>
      </c>
      <c r="G47" s="80">
        <v>3.7236903211562864E-3</v>
      </c>
      <c r="H47" s="40"/>
    </row>
    <row r="48" spans="1:8" x14ac:dyDescent="0.25">
      <c r="A48" s="88"/>
      <c r="B48" s="2" t="s">
        <v>42</v>
      </c>
      <c r="C48" s="38" t="s">
        <v>369</v>
      </c>
      <c r="D48" s="38" t="s">
        <v>365</v>
      </c>
      <c r="E48" s="39">
        <v>2550</v>
      </c>
      <c r="F48" s="39">
        <v>598995</v>
      </c>
      <c r="G48" s="80">
        <v>8.8398536934092015E-3</v>
      </c>
      <c r="H48" s="40"/>
    </row>
    <row r="49" spans="1:8" x14ac:dyDescent="0.25">
      <c r="A49" s="88"/>
      <c r="B49" s="2" t="s">
        <v>43</v>
      </c>
      <c r="C49" s="38" t="s">
        <v>733</v>
      </c>
      <c r="D49" s="38" t="s">
        <v>319</v>
      </c>
      <c r="E49" s="39">
        <v>73</v>
      </c>
      <c r="F49" s="39">
        <v>258274</v>
      </c>
      <c r="G49" s="80">
        <v>3.8115583148633429E-3</v>
      </c>
      <c r="H49" s="40"/>
    </row>
    <row r="50" spans="1:8" x14ac:dyDescent="0.25">
      <c r="A50" s="88"/>
      <c r="B50" s="2" t="s">
        <v>44</v>
      </c>
      <c r="C50" s="38" t="s">
        <v>371</v>
      </c>
      <c r="D50" s="38" t="s">
        <v>364</v>
      </c>
      <c r="E50" s="39">
        <v>72</v>
      </c>
      <c r="F50" s="39">
        <v>370548</v>
      </c>
      <c r="G50" s="80">
        <v>5.4684765421838125E-3</v>
      </c>
      <c r="H50" s="40"/>
    </row>
    <row r="51" spans="1:8" x14ac:dyDescent="0.25">
      <c r="A51" s="88"/>
      <c r="B51" s="2" t="s">
        <v>613</v>
      </c>
      <c r="C51" s="38" t="s">
        <v>361</v>
      </c>
      <c r="D51" s="38" t="s">
        <v>323</v>
      </c>
      <c r="E51" s="39">
        <v>1819</v>
      </c>
      <c r="F51" s="39">
        <v>713502.75</v>
      </c>
      <c r="G51" s="80">
        <v>1.0529737176178637E-2</v>
      </c>
      <c r="H51" s="40"/>
    </row>
    <row r="52" spans="1:8" x14ac:dyDescent="0.25">
      <c r="A52" s="88"/>
      <c r="B52" s="2" t="s">
        <v>45</v>
      </c>
      <c r="C52" s="38" t="s">
        <v>359</v>
      </c>
      <c r="D52" s="38" t="s">
        <v>323</v>
      </c>
      <c r="E52" s="39">
        <v>1074</v>
      </c>
      <c r="F52" s="39">
        <v>1445281.8</v>
      </c>
      <c r="G52" s="80">
        <v>2.1329192493672065E-2</v>
      </c>
      <c r="H52" s="40"/>
    </row>
    <row r="53" spans="1:8" x14ac:dyDescent="0.25">
      <c r="A53" s="88"/>
      <c r="B53" s="2" t="s">
        <v>46</v>
      </c>
      <c r="C53" s="38" t="s">
        <v>366</v>
      </c>
      <c r="D53" s="38" t="s">
        <v>367</v>
      </c>
      <c r="E53" s="39">
        <v>240</v>
      </c>
      <c r="F53" s="39">
        <v>337248</v>
      </c>
      <c r="G53" s="80">
        <v>4.9770415085182117E-3</v>
      </c>
      <c r="H53" s="40"/>
    </row>
    <row r="54" spans="1:8" x14ac:dyDescent="0.25">
      <c r="A54" s="88"/>
      <c r="B54" s="2" t="s">
        <v>48</v>
      </c>
      <c r="C54" s="38" t="s">
        <v>356</v>
      </c>
      <c r="D54" s="38" t="s">
        <v>357</v>
      </c>
      <c r="E54" s="39">
        <v>2180</v>
      </c>
      <c r="F54" s="39">
        <v>902738</v>
      </c>
      <c r="G54" s="80">
        <v>1.3322434817453961E-2</v>
      </c>
      <c r="H54" s="40"/>
    </row>
    <row r="55" spans="1:8" x14ac:dyDescent="0.25">
      <c r="A55" s="88"/>
      <c r="B55" s="2" t="s">
        <v>678</v>
      </c>
      <c r="C55" s="38" t="s">
        <v>701</v>
      </c>
      <c r="D55" s="38" t="s">
        <v>319</v>
      </c>
      <c r="E55" s="39">
        <v>65</v>
      </c>
      <c r="F55" s="39">
        <v>281222.5</v>
      </c>
      <c r="G55" s="80">
        <v>4.1502278905412721E-3</v>
      </c>
      <c r="H55" s="40"/>
    </row>
    <row r="56" spans="1:8" x14ac:dyDescent="0.25">
      <c r="A56" s="88"/>
      <c r="B56" s="2" t="s">
        <v>49</v>
      </c>
      <c r="C56" s="38" t="s">
        <v>363</v>
      </c>
      <c r="D56" s="38" t="s">
        <v>373</v>
      </c>
      <c r="E56" s="39">
        <v>1727</v>
      </c>
      <c r="F56" s="39">
        <v>711178.6</v>
      </c>
      <c r="G56" s="80">
        <v>1.0495437814812452E-2</v>
      </c>
      <c r="H56" s="40"/>
    </row>
    <row r="57" spans="1:8" x14ac:dyDescent="0.25">
      <c r="A57" s="88"/>
      <c r="B57" s="2" t="s">
        <v>679</v>
      </c>
      <c r="C57" s="38" t="s">
        <v>702</v>
      </c>
      <c r="D57" s="38" t="s">
        <v>314</v>
      </c>
      <c r="E57" s="39">
        <v>820</v>
      </c>
      <c r="F57" s="39">
        <v>341899</v>
      </c>
      <c r="G57" s="80">
        <v>5.0456800773343892E-3</v>
      </c>
      <c r="H57" s="40"/>
    </row>
    <row r="58" spans="1:8" x14ac:dyDescent="0.25">
      <c r="A58" s="88"/>
      <c r="B58" s="2" t="s">
        <v>50</v>
      </c>
      <c r="C58" s="38" t="s">
        <v>380</v>
      </c>
      <c r="D58" s="38" t="s">
        <v>379</v>
      </c>
      <c r="E58" s="39">
        <v>214</v>
      </c>
      <c r="F58" s="39">
        <v>942456</v>
      </c>
      <c r="G58" s="80">
        <v>1.3908585468118536E-2</v>
      </c>
      <c r="H58" s="40"/>
    </row>
    <row r="59" spans="1:8" outlineLevel="1" x14ac:dyDescent="0.25">
      <c r="A59" s="88"/>
      <c r="B59" s="2" t="s">
        <v>51</v>
      </c>
      <c r="C59" s="38" t="s">
        <v>375</v>
      </c>
      <c r="D59" s="38" t="s">
        <v>325</v>
      </c>
      <c r="E59" s="39">
        <v>760</v>
      </c>
      <c r="F59" s="39">
        <v>763610</v>
      </c>
      <c r="G59" s="80">
        <v>1.1269210392113791E-2</v>
      </c>
      <c r="H59" s="40"/>
    </row>
    <row r="60" spans="1:8" outlineLevel="1" x14ac:dyDescent="0.25">
      <c r="A60" s="88"/>
      <c r="B60" s="2" t="s">
        <v>52</v>
      </c>
      <c r="C60" s="38" t="s">
        <v>381</v>
      </c>
      <c r="D60" s="38" t="s">
        <v>39</v>
      </c>
      <c r="E60" s="39">
        <v>86</v>
      </c>
      <c r="F60" s="39">
        <v>486717</v>
      </c>
      <c r="G60" s="80">
        <v>7.1828764348534566E-3</v>
      </c>
      <c r="H60" s="40"/>
    </row>
    <row r="61" spans="1:8" outlineLevel="1" x14ac:dyDescent="0.25">
      <c r="A61" s="88"/>
      <c r="B61" s="2" t="s">
        <v>53</v>
      </c>
      <c r="C61" s="38" t="s">
        <v>386</v>
      </c>
      <c r="D61" s="38" t="s">
        <v>327</v>
      </c>
      <c r="E61" s="39">
        <v>231</v>
      </c>
      <c r="F61" s="39">
        <v>558789</v>
      </c>
      <c r="G61" s="80">
        <v>8.2465012320410598E-3</v>
      </c>
      <c r="H61" s="40"/>
    </row>
    <row r="62" spans="1:8" outlineLevel="1" x14ac:dyDescent="0.25">
      <c r="A62" s="88"/>
      <c r="B62" s="2" t="s">
        <v>54</v>
      </c>
      <c r="C62" s="38" t="s">
        <v>385</v>
      </c>
      <c r="D62" s="38" t="s">
        <v>382</v>
      </c>
      <c r="E62" s="39">
        <v>36</v>
      </c>
      <c r="F62" s="39">
        <v>673056</v>
      </c>
      <c r="G62" s="80">
        <v>9.9328317723373707E-3</v>
      </c>
      <c r="H62" s="40"/>
    </row>
    <row r="63" spans="1:8" outlineLevel="1" x14ac:dyDescent="0.25">
      <c r="A63" s="88"/>
      <c r="B63" s="2" t="s">
        <v>614</v>
      </c>
      <c r="C63" s="38" t="s">
        <v>625</v>
      </c>
      <c r="D63" s="38" t="s">
        <v>327</v>
      </c>
      <c r="E63" s="39">
        <v>67</v>
      </c>
      <c r="F63" s="39">
        <v>440793</v>
      </c>
      <c r="G63" s="80">
        <v>6.5051388226594915E-3</v>
      </c>
      <c r="H63" s="40"/>
    </row>
    <row r="64" spans="1:8" outlineLevel="1" x14ac:dyDescent="0.25">
      <c r="A64" s="88"/>
      <c r="B64" s="2" t="s">
        <v>680</v>
      </c>
      <c r="C64" s="38" t="s">
        <v>703</v>
      </c>
      <c r="D64" s="38" t="s">
        <v>704</v>
      </c>
      <c r="E64" s="39">
        <v>2560</v>
      </c>
      <c r="F64" s="39">
        <v>795776</v>
      </c>
      <c r="G64" s="80">
        <v>1.1743910070578888E-2</v>
      </c>
      <c r="H64" s="40"/>
    </row>
    <row r="65" spans="1:8" outlineLevel="1" x14ac:dyDescent="0.25">
      <c r="A65" s="88"/>
      <c r="B65" s="2" t="s">
        <v>55</v>
      </c>
      <c r="C65" s="38" t="s">
        <v>383</v>
      </c>
      <c r="D65" s="38" t="s">
        <v>316</v>
      </c>
      <c r="E65" s="39">
        <v>1158</v>
      </c>
      <c r="F65" s="39">
        <v>2144616</v>
      </c>
      <c r="G65" s="80">
        <v>3.1649832917711278E-2</v>
      </c>
      <c r="H65" s="40"/>
    </row>
    <row r="66" spans="1:8" outlineLevel="1" x14ac:dyDescent="0.25">
      <c r="A66" s="88"/>
      <c r="B66" s="2" t="s">
        <v>681</v>
      </c>
      <c r="C66" s="38" t="s">
        <v>705</v>
      </c>
      <c r="D66" s="38" t="s">
        <v>325</v>
      </c>
      <c r="E66" s="39">
        <v>75</v>
      </c>
      <c r="F66" s="39">
        <v>224797.5</v>
      </c>
      <c r="G66" s="80">
        <v>3.3175185279412265E-3</v>
      </c>
      <c r="H66" s="40"/>
    </row>
    <row r="67" spans="1:8" outlineLevel="1" x14ac:dyDescent="0.25">
      <c r="A67" s="88"/>
      <c r="B67" s="2" t="s">
        <v>56</v>
      </c>
      <c r="C67" s="38" t="s">
        <v>376</v>
      </c>
      <c r="D67" s="38" t="s">
        <v>384</v>
      </c>
      <c r="E67" s="39">
        <v>70</v>
      </c>
      <c r="F67" s="39">
        <v>607740</v>
      </c>
      <c r="G67" s="80">
        <v>8.9689107315294916E-3</v>
      </c>
      <c r="H67" s="40"/>
    </row>
    <row r="68" spans="1:8" outlineLevel="1" x14ac:dyDescent="0.25">
      <c r="A68" s="88"/>
      <c r="B68" s="2" t="s">
        <v>636</v>
      </c>
      <c r="C68" s="38" t="s">
        <v>658</v>
      </c>
      <c r="D68" s="38" t="s">
        <v>659</v>
      </c>
      <c r="E68" s="39">
        <v>335</v>
      </c>
      <c r="F68" s="39">
        <v>718273.5</v>
      </c>
      <c r="G68" s="80">
        <v>1.0600142992600863E-2</v>
      </c>
      <c r="H68" s="40"/>
    </row>
    <row r="69" spans="1:8" outlineLevel="1" x14ac:dyDescent="0.25">
      <c r="A69" s="88"/>
      <c r="B69" s="2" t="s">
        <v>57</v>
      </c>
      <c r="C69" s="38" t="s">
        <v>374</v>
      </c>
      <c r="D69" s="38" t="s">
        <v>377</v>
      </c>
      <c r="E69" s="39">
        <v>261</v>
      </c>
      <c r="F69" s="39">
        <v>530221.5</v>
      </c>
      <c r="G69" s="80">
        <v>7.8249075286103663E-3</v>
      </c>
      <c r="H69" s="40"/>
    </row>
    <row r="70" spans="1:8" outlineLevel="1" x14ac:dyDescent="0.25">
      <c r="A70" s="88"/>
      <c r="B70" s="2" t="s">
        <v>58</v>
      </c>
      <c r="C70" s="38" t="s">
        <v>387</v>
      </c>
      <c r="D70" s="38" t="s">
        <v>323</v>
      </c>
      <c r="E70" s="39">
        <v>4766</v>
      </c>
      <c r="F70" s="39">
        <v>598228.31999999995</v>
      </c>
      <c r="G70" s="80">
        <v>8.8285391765440136E-3</v>
      </c>
      <c r="H70" s="40"/>
    </row>
    <row r="71" spans="1:8" outlineLevel="1" x14ac:dyDescent="0.25">
      <c r="A71" s="88"/>
      <c r="B71" s="2" t="s">
        <v>59</v>
      </c>
      <c r="C71" s="38" t="s">
        <v>397</v>
      </c>
      <c r="D71" s="38" t="s">
        <v>342</v>
      </c>
      <c r="E71" s="39">
        <v>89</v>
      </c>
      <c r="F71" s="39">
        <v>1001517</v>
      </c>
      <c r="G71" s="80">
        <v>1.4780196414764904E-2</v>
      </c>
      <c r="H71" s="40"/>
    </row>
    <row r="72" spans="1:8" outlineLevel="1" x14ac:dyDescent="0.25">
      <c r="A72" s="88"/>
      <c r="B72" s="2" t="s">
        <v>60</v>
      </c>
      <c r="C72" s="38" t="s">
        <v>392</v>
      </c>
      <c r="D72" s="38" t="s">
        <v>324</v>
      </c>
      <c r="E72" s="39">
        <v>126</v>
      </c>
      <c r="F72" s="39">
        <v>436035.6</v>
      </c>
      <c r="G72" s="80">
        <v>6.4349300229849951E-3</v>
      </c>
      <c r="H72" s="40"/>
    </row>
    <row r="73" spans="1:8" outlineLevel="1" x14ac:dyDescent="0.25">
      <c r="A73" s="88"/>
      <c r="B73" s="2" t="s">
        <v>682</v>
      </c>
      <c r="C73" s="38" t="s">
        <v>706</v>
      </c>
      <c r="D73" s="38" t="s">
        <v>707</v>
      </c>
      <c r="E73" s="39">
        <v>860</v>
      </c>
      <c r="F73" s="39">
        <v>377583</v>
      </c>
      <c r="G73" s="80">
        <v>5.5722977272239776E-3</v>
      </c>
      <c r="H73" s="40"/>
    </row>
    <row r="74" spans="1:8" x14ac:dyDescent="0.25">
      <c r="B74" s="2" t="s">
        <v>61</v>
      </c>
      <c r="C74" s="38" t="s">
        <v>391</v>
      </c>
      <c r="D74" s="38" t="s">
        <v>323</v>
      </c>
      <c r="E74" s="39">
        <v>775</v>
      </c>
      <c r="F74" s="39">
        <v>632903.75</v>
      </c>
      <c r="G74" s="80">
        <v>9.3402725431932388E-3</v>
      </c>
      <c r="H74" s="40"/>
    </row>
    <row r="75" spans="1:8" x14ac:dyDescent="0.25">
      <c r="B75" s="2" t="s">
        <v>62</v>
      </c>
      <c r="C75" s="38" t="s">
        <v>388</v>
      </c>
      <c r="D75" s="38" t="s">
        <v>393</v>
      </c>
      <c r="E75" s="39">
        <v>39</v>
      </c>
      <c r="F75" s="39">
        <v>550485</v>
      </c>
      <c r="G75" s="80">
        <v>8.1239523876098542E-3</v>
      </c>
      <c r="H75" s="40"/>
    </row>
    <row r="76" spans="1:8" x14ac:dyDescent="0.25">
      <c r="B76" s="2" t="s">
        <v>63</v>
      </c>
      <c r="C76" s="38" t="s">
        <v>395</v>
      </c>
      <c r="D76" s="38" t="s">
        <v>377</v>
      </c>
      <c r="E76" s="39">
        <v>232</v>
      </c>
      <c r="F76" s="39">
        <v>325890.40000000002</v>
      </c>
      <c r="G76" s="80">
        <v>4.809428219077959E-3</v>
      </c>
      <c r="H76" s="40"/>
    </row>
    <row r="77" spans="1:8" x14ac:dyDescent="0.25">
      <c r="B77" s="2" t="s">
        <v>723</v>
      </c>
      <c r="C77" s="38" t="s">
        <v>734</v>
      </c>
      <c r="D77" s="38" t="s">
        <v>401</v>
      </c>
      <c r="E77" s="39">
        <v>1925</v>
      </c>
      <c r="F77" s="39">
        <v>754503.75</v>
      </c>
      <c r="G77" s="80">
        <v>1.1134822095557714E-2</v>
      </c>
      <c r="H77" s="40"/>
    </row>
    <row r="78" spans="1:8" x14ac:dyDescent="0.25">
      <c r="A78" s="97" t="s">
        <v>67</v>
      </c>
      <c r="B78" s="2" t="s">
        <v>65</v>
      </c>
      <c r="C78" s="38" t="s">
        <v>390</v>
      </c>
      <c r="D78" s="38" t="s">
        <v>325</v>
      </c>
      <c r="E78" s="39">
        <v>791</v>
      </c>
      <c r="F78" s="39">
        <v>824340.65</v>
      </c>
      <c r="G78" s="80">
        <v>1.2165461714254446E-2</v>
      </c>
      <c r="H78" s="40"/>
    </row>
    <row r="79" spans="1:8" x14ac:dyDescent="0.25">
      <c r="B79" s="2" t="s">
        <v>66</v>
      </c>
      <c r="C79" s="38" t="s">
        <v>396</v>
      </c>
      <c r="D79" s="38" t="s">
        <v>353</v>
      </c>
      <c r="E79" s="39">
        <v>3174</v>
      </c>
      <c r="F79" s="39">
        <v>1132007.1000000001</v>
      </c>
      <c r="G79" s="80">
        <v>1.6705944363309275E-2</v>
      </c>
      <c r="H79" s="40"/>
    </row>
    <row r="80" spans="1:8" x14ac:dyDescent="0.25">
      <c r="B80" s="2" t="s">
        <v>68</v>
      </c>
      <c r="C80" s="38" t="s">
        <v>398</v>
      </c>
      <c r="D80" s="38" t="s">
        <v>402</v>
      </c>
      <c r="E80" s="39">
        <v>1996</v>
      </c>
      <c r="F80" s="39">
        <v>571454.80000000005</v>
      </c>
      <c r="G80" s="80">
        <v>8.4334206869780496E-3</v>
      </c>
      <c r="H80" s="40"/>
    </row>
    <row r="81" spans="1:8" x14ac:dyDescent="0.25">
      <c r="B81" s="2" t="s">
        <v>69</v>
      </c>
      <c r="C81" s="38" t="s">
        <v>400</v>
      </c>
      <c r="D81" s="38" t="s">
        <v>404</v>
      </c>
      <c r="E81" s="39">
        <v>2834</v>
      </c>
      <c r="F81" s="39">
        <v>749876.4</v>
      </c>
      <c r="G81" s="80">
        <v>1.1066532548920101E-2</v>
      </c>
      <c r="H81" s="40"/>
    </row>
    <row r="82" spans="1:8" x14ac:dyDescent="0.25">
      <c r="A82" s="89" t="s">
        <v>71</v>
      </c>
      <c r="B82" s="2" t="s">
        <v>637</v>
      </c>
      <c r="C82" s="38" t="s">
        <v>653</v>
      </c>
      <c r="D82" s="38" t="s">
        <v>502</v>
      </c>
      <c r="E82" s="39">
        <v>150</v>
      </c>
      <c r="F82" s="39">
        <v>261255</v>
      </c>
      <c r="G82" s="80">
        <v>3.8555513429521463E-3</v>
      </c>
      <c r="H82" s="40"/>
    </row>
    <row r="83" spans="1:8" x14ac:dyDescent="0.25">
      <c r="B83" s="2" t="s">
        <v>683</v>
      </c>
      <c r="C83" s="38" t="s">
        <v>708</v>
      </c>
      <c r="D83" s="38" t="s">
        <v>709</v>
      </c>
      <c r="E83" s="39">
        <v>5575</v>
      </c>
      <c r="F83" s="39">
        <v>825713.25</v>
      </c>
      <c r="G83" s="80">
        <v>1.2185718282639112E-2</v>
      </c>
      <c r="H83" s="40"/>
    </row>
    <row r="84" spans="1:8" x14ac:dyDescent="0.25">
      <c r="B84" s="2" t="s">
        <v>70</v>
      </c>
      <c r="C84" s="38" t="s">
        <v>399</v>
      </c>
      <c r="D84" s="38" t="s">
        <v>352</v>
      </c>
      <c r="E84" s="39">
        <v>347</v>
      </c>
      <c r="F84" s="39">
        <v>199819.95</v>
      </c>
      <c r="G84" s="80">
        <v>2.9489046202795383E-3</v>
      </c>
      <c r="H84" s="40"/>
    </row>
    <row r="85" spans="1:8" x14ac:dyDescent="0.25">
      <c r="B85" s="2" t="s">
        <v>72</v>
      </c>
      <c r="C85" s="38" t="s">
        <v>403</v>
      </c>
      <c r="D85" s="38" t="s">
        <v>319</v>
      </c>
      <c r="E85" s="39">
        <v>183</v>
      </c>
      <c r="F85" s="39">
        <v>196139.4</v>
      </c>
      <c r="G85" s="80">
        <v>2.8945877670315521E-3</v>
      </c>
      <c r="H85" s="40"/>
    </row>
    <row r="86" spans="1:8" x14ac:dyDescent="0.25">
      <c r="B86" s="2" t="s">
        <v>684</v>
      </c>
      <c r="C86" s="38" t="s">
        <v>710</v>
      </c>
      <c r="D86" s="38" t="s">
        <v>323</v>
      </c>
      <c r="E86" s="39">
        <v>440</v>
      </c>
      <c r="F86" s="39">
        <v>456302</v>
      </c>
      <c r="G86" s="80">
        <v>6.7340176796300564E-3</v>
      </c>
      <c r="H86" s="40"/>
    </row>
    <row r="87" spans="1:8" hidden="1" x14ac:dyDescent="0.25">
      <c r="B87" s="2"/>
      <c r="C87" s="38"/>
      <c r="D87" s="38"/>
      <c r="E87" s="39"/>
      <c r="F87" s="39"/>
      <c r="G87" s="80"/>
      <c r="H87" s="40"/>
    </row>
    <row r="88" spans="1:8" hidden="1" x14ac:dyDescent="0.25">
      <c r="B88" s="2"/>
      <c r="C88" s="38"/>
      <c r="D88" s="38"/>
      <c r="E88" s="39"/>
      <c r="F88" s="39"/>
      <c r="G88" s="80"/>
      <c r="H88" s="40"/>
    </row>
    <row r="89" spans="1:8" hidden="1" x14ac:dyDescent="0.25">
      <c r="B89" s="2"/>
      <c r="C89" s="38"/>
      <c r="D89" s="38"/>
      <c r="E89" s="39"/>
      <c r="F89" s="39"/>
      <c r="G89" s="80"/>
      <c r="H89" s="40"/>
    </row>
    <row r="90" spans="1:8" hidden="1" x14ac:dyDescent="0.25">
      <c r="B90" s="2"/>
      <c r="C90" s="38"/>
      <c r="D90" s="38"/>
      <c r="E90" s="39"/>
      <c r="F90" s="39"/>
      <c r="G90" s="80"/>
      <c r="H90" s="40"/>
    </row>
    <row r="91" spans="1:8" hidden="1" x14ac:dyDescent="0.25">
      <c r="B91" s="2"/>
      <c r="C91" s="38"/>
      <c r="D91" s="38"/>
      <c r="E91" s="39"/>
      <c r="F91" s="39"/>
      <c r="G91" s="80"/>
      <c r="H91" s="40"/>
    </row>
    <row r="92" spans="1:8" hidden="1" x14ac:dyDescent="0.25">
      <c r="A92" s="98" t="s">
        <v>74</v>
      </c>
      <c r="B92" s="2"/>
      <c r="C92" s="38"/>
      <c r="D92" s="38"/>
      <c r="E92" s="39"/>
      <c r="F92" s="39"/>
      <c r="G92" s="80"/>
      <c r="H92" s="40"/>
    </row>
    <row r="93" spans="1:8" hidden="1" x14ac:dyDescent="0.25">
      <c r="B93" s="2"/>
      <c r="C93" s="38"/>
      <c r="D93" s="38"/>
      <c r="E93" s="39"/>
      <c r="F93" s="39"/>
      <c r="G93" s="80"/>
      <c r="H93" s="40"/>
    </row>
    <row r="94" spans="1:8" hidden="1" x14ac:dyDescent="0.25">
      <c r="B94" s="2"/>
      <c r="C94" s="38"/>
      <c r="D94" s="38"/>
      <c r="E94" s="39"/>
      <c r="F94" s="39"/>
      <c r="G94" s="80"/>
      <c r="H94" s="40"/>
    </row>
    <row r="95" spans="1:8" hidden="1" x14ac:dyDescent="0.25">
      <c r="B95" s="2"/>
      <c r="C95" s="38"/>
      <c r="D95" s="38"/>
      <c r="E95" s="39"/>
      <c r="F95" s="39"/>
      <c r="G95" s="80"/>
      <c r="H95" s="40"/>
    </row>
    <row r="96" spans="1:8" hidden="1" x14ac:dyDescent="0.25">
      <c r="A96" s="89" t="s">
        <v>311</v>
      </c>
      <c r="B96" s="2"/>
      <c r="C96" s="38"/>
      <c r="D96" s="38"/>
      <c r="E96" s="39"/>
      <c r="F96" s="39"/>
      <c r="G96" s="80"/>
      <c r="H96" s="40"/>
    </row>
    <row r="97" spans="1:8" hidden="1" x14ac:dyDescent="0.25">
      <c r="A97" s="89" t="s">
        <v>77</v>
      </c>
      <c r="B97" s="2"/>
      <c r="C97" s="38"/>
      <c r="D97" s="38"/>
      <c r="E97" s="39"/>
      <c r="F97" s="39"/>
      <c r="G97" s="80"/>
      <c r="H97" s="40"/>
    </row>
    <row r="98" spans="1:8" hidden="1" x14ac:dyDescent="0.25">
      <c r="B98" s="2"/>
      <c r="C98" s="38"/>
      <c r="D98" s="38"/>
      <c r="E98" s="39"/>
      <c r="F98" s="39"/>
      <c r="G98" s="80"/>
      <c r="H98" s="40"/>
    </row>
    <row r="99" spans="1:8" hidden="1" x14ac:dyDescent="0.25">
      <c r="B99" s="2"/>
      <c r="C99" s="38"/>
      <c r="D99" s="38"/>
      <c r="E99" s="39"/>
      <c r="F99" s="39"/>
      <c r="G99" s="80"/>
      <c r="H99" s="40"/>
    </row>
    <row r="100" spans="1:8" x14ac:dyDescent="0.25">
      <c r="B100" s="2"/>
      <c r="C100" s="38"/>
      <c r="D100" s="38"/>
      <c r="E100" s="39"/>
      <c r="F100" s="39"/>
      <c r="G100" s="80"/>
      <c r="H100" s="40"/>
    </row>
    <row r="101" spans="1:8" x14ac:dyDescent="0.25">
      <c r="B101" s="45"/>
      <c r="C101" s="45" t="s">
        <v>75</v>
      </c>
      <c r="D101" s="45"/>
      <c r="E101" s="46"/>
      <c r="F101" s="100">
        <f>SUM(F7:F100)</f>
        <v>62462418.529999994</v>
      </c>
      <c r="G101" s="101">
        <f>+F101/$F$113</f>
        <v>0.92180843102478616</v>
      </c>
      <c r="H101" s="48"/>
    </row>
    <row r="103" spans="1:8" x14ac:dyDescent="0.25">
      <c r="B103" s="49"/>
      <c r="C103" s="49" t="s">
        <v>78</v>
      </c>
      <c r="D103" s="49"/>
      <c r="E103" s="49"/>
      <c r="F103" s="49" t="s">
        <v>10</v>
      </c>
      <c r="G103" s="49" t="s">
        <v>11</v>
      </c>
      <c r="H103" s="49" t="s">
        <v>12</v>
      </c>
    </row>
    <row r="104" spans="1:8" x14ac:dyDescent="0.25">
      <c r="B104" s="50"/>
      <c r="C104" s="45" t="s">
        <v>79</v>
      </c>
      <c r="D104" s="38"/>
      <c r="E104" s="51"/>
      <c r="F104" s="52" t="s">
        <v>80</v>
      </c>
      <c r="G104" s="51">
        <v>0</v>
      </c>
      <c r="H104" s="38"/>
    </row>
    <row r="105" spans="1:8" x14ac:dyDescent="0.25">
      <c r="B105" s="50" t="s">
        <v>81</v>
      </c>
      <c r="C105" s="45" t="s">
        <v>82</v>
      </c>
      <c r="D105" s="45"/>
      <c r="E105" s="46"/>
      <c r="F105" s="39">
        <v>4017799.11</v>
      </c>
      <c r="G105" s="81">
        <v>5.9293911137671768E-2</v>
      </c>
      <c r="H105" s="38"/>
    </row>
    <row r="106" spans="1:8" x14ac:dyDescent="0.25">
      <c r="B106" s="50"/>
      <c r="C106" s="45" t="s">
        <v>83</v>
      </c>
      <c r="D106" s="38"/>
      <c r="E106" s="51"/>
      <c r="F106" s="46" t="s">
        <v>80</v>
      </c>
      <c r="G106" s="51">
        <v>0</v>
      </c>
      <c r="H106" s="38"/>
    </row>
    <row r="107" spans="1:8" x14ac:dyDescent="0.25">
      <c r="B107" s="50"/>
      <c r="C107" s="45" t="s">
        <v>84</v>
      </c>
      <c r="D107" s="38"/>
      <c r="E107" s="51"/>
      <c r="F107" s="46" t="s">
        <v>80</v>
      </c>
      <c r="G107" s="51">
        <v>0</v>
      </c>
      <c r="H107" s="38"/>
    </row>
    <row r="108" spans="1:8" x14ac:dyDescent="0.25">
      <c r="B108" s="50"/>
      <c r="C108" s="45" t="s">
        <v>85</v>
      </c>
      <c r="D108" s="38"/>
      <c r="E108" s="51"/>
      <c r="F108" s="46" t="s">
        <v>80</v>
      </c>
      <c r="G108" s="51">
        <v>0</v>
      </c>
      <c r="H108" s="38"/>
    </row>
    <row r="109" spans="1:8" x14ac:dyDescent="0.25">
      <c r="B109" s="38" t="s">
        <v>71</v>
      </c>
      <c r="C109" s="38" t="s">
        <v>86</v>
      </c>
      <c r="D109" s="38"/>
      <c r="E109" s="51"/>
      <c r="F109" s="39">
        <v>1280519.22</v>
      </c>
      <c r="G109" s="81">
        <v>1.8897657837541999E-2</v>
      </c>
      <c r="H109" s="38"/>
    </row>
    <row r="110" spans="1:8" x14ac:dyDescent="0.25">
      <c r="B110" s="50"/>
      <c r="C110" s="38"/>
      <c r="D110" s="38"/>
      <c r="E110" s="51"/>
      <c r="F110" s="52"/>
      <c r="G110" s="81"/>
      <c r="H110" s="38"/>
    </row>
    <row r="111" spans="1:8" x14ac:dyDescent="0.25">
      <c r="B111" s="50"/>
      <c r="C111" s="38" t="s">
        <v>87</v>
      </c>
      <c r="D111" s="38"/>
      <c r="E111" s="51"/>
      <c r="F111" s="53">
        <f>SUM(F104:F110)</f>
        <v>5298318.33</v>
      </c>
      <c r="G111" s="81">
        <f>+F111/$F$113</f>
        <v>7.8191568975213774E-2</v>
      </c>
      <c r="H111" s="38"/>
    </row>
    <row r="112" spans="1:8" x14ac:dyDescent="0.25">
      <c r="B112" s="50"/>
      <c r="C112" s="38"/>
      <c r="D112" s="38"/>
      <c r="E112" s="51"/>
      <c r="F112" s="53"/>
      <c r="G112" s="82"/>
      <c r="H112" s="38"/>
    </row>
    <row r="113" spans="2:8" x14ac:dyDescent="0.25">
      <c r="B113" s="54"/>
      <c r="C113" s="55" t="s">
        <v>88</v>
      </c>
      <c r="D113" s="56"/>
      <c r="E113" s="57"/>
      <c r="F113" s="57">
        <f>+F111+F101</f>
        <v>67760736.859999999</v>
      </c>
      <c r="G113" s="83">
        <v>1</v>
      </c>
      <c r="H113" s="38"/>
    </row>
    <row r="114" spans="2:8" x14ac:dyDescent="0.25">
      <c r="F114" s="99">
        <v>0</v>
      </c>
    </row>
    <row r="115" spans="2:8" x14ac:dyDescent="0.25">
      <c r="C115" s="45" t="s">
        <v>89</v>
      </c>
      <c r="D115" s="16">
        <v>16.986924198418603</v>
      </c>
      <c r="F115" s="30"/>
    </row>
    <row r="116" spans="2:8" s="85" customFormat="1" x14ac:dyDescent="0.25">
      <c r="B116" s="27"/>
      <c r="C116" s="45" t="s">
        <v>90</v>
      </c>
      <c r="D116" s="16">
        <v>8.2432220071969891</v>
      </c>
      <c r="E116" s="30"/>
      <c r="F116" s="27"/>
      <c r="G116" s="27"/>
      <c r="H116" s="27"/>
    </row>
    <row r="117" spans="2:8" s="85" customFormat="1" x14ac:dyDescent="0.25">
      <c r="B117" s="27"/>
      <c r="C117" s="45" t="s">
        <v>91</v>
      </c>
      <c r="D117" s="16">
        <v>7.1882187408302682</v>
      </c>
      <c r="E117" s="30"/>
      <c r="F117" s="27"/>
      <c r="G117" s="27"/>
      <c r="H117" s="27"/>
    </row>
    <row r="118" spans="2:8" s="85" customFormat="1" x14ac:dyDescent="0.25">
      <c r="C118" s="88" t="s">
        <v>92</v>
      </c>
      <c r="D118" s="92">
        <v>9.8148</v>
      </c>
      <c r="E118" s="91"/>
    </row>
    <row r="119" spans="2:8" s="85" customFormat="1" x14ac:dyDescent="0.25">
      <c r="B119" s="49" t="s">
        <v>97</v>
      </c>
      <c r="C119" s="49"/>
      <c r="D119" s="49"/>
      <c r="E119" s="49"/>
      <c r="F119" s="49"/>
      <c r="G119" s="49"/>
    </row>
    <row r="120" spans="2:8" s="85" customFormat="1" x14ac:dyDescent="0.25">
      <c r="B120" s="49" t="s">
        <v>98</v>
      </c>
      <c r="C120" s="49"/>
      <c r="D120" s="49"/>
      <c r="E120" s="49" t="s">
        <v>10</v>
      </c>
      <c r="F120" s="49" t="s">
        <v>11</v>
      </c>
      <c r="G120" s="49" t="s">
        <v>12</v>
      </c>
    </row>
    <row r="121" spans="2:8" s="85" customFormat="1" x14ac:dyDescent="0.25">
      <c r="B121" s="45" t="s">
        <v>99</v>
      </c>
      <c r="C121" s="38"/>
      <c r="D121" s="51"/>
      <c r="E121" s="62">
        <v>10845161.5</v>
      </c>
      <c r="F121" s="84">
        <v>0.16005082002586712</v>
      </c>
      <c r="G121" s="38"/>
    </row>
    <row r="122" spans="2:8" s="85" customFormat="1" x14ac:dyDescent="0.25">
      <c r="B122" s="38" t="s">
        <v>100</v>
      </c>
      <c r="C122" s="38"/>
      <c r="D122" s="51"/>
      <c r="E122" s="62">
        <v>2751489</v>
      </c>
      <c r="F122" s="84">
        <v>4.060594862899488E-2</v>
      </c>
      <c r="G122" s="38"/>
    </row>
    <row r="123" spans="2:8" s="85" customFormat="1" x14ac:dyDescent="0.25">
      <c r="B123" s="87"/>
      <c r="C123" s="88"/>
      <c r="E123" s="91"/>
    </row>
    <row r="124" spans="2:8" s="85" customFormat="1" x14ac:dyDescent="0.25">
      <c r="E124" s="91"/>
      <c r="F124" s="91"/>
    </row>
    <row r="125" spans="2:8" s="85" customFormat="1" x14ac:dyDescent="0.25">
      <c r="C125" s="94" t="s">
        <v>97</v>
      </c>
      <c r="D125" s="94"/>
      <c r="E125" s="94"/>
      <c r="F125" s="94"/>
      <c r="G125" s="94"/>
      <c r="H125" s="94"/>
    </row>
    <row r="126" spans="2:8" s="85" customFormat="1" x14ac:dyDescent="0.25">
      <c r="C126" s="94" t="s">
        <v>98</v>
      </c>
      <c r="D126" s="94"/>
      <c r="E126" s="94"/>
      <c r="F126" s="94" t="s">
        <v>10</v>
      </c>
      <c r="G126" s="94" t="s">
        <v>11</v>
      </c>
      <c r="H126" s="94" t="s">
        <v>12</v>
      </c>
    </row>
    <row r="127" spans="2:8" s="85" customFormat="1" x14ac:dyDescent="0.25">
      <c r="C127" s="88" t="s">
        <v>99</v>
      </c>
      <c r="E127" s="91"/>
      <c r="F127" s="95">
        <f>SUMIF(Table1345676816171822[[Industry ]],A96,Table1345676816171822[Market Value])</f>
        <v>10845161.5</v>
      </c>
      <c r="G127" s="96">
        <f>+F127/$F$113</f>
        <v>0.16005082002586712</v>
      </c>
    </row>
    <row r="128" spans="2:8" s="85" customFormat="1" x14ac:dyDescent="0.25">
      <c r="C128" s="85" t="s">
        <v>100</v>
      </c>
      <c r="E128" s="91"/>
      <c r="F128" s="95">
        <f>SUMIF(Table1345676816171822[[Industry ]],A97,Table1345676816171822[Market Value])</f>
        <v>2751489</v>
      </c>
      <c r="G128" s="96">
        <f>+F128/$F$113</f>
        <v>4.060594862899488E-2</v>
      </c>
    </row>
    <row r="129" spans="3:8" s="85" customFormat="1" x14ac:dyDescent="0.25">
      <c r="C129" s="85" t="s">
        <v>101</v>
      </c>
      <c r="E129" s="91"/>
      <c r="F129" s="95">
        <f>SUMIF($E$141:$E$148,C129,H141:H148)</f>
        <v>0</v>
      </c>
      <c r="G129" s="96">
        <f>+F129/$F$113</f>
        <v>0</v>
      </c>
    </row>
    <row r="130" spans="3:8" s="85" customFormat="1" x14ac:dyDescent="0.25">
      <c r="C130" s="85" t="s">
        <v>102</v>
      </c>
      <c r="E130" s="91"/>
      <c r="F130" s="95">
        <f t="shared" ref="F130:F138" si="0">SUMIF($E$141:$E$148,C130,H142:H149)</f>
        <v>0</v>
      </c>
      <c r="G130" s="96">
        <f t="shared" ref="G130:G138" si="1">+F130/$F$113</f>
        <v>0</v>
      </c>
    </row>
    <row r="131" spans="3:8" s="85" customFormat="1" x14ac:dyDescent="0.25">
      <c r="C131" s="85" t="s">
        <v>103</v>
      </c>
      <c r="E131" s="91"/>
      <c r="F131" s="95">
        <f t="shared" si="0"/>
        <v>0</v>
      </c>
      <c r="G131" s="96">
        <f t="shared" si="1"/>
        <v>0</v>
      </c>
    </row>
    <row r="132" spans="3:8" s="85" customFormat="1" x14ac:dyDescent="0.25">
      <c r="C132" s="85" t="s">
        <v>104</v>
      </c>
      <c r="E132" s="91"/>
      <c r="F132" s="95">
        <f t="shared" si="0"/>
        <v>0</v>
      </c>
      <c r="G132" s="96">
        <f t="shared" si="1"/>
        <v>0</v>
      </c>
    </row>
    <row r="133" spans="3:8" s="85" customFormat="1" x14ac:dyDescent="0.25">
      <c r="C133" s="85" t="s">
        <v>105</v>
      </c>
      <c r="E133" s="91"/>
      <c r="F133" s="95">
        <f t="shared" si="0"/>
        <v>0</v>
      </c>
      <c r="G133" s="96">
        <f t="shared" si="1"/>
        <v>0</v>
      </c>
    </row>
    <row r="134" spans="3:8" s="85" customFormat="1" x14ac:dyDescent="0.25">
      <c r="C134" s="85" t="s">
        <v>106</v>
      </c>
      <c r="E134" s="91"/>
      <c r="F134" s="95">
        <f t="shared" si="0"/>
        <v>0</v>
      </c>
      <c r="G134" s="96">
        <f t="shared" si="1"/>
        <v>0</v>
      </c>
    </row>
    <row r="135" spans="3:8" s="85" customFormat="1" x14ac:dyDescent="0.25">
      <c r="C135" s="85" t="s">
        <v>107</v>
      </c>
      <c r="E135" s="91"/>
      <c r="F135" s="95">
        <f t="shared" si="0"/>
        <v>0</v>
      </c>
      <c r="G135" s="96">
        <f t="shared" si="1"/>
        <v>0</v>
      </c>
    </row>
    <row r="136" spans="3:8" s="85" customFormat="1" x14ac:dyDescent="0.25">
      <c r="C136" s="85" t="s">
        <v>108</v>
      </c>
      <c r="E136" s="91"/>
      <c r="F136" s="95">
        <f>SUMIF($E$141:$E$148,C136,H148:H155)</f>
        <v>0</v>
      </c>
      <c r="G136" s="96">
        <f t="shared" si="1"/>
        <v>0</v>
      </c>
    </row>
    <row r="137" spans="3:8" s="85" customFormat="1" x14ac:dyDescent="0.25">
      <c r="C137" s="85" t="s">
        <v>109</v>
      </c>
      <c r="E137" s="91"/>
      <c r="F137" s="95">
        <f t="shared" si="0"/>
        <v>0</v>
      </c>
      <c r="G137" s="96">
        <f t="shared" si="1"/>
        <v>0</v>
      </c>
    </row>
    <row r="138" spans="3:8" s="85" customFormat="1" x14ac:dyDescent="0.25">
      <c r="C138" s="85" t="s">
        <v>110</v>
      </c>
      <c r="E138" s="91"/>
      <c r="F138" s="95">
        <f t="shared" si="0"/>
        <v>0</v>
      </c>
      <c r="G138" s="96">
        <f t="shared" si="1"/>
        <v>0</v>
      </c>
    </row>
    <row r="139" spans="3:8" s="85" customFormat="1" x14ac:dyDescent="0.25">
      <c r="E139" s="91"/>
    </row>
    <row r="140" spans="3:8" s="85" customFormat="1" x14ac:dyDescent="0.25">
      <c r="E140" s="91"/>
    </row>
    <row r="141" spans="3:8" s="85" customFormat="1" x14ac:dyDescent="0.25">
      <c r="E141" s="85" t="s">
        <v>101</v>
      </c>
      <c r="F141" s="85" t="s">
        <v>111</v>
      </c>
      <c r="G141" s="85">
        <f t="shared" ref="G141:G148" si="2">SUMIF($H$7:$H$57,F141,$E$7:$E$57)</f>
        <v>0</v>
      </c>
      <c r="H141" s="85">
        <f t="shared" ref="H141:H148" si="3">SUMIF($H$7:$H$57,F141,$F$7:$F$57)</f>
        <v>0</v>
      </c>
    </row>
    <row r="142" spans="3:8" s="85" customFormat="1" x14ac:dyDescent="0.25">
      <c r="E142" s="85" t="s">
        <v>101</v>
      </c>
      <c r="F142" s="85" t="s">
        <v>112</v>
      </c>
      <c r="G142" s="85">
        <f t="shared" si="2"/>
        <v>0</v>
      </c>
      <c r="H142" s="85">
        <f t="shared" si="3"/>
        <v>0</v>
      </c>
    </row>
    <row r="143" spans="3:8" s="85" customFormat="1" x14ac:dyDescent="0.25">
      <c r="E143" s="85" t="s">
        <v>101</v>
      </c>
      <c r="F143" s="85" t="s">
        <v>113</v>
      </c>
      <c r="G143" s="85">
        <f t="shared" si="2"/>
        <v>0</v>
      </c>
      <c r="H143" s="85">
        <f t="shared" si="3"/>
        <v>0</v>
      </c>
    </row>
    <row r="144" spans="3:8" s="85" customFormat="1" x14ac:dyDescent="0.25">
      <c r="E144" s="85" t="s">
        <v>103</v>
      </c>
      <c r="F144" s="85" t="s">
        <v>114</v>
      </c>
      <c r="G144" s="85">
        <f t="shared" si="2"/>
        <v>0</v>
      </c>
      <c r="H144" s="85">
        <f t="shared" si="3"/>
        <v>0</v>
      </c>
    </row>
    <row r="145" spans="5:8" s="85" customFormat="1" x14ac:dyDescent="0.25">
      <c r="E145" s="85" t="s">
        <v>104</v>
      </c>
      <c r="F145" s="85" t="s">
        <v>115</v>
      </c>
      <c r="G145" s="85">
        <f t="shared" si="2"/>
        <v>0</v>
      </c>
      <c r="H145" s="85">
        <f t="shared" si="3"/>
        <v>0</v>
      </c>
    </row>
    <row r="146" spans="5:8" s="85" customFormat="1" x14ac:dyDescent="0.25">
      <c r="E146" s="85" t="s">
        <v>101</v>
      </c>
      <c r="F146" s="85" t="s">
        <v>116</v>
      </c>
      <c r="G146" s="85">
        <f t="shared" si="2"/>
        <v>0</v>
      </c>
      <c r="H146" s="85">
        <f t="shared" si="3"/>
        <v>0</v>
      </c>
    </row>
    <row r="147" spans="5:8" s="85" customFormat="1" x14ac:dyDescent="0.25">
      <c r="E147" s="85" t="s">
        <v>104</v>
      </c>
      <c r="F147" s="85" t="s">
        <v>117</v>
      </c>
      <c r="G147" s="85">
        <f t="shared" si="2"/>
        <v>0</v>
      </c>
      <c r="H147" s="85">
        <f t="shared" si="3"/>
        <v>0</v>
      </c>
    </row>
    <row r="148" spans="5:8" s="85" customFormat="1" x14ac:dyDescent="0.25">
      <c r="E148" s="85" t="s">
        <v>101</v>
      </c>
      <c r="F148" s="85" t="s">
        <v>118</v>
      </c>
      <c r="G148" s="85">
        <f t="shared" si="2"/>
        <v>0</v>
      </c>
      <c r="H148" s="85">
        <f t="shared" si="3"/>
        <v>0</v>
      </c>
    </row>
    <row r="149" spans="5:8" s="85" customFormat="1" x14ac:dyDescent="0.25">
      <c r="E149" s="91"/>
      <c r="G149" s="85" t="s">
        <v>119</v>
      </c>
      <c r="H149" s="85" t="s">
        <v>119</v>
      </c>
    </row>
    <row r="150" spans="5:8" s="85" customFormat="1" x14ac:dyDescent="0.25">
      <c r="E150" s="91"/>
    </row>
    <row r="151" spans="5:8" s="85" customFormat="1" x14ac:dyDescent="0.25">
      <c r="E151" s="91"/>
    </row>
    <row r="152" spans="5:8" s="85" customFormat="1" x14ac:dyDescent="0.25">
      <c r="E152" s="91"/>
    </row>
    <row r="153" spans="5:8" s="85" customFormat="1" x14ac:dyDescent="0.25">
      <c r="E153" s="91"/>
    </row>
    <row r="154" spans="5:8" s="85" customFormat="1" x14ac:dyDescent="0.25">
      <c r="E154" s="91"/>
    </row>
    <row r="155" spans="5:8" s="85" customFormat="1" x14ac:dyDescent="0.25">
      <c r="E155" s="91"/>
    </row>
    <row r="156" spans="5:8" s="85" customFormat="1" x14ac:dyDescent="0.25">
      <c r="E156" s="91"/>
    </row>
    <row r="157" spans="5:8" s="85" customFormat="1" x14ac:dyDescent="0.25">
      <c r="E157" s="91"/>
    </row>
    <row r="158" spans="5:8" s="85" customFormat="1" x14ac:dyDescent="0.25">
      <c r="E158" s="91"/>
    </row>
    <row r="159" spans="5:8" s="85" customFormat="1" x14ac:dyDescent="0.25">
      <c r="E159" s="91"/>
    </row>
    <row r="160" spans="5:8" s="85" customFormat="1" x14ac:dyDescent="0.25">
      <c r="E160" s="91"/>
    </row>
    <row r="161" spans="2:8" s="85" customFormat="1" x14ac:dyDescent="0.25">
      <c r="E161" s="91"/>
    </row>
    <row r="162" spans="2:8" s="85" customFormat="1" x14ac:dyDescent="0.25">
      <c r="E162" s="91"/>
    </row>
    <row r="163" spans="2:8" s="85" customFormat="1" x14ac:dyDescent="0.25">
      <c r="E163" s="91"/>
    </row>
    <row r="164" spans="2:8" x14ac:dyDescent="0.25">
      <c r="B164" s="85"/>
      <c r="C164" s="85"/>
      <c r="D164" s="85"/>
      <c r="E164" s="91"/>
      <c r="F164" s="85"/>
      <c r="G164" s="85"/>
      <c r="H164" s="85"/>
    </row>
    <row r="165" spans="2:8" x14ac:dyDescent="0.25">
      <c r="B165" s="85"/>
      <c r="C165" s="85"/>
      <c r="D165" s="85"/>
      <c r="E165" s="91"/>
      <c r="F165" s="85"/>
      <c r="G165" s="85"/>
      <c r="H165" s="85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44AFD-81D8-4CAA-ABE1-6D399242C9C2}">
  <sheetPr>
    <tabColor rgb="FF7030A0"/>
  </sheetPr>
  <dimension ref="A2:S165"/>
  <sheetViews>
    <sheetView workbookViewId="0">
      <selection activeCell="D131" sqref="D131"/>
    </sheetView>
  </sheetViews>
  <sheetFormatPr defaultColWidth="9.140625" defaultRowHeight="15" outlineLevelRow="1" x14ac:dyDescent="0.25"/>
  <cols>
    <col min="1" max="1" width="11.28515625" style="85" customWidth="1"/>
    <col min="2" max="2" width="16.5703125" style="27" customWidth="1"/>
    <col min="3" max="3" width="60.7109375" style="27" customWidth="1"/>
    <col min="4" max="4" width="60.85546875" style="27" customWidth="1"/>
    <col min="5" max="5" width="19.42578125" style="30" customWidth="1"/>
    <col min="6" max="6" width="29.5703125" style="27" customWidth="1"/>
    <col min="7" max="7" width="20.5703125" style="27" customWidth="1"/>
    <col min="8" max="8" width="20.7109375" style="27" bestFit="1" customWidth="1"/>
    <col min="9" max="9" width="12" style="27" bestFit="1" customWidth="1"/>
    <col min="10" max="11" width="9.140625" style="85"/>
    <col min="12" max="12" width="16.140625" style="85" bestFit="1" customWidth="1"/>
    <col min="13" max="13" width="14" style="85" bestFit="1" customWidth="1"/>
    <col min="14" max="14" width="9.140625" style="85"/>
    <col min="15" max="15" width="10" style="85" bestFit="1" customWidth="1"/>
    <col min="16" max="19" width="9.140625" style="85"/>
    <col min="20" max="16384" width="9.140625" style="27"/>
  </cols>
  <sheetData>
    <row r="2" spans="1:8" x14ac:dyDescent="0.25">
      <c r="B2" s="28" t="s">
        <v>0</v>
      </c>
      <c r="D2" s="29" t="s">
        <v>1</v>
      </c>
    </row>
    <row r="3" spans="1:8" x14ac:dyDescent="0.25">
      <c r="A3" s="85" t="s">
        <v>623</v>
      </c>
      <c r="B3" s="28" t="s">
        <v>3</v>
      </c>
      <c r="D3" s="28" t="s">
        <v>791</v>
      </c>
    </row>
    <row r="4" spans="1:8" x14ac:dyDescent="0.25">
      <c r="B4" s="28" t="s">
        <v>5</v>
      </c>
      <c r="D4" s="28" t="s">
        <v>765</v>
      </c>
    </row>
    <row r="6" spans="1:8" x14ac:dyDescent="0.25">
      <c r="B6" s="33" t="s">
        <v>6</v>
      </c>
      <c r="C6" s="34" t="s">
        <v>7</v>
      </c>
      <c r="D6" s="34" t="s">
        <v>8</v>
      </c>
      <c r="E6" s="35" t="s">
        <v>9</v>
      </c>
      <c r="F6" s="34" t="s">
        <v>10</v>
      </c>
      <c r="G6" s="34" t="s">
        <v>11</v>
      </c>
      <c r="H6" s="36" t="s">
        <v>12</v>
      </c>
    </row>
    <row r="7" spans="1:8" hidden="1" x14ac:dyDescent="0.25">
      <c r="A7" s="88"/>
      <c r="B7" s="2"/>
      <c r="C7" s="38"/>
      <c r="D7" s="131"/>
      <c r="E7" s="39"/>
      <c r="F7" s="39"/>
      <c r="G7" s="80"/>
      <c r="H7" s="40"/>
    </row>
    <row r="8" spans="1:8" hidden="1" x14ac:dyDescent="0.25">
      <c r="A8" s="88"/>
      <c r="B8" s="2"/>
      <c r="C8" s="38"/>
      <c r="D8" s="131"/>
      <c r="E8" s="39"/>
      <c r="F8" s="39"/>
      <c r="G8" s="80"/>
      <c r="H8" s="40"/>
    </row>
    <row r="9" spans="1:8" hidden="1" x14ac:dyDescent="0.25">
      <c r="A9" s="88"/>
      <c r="B9" s="2"/>
      <c r="C9" s="38"/>
      <c r="D9" s="131"/>
      <c r="E9" s="39"/>
      <c r="F9" s="39"/>
      <c r="G9" s="80"/>
      <c r="H9" s="40"/>
    </row>
    <row r="10" spans="1:8" hidden="1" x14ac:dyDescent="0.25">
      <c r="A10" s="88"/>
      <c r="B10" s="2"/>
      <c r="C10" s="38"/>
      <c r="D10" s="131"/>
      <c r="E10" s="39"/>
      <c r="F10" s="39"/>
      <c r="G10" s="80"/>
      <c r="H10" s="40"/>
    </row>
    <row r="11" spans="1:8" hidden="1" x14ac:dyDescent="0.25">
      <c r="A11" s="88"/>
      <c r="B11" s="2"/>
      <c r="C11" s="38"/>
      <c r="D11" s="131"/>
      <c r="E11" s="39"/>
      <c r="F11" s="39"/>
      <c r="G11" s="80"/>
      <c r="H11" s="40"/>
    </row>
    <row r="12" spans="1:8" hidden="1" x14ac:dyDescent="0.25">
      <c r="A12" s="88"/>
      <c r="B12" s="2"/>
      <c r="C12" s="38"/>
      <c r="D12" s="131"/>
      <c r="E12" s="39"/>
      <c r="F12" s="39"/>
      <c r="G12" s="80"/>
      <c r="H12" s="40"/>
    </row>
    <row r="13" spans="1:8" hidden="1" x14ac:dyDescent="0.25">
      <c r="A13" s="88"/>
      <c r="B13" s="2"/>
      <c r="C13" s="38"/>
      <c r="D13" s="38"/>
      <c r="E13" s="39"/>
      <c r="F13" s="39"/>
      <c r="G13" s="80"/>
      <c r="H13" s="40"/>
    </row>
    <row r="14" spans="1:8" hidden="1" x14ac:dyDescent="0.25">
      <c r="A14" s="88"/>
      <c r="B14" s="2"/>
      <c r="C14" s="38"/>
      <c r="D14" s="38"/>
      <c r="E14" s="39"/>
      <c r="F14" s="39"/>
      <c r="G14" s="80"/>
      <c r="H14" s="40"/>
    </row>
    <row r="15" spans="1:8" hidden="1" x14ac:dyDescent="0.25">
      <c r="A15" s="88"/>
      <c r="B15" s="2"/>
      <c r="C15" s="38"/>
      <c r="D15" s="38"/>
      <c r="E15" s="39"/>
      <c r="F15" s="39"/>
      <c r="G15" s="80"/>
      <c r="H15" s="40"/>
    </row>
    <row r="16" spans="1:8" hidden="1" x14ac:dyDescent="0.25">
      <c r="A16" s="88"/>
      <c r="B16" s="2"/>
      <c r="C16" s="38"/>
      <c r="D16" s="38"/>
      <c r="E16" s="39"/>
      <c r="F16" s="39"/>
      <c r="G16" s="80"/>
      <c r="H16" s="40"/>
    </row>
    <row r="17" spans="1:8" hidden="1" x14ac:dyDescent="0.25">
      <c r="A17" s="88"/>
      <c r="B17" s="2"/>
      <c r="C17" s="38"/>
      <c r="D17" s="38"/>
      <c r="E17" s="39"/>
      <c r="F17" s="39"/>
      <c r="G17" s="80"/>
      <c r="H17" s="40"/>
    </row>
    <row r="18" spans="1:8" hidden="1" x14ac:dyDescent="0.25">
      <c r="A18" s="88"/>
      <c r="B18" s="2"/>
      <c r="C18" s="38"/>
      <c r="D18" s="38"/>
      <c r="E18" s="39"/>
      <c r="F18" s="39"/>
      <c r="G18" s="80"/>
      <c r="H18" s="40"/>
    </row>
    <row r="19" spans="1:8" hidden="1" x14ac:dyDescent="0.25">
      <c r="A19" s="88"/>
      <c r="B19" s="2"/>
      <c r="C19" s="38"/>
      <c r="D19" s="38"/>
      <c r="E19" s="39"/>
      <c r="F19" s="39"/>
      <c r="G19" s="80"/>
      <c r="H19" s="40"/>
    </row>
    <row r="20" spans="1:8" hidden="1" x14ac:dyDescent="0.25">
      <c r="A20" s="88"/>
      <c r="B20" s="2"/>
      <c r="C20" s="38"/>
      <c r="D20" s="38"/>
      <c r="E20" s="39"/>
      <c r="F20" s="39"/>
      <c r="G20" s="80"/>
      <c r="H20" s="40"/>
    </row>
    <row r="21" spans="1:8" hidden="1" x14ac:dyDescent="0.25">
      <c r="A21" s="88"/>
      <c r="B21" s="2"/>
      <c r="C21" s="38"/>
      <c r="D21" s="38"/>
      <c r="E21" s="39"/>
      <c r="F21" s="39"/>
      <c r="G21" s="80"/>
      <c r="H21" s="40"/>
    </row>
    <row r="22" spans="1:8" hidden="1" x14ac:dyDescent="0.25">
      <c r="A22" s="88"/>
      <c r="B22" s="2"/>
      <c r="C22" s="38"/>
      <c r="D22" s="38"/>
      <c r="E22" s="39"/>
      <c r="F22" s="39"/>
      <c r="G22" s="80"/>
      <c r="H22" s="40"/>
    </row>
    <row r="23" spans="1:8" hidden="1" x14ac:dyDescent="0.25">
      <c r="A23" s="88"/>
      <c r="B23" s="2"/>
      <c r="C23" s="38"/>
      <c r="D23" s="38"/>
      <c r="E23" s="39"/>
      <c r="F23" s="39"/>
      <c r="G23" s="80"/>
      <c r="H23" s="40"/>
    </row>
    <row r="24" spans="1:8" hidden="1" x14ac:dyDescent="0.25">
      <c r="A24" s="88"/>
      <c r="B24" s="2"/>
      <c r="C24" s="38"/>
      <c r="D24" s="38"/>
      <c r="E24" s="39"/>
      <c r="F24" s="39"/>
      <c r="G24" s="80"/>
      <c r="H24" s="40"/>
    </row>
    <row r="25" spans="1:8" hidden="1" x14ac:dyDescent="0.25">
      <c r="A25" s="88"/>
      <c r="B25" s="2"/>
      <c r="C25" s="38"/>
      <c r="D25" s="38"/>
      <c r="E25" s="39"/>
      <c r="F25" s="39"/>
      <c r="G25" s="80"/>
      <c r="H25" s="40"/>
    </row>
    <row r="26" spans="1:8" hidden="1" x14ac:dyDescent="0.25">
      <c r="A26" s="88"/>
      <c r="B26" s="2"/>
      <c r="C26" s="38"/>
      <c r="D26" s="38"/>
      <c r="E26" s="39"/>
      <c r="F26" s="39"/>
      <c r="G26" s="80"/>
      <c r="H26" s="40"/>
    </row>
    <row r="27" spans="1:8" hidden="1" x14ac:dyDescent="0.25">
      <c r="A27" s="88"/>
      <c r="B27" s="2"/>
      <c r="C27" s="38"/>
      <c r="D27" s="38"/>
      <c r="E27" s="39"/>
      <c r="F27" s="39"/>
      <c r="G27" s="80"/>
      <c r="H27" s="40"/>
    </row>
    <row r="28" spans="1:8" hidden="1" x14ac:dyDescent="0.25">
      <c r="A28" s="88"/>
      <c r="B28" s="2"/>
      <c r="C28" s="38"/>
      <c r="D28" s="38"/>
      <c r="E28" s="39"/>
      <c r="F28" s="39"/>
      <c r="G28" s="80"/>
      <c r="H28" s="40"/>
    </row>
    <row r="29" spans="1:8" hidden="1" x14ac:dyDescent="0.25">
      <c r="A29" s="88"/>
      <c r="B29" s="2"/>
      <c r="C29" s="38"/>
      <c r="D29" s="38"/>
      <c r="E29" s="39"/>
      <c r="F29" s="39"/>
      <c r="G29" s="80"/>
      <c r="H29" s="40"/>
    </row>
    <row r="30" spans="1:8" hidden="1" x14ac:dyDescent="0.25">
      <c r="A30" s="88"/>
      <c r="B30" s="2"/>
      <c r="C30" s="38"/>
      <c r="D30" s="38"/>
      <c r="E30" s="39"/>
      <c r="F30" s="39"/>
      <c r="G30" s="80"/>
      <c r="H30" s="40"/>
    </row>
    <row r="31" spans="1:8" hidden="1" x14ac:dyDescent="0.25">
      <c r="A31" s="88"/>
      <c r="B31" s="2"/>
      <c r="C31" s="38"/>
      <c r="D31" s="38"/>
      <c r="E31" s="39"/>
      <c r="F31" s="39"/>
      <c r="G31" s="80"/>
      <c r="H31" s="40"/>
    </row>
    <row r="32" spans="1:8" hidden="1" x14ac:dyDescent="0.25">
      <c r="A32" s="88"/>
      <c r="B32" s="2"/>
      <c r="C32" s="38"/>
      <c r="D32" s="38"/>
      <c r="E32" s="39"/>
      <c r="F32" s="39"/>
      <c r="G32" s="80"/>
      <c r="H32" s="40"/>
    </row>
    <row r="33" spans="1:8" hidden="1" x14ac:dyDescent="0.25">
      <c r="A33" s="88"/>
      <c r="B33" s="2"/>
      <c r="C33" s="38"/>
      <c r="D33" s="38"/>
      <c r="E33" s="39"/>
      <c r="F33" s="39"/>
      <c r="G33" s="80"/>
      <c r="H33" s="40"/>
    </row>
    <row r="34" spans="1:8" hidden="1" x14ac:dyDescent="0.25">
      <c r="A34" s="88"/>
      <c r="B34" s="2"/>
      <c r="C34" s="38"/>
      <c r="D34" s="38"/>
      <c r="E34" s="39"/>
      <c r="F34" s="39"/>
      <c r="G34" s="80"/>
      <c r="H34" s="40"/>
    </row>
    <row r="35" spans="1:8" hidden="1" x14ac:dyDescent="0.25">
      <c r="A35" s="88"/>
      <c r="B35" s="2"/>
      <c r="C35" s="38"/>
      <c r="D35" s="38"/>
      <c r="E35" s="39"/>
      <c r="F35" s="39"/>
      <c r="G35" s="80"/>
      <c r="H35" s="40"/>
    </row>
    <row r="36" spans="1:8" hidden="1" x14ac:dyDescent="0.25">
      <c r="A36" s="88"/>
      <c r="B36" s="2"/>
      <c r="C36" s="38"/>
      <c r="D36" s="38"/>
      <c r="E36" s="39"/>
      <c r="F36" s="39"/>
      <c r="G36" s="80"/>
      <c r="H36" s="40"/>
    </row>
    <row r="37" spans="1:8" hidden="1" x14ac:dyDescent="0.25">
      <c r="A37" s="88"/>
      <c r="B37" s="2"/>
      <c r="C37" s="38"/>
      <c r="D37" s="38"/>
      <c r="E37" s="39"/>
      <c r="F37" s="39"/>
      <c r="G37" s="80"/>
      <c r="H37" s="40"/>
    </row>
    <row r="38" spans="1:8" hidden="1" x14ac:dyDescent="0.25">
      <c r="A38" s="88"/>
      <c r="B38" s="2"/>
      <c r="C38" s="38"/>
      <c r="D38" s="38"/>
      <c r="E38" s="39"/>
      <c r="F38" s="39"/>
      <c r="G38" s="80"/>
      <c r="H38" s="40"/>
    </row>
    <row r="39" spans="1:8" hidden="1" x14ac:dyDescent="0.25">
      <c r="A39" s="88"/>
      <c r="B39" s="2"/>
      <c r="C39" s="38"/>
      <c r="D39" s="38"/>
      <c r="E39" s="39"/>
      <c r="F39" s="39"/>
      <c r="G39" s="80"/>
      <c r="H39" s="40"/>
    </row>
    <row r="40" spans="1:8" hidden="1" x14ac:dyDescent="0.25">
      <c r="A40" s="88"/>
      <c r="B40" s="2"/>
      <c r="C40" s="38"/>
      <c r="D40" s="38"/>
      <c r="E40" s="39"/>
      <c r="F40" s="39"/>
      <c r="G40" s="80"/>
      <c r="H40" s="40"/>
    </row>
    <row r="41" spans="1:8" hidden="1" x14ac:dyDescent="0.25">
      <c r="A41" s="88"/>
      <c r="B41" s="2"/>
      <c r="C41" s="38"/>
      <c r="D41" s="38"/>
      <c r="E41" s="39"/>
      <c r="F41" s="39"/>
      <c r="G41" s="80"/>
      <c r="H41" s="40"/>
    </row>
    <row r="42" spans="1:8" hidden="1" x14ac:dyDescent="0.25">
      <c r="A42" s="88"/>
      <c r="B42" s="2"/>
      <c r="C42" s="38"/>
      <c r="D42" s="38"/>
      <c r="E42" s="39"/>
      <c r="F42" s="39"/>
      <c r="G42" s="80"/>
      <c r="H42" s="40"/>
    </row>
    <row r="43" spans="1:8" hidden="1" x14ac:dyDescent="0.25">
      <c r="A43" s="88"/>
      <c r="B43" s="2"/>
      <c r="C43" s="38"/>
      <c r="D43" s="38"/>
      <c r="E43" s="39"/>
      <c r="F43" s="39"/>
      <c r="G43" s="80"/>
      <c r="H43" s="40"/>
    </row>
    <row r="44" spans="1:8" ht="13.5" hidden="1" customHeight="1" x14ac:dyDescent="0.25">
      <c r="A44" s="88"/>
      <c r="B44" s="2"/>
      <c r="C44" s="38"/>
      <c r="D44" s="38"/>
      <c r="E44" s="39"/>
      <c r="F44" s="39"/>
      <c r="G44" s="80"/>
      <c r="H44" s="40"/>
    </row>
    <row r="45" spans="1:8" hidden="1" x14ac:dyDescent="0.25">
      <c r="A45" s="88"/>
      <c r="B45" s="2"/>
      <c r="C45" s="38"/>
      <c r="D45" s="38"/>
      <c r="E45" s="39"/>
      <c r="F45" s="39"/>
      <c r="G45" s="80"/>
      <c r="H45" s="40"/>
    </row>
    <row r="46" spans="1:8" hidden="1" x14ac:dyDescent="0.25">
      <c r="A46" s="88"/>
      <c r="B46" s="2"/>
      <c r="C46" s="38"/>
      <c r="D46" s="38"/>
      <c r="E46" s="39"/>
      <c r="F46" s="39"/>
      <c r="G46" s="80"/>
      <c r="H46" s="40"/>
    </row>
    <row r="47" spans="1:8" hidden="1" x14ac:dyDescent="0.25">
      <c r="A47" s="88"/>
      <c r="B47" s="2"/>
      <c r="C47" s="38"/>
      <c r="D47" s="38"/>
      <c r="E47" s="39"/>
      <c r="F47" s="39"/>
      <c r="G47" s="80"/>
      <c r="H47" s="40"/>
    </row>
    <row r="48" spans="1:8" hidden="1" x14ac:dyDescent="0.25">
      <c r="A48" s="88"/>
      <c r="B48" s="2"/>
      <c r="C48" s="38"/>
      <c r="D48" s="38"/>
      <c r="E48" s="39"/>
      <c r="F48" s="39"/>
      <c r="G48" s="80"/>
      <c r="H48" s="40"/>
    </row>
    <row r="49" spans="1:8" hidden="1" x14ac:dyDescent="0.25">
      <c r="A49" s="88"/>
      <c r="B49" s="2"/>
      <c r="C49" s="38"/>
      <c r="D49" s="38"/>
      <c r="E49" s="39"/>
      <c r="F49" s="39"/>
      <c r="G49" s="80"/>
      <c r="H49" s="40"/>
    </row>
    <row r="50" spans="1:8" hidden="1" x14ac:dyDescent="0.25">
      <c r="A50" s="88"/>
      <c r="B50" s="2"/>
      <c r="C50" s="38"/>
      <c r="D50" s="38"/>
      <c r="E50" s="39"/>
      <c r="F50" s="39"/>
      <c r="G50" s="80"/>
      <c r="H50" s="40"/>
    </row>
    <row r="51" spans="1:8" hidden="1" x14ac:dyDescent="0.25">
      <c r="A51" s="88"/>
      <c r="B51" s="2"/>
      <c r="C51" s="38"/>
      <c r="D51" s="38"/>
      <c r="E51" s="39"/>
      <c r="F51" s="39"/>
      <c r="G51" s="80"/>
      <c r="H51" s="40"/>
    </row>
    <row r="52" spans="1:8" hidden="1" x14ac:dyDescent="0.25">
      <c r="A52" s="88"/>
      <c r="B52" s="2"/>
      <c r="C52" s="38"/>
      <c r="D52" s="38"/>
      <c r="E52" s="39"/>
      <c r="F52" s="39"/>
      <c r="G52" s="80"/>
      <c r="H52" s="40"/>
    </row>
    <row r="53" spans="1:8" hidden="1" x14ac:dyDescent="0.25">
      <c r="A53" s="88"/>
      <c r="B53" s="2"/>
      <c r="C53" s="38"/>
      <c r="D53" s="38"/>
      <c r="E53" s="39"/>
      <c r="F53" s="39"/>
      <c r="G53" s="80"/>
      <c r="H53" s="40"/>
    </row>
    <row r="54" spans="1:8" hidden="1" x14ac:dyDescent="0.25">
      <c r="A54" s="88"/>
      <c r="B54" s="2"/>
      <c r="C54" s="38"/>
      <c r="D54" s="38"/>
      <c r="E54" s="39"/>
      <c r="F54" s="39"/>
      <c r="G54" s="80"/>
      <c r="H54" s="40"/>
    </row>
    <row r="55" spans="1:8" hidden="1" x14ac:dyDescent="0.25">
      <c r="A55" s="88"/>
      <c r="B55" s="2"/>
      <c r="C55" s="38"/>
      <c r="D55" s="38"/>
      <c r="E55" s="39"/>
      <c r="F55" s="39"/>
      <c r="G55" s="80"/>
      <c r="H55" s="40"/>
    </row>
    <row r="56" spans="1:8" hidden="1" x14ac:dyDescent="0.25">
      <c r="A56" s="88"/>
      <c r="B56" s="2"/>
      <c r="C56" s="38"/>
      <c r="D56" s="38"/>
      <c r="E56" s="39"/>
      <c r="F56" s="39"/>
      <c r="G56" s="80"/>
      <c r="H56" s="40"/>
    </row>
    <row r="57" spans="1:8" hidden="1" x14ac:dyDescent="0.25">
      <c r="A57" s="88"/>
      <c r="B57" s="2"/>
      <c r="C57" s="38"/>
      <c r="D57" s="38"/>
      <c r="E57" s="39"/>
      <c r="F57" s="39"/>
      <c r="G57" s="80"/>
      <c r="H57" s="40"/>
    </row>
    <row r="58" spans="1:8" hidden="1" x14ac:dyDescent="0.25">
      <c r="A58" s="88"/>
      <c r="B58" s="2"/>
      <c r="C58" s="38"/>
      <c r="D58" s="38"/>
      <c r="E58" s="39"/>
      <c r="F58" s="39"/>
      <c r="G58" s="80"/>
      <c r="H58" s="40"/>
    </row>
    <row r="59" spans="1:8" hidden="1" outlineLevel="1" x14ac:dyDescent="0.25">
      <c r="A59" s="88"/>
      <c r="B59" s="2"/>
      <c r="C59" s="38"/>
      <c r="D59" s="38"/>
      <c r="E59" s="39"/>
      <c r="F59" s="39"/>
      <c r="G59" s="80"/>
      <c r="H59" s="40"/>
    </row>
    <row r="60" spans="1:8" hidden="1" outlineLevel="1" x14ac:dyDescent="0.25">
      <c r="A60" s="88"/>
      <c r="B60" s="2"/>
      <c r="C60" s="38"/>
      <c r="D60" s="38"/>
      <c r="E60" s="39"/>
      <c r="F60" s="39"/>
      <c r="G60" s="80"/>
      <c r="H60" s="40"/>
    </row>
    <row r="61" spans="1:8" hidden="1" outlineLevel="1" x14ac:dyDescent="0.25">
      <c r="A61" s="88"/>
      <c r="B61" s="2"/>
      <c r="C61" s="38"/>
      <c r="D61" s="38"/>
      <c r="E61" s="39"/>
      <c r="F61" s="39"/>
      <c r="G61" s="80"/>
      <c r="H61" s="40"/>
    </row>
    <row r="62" spans="1:8" hidden="1" outlineLevel="1" x14ac:dyDescent="0.25">
      <c r="A62" s="88"/>
      <c r="B62" s="2"/>
      <c r="C62" s="38"/>
      <c r="D62" s="38"/>
      <c r="E62" s="39"/>
      <c r="F62" s="39"/>
      <c r="G62" s="80"/>
      <c r="H62" s="40"/>
    </row>
    <row r="63" spans="1:8" hidden="1" outlineLevel="1" x14ac:dyDescent="0.25">
      <c r="A63" s="88"/>
      <c r="B63" s="2"/>
      <c r="C63" s="38"/>
      <c r="D63" s="38"/>
      <c r="E63" s="39"/>
      <c r="F63" s="39"/>
      <c r="G63" s="80"/>
      <c r="H63" s="40"/>
    </row>
    <row r="64" spans="1:8" hidden="1" outlineLevel="1" x14ac:dyDescent="0.25">
      <c r="A64" s="88"/>
      <c r="B64" s="2"/>
      <c r="C64" s="38"/>
      <c r="D64" s="38"/>
      <c r="E64" s="39"/>
      <c r="F64" s="39"/>
      <c r="G64" s="80"/>
      <c r="H64" s="40"/>
    </row>
    <row r="65" spans="1:8" hidden="1" outlineLevel="1" x14ac:dyDescent="0.25">
      <c r="A65" s="88"/>
      <c r="B65" s="2"/>
      <c r="C65" s="38"/>
      <c r="D65" s="38"/>
      <c r="E65" s="39"/>
      <c r="F65" s="39"/>
      <c r="G65" s="80"/>
      <c r="H65" s="40"/>
    </row>
    <row r="66" spans="1:8" hidden="1" outlineLevel="1" x14ac:dyDescent="0.25">
      <c r="A66" s="88"/>
      <c r="B66" s="2"/>
      <c r="C66" s="38"/>
      <c r="D66" s="38"/>
      <c r="E66" s="39"/>
      <c r="F66" s="39"/>
      <c r="G66" s="80"/>
      <c r="H66" s="40"/>
    </row>
    <row r="67" spans="1:8" hidden="1" outlineLevel="1" x14ac:dyDescent="0.25">
      <c r="A67" s="88"/>
      <c r="B67" s="2"/>
      <c r="C67" s="38"/>
      <c r="D67" s="38"/>
      <c r="E67" s="39"/>
      <c r="F67" s="39"/>
      <c r="G67" s="80"/>
      <c r="H67" s="40"/>
    </row>
    <row r="68" spans="1:8" hidden="1" outlineLevel="1" x14ac:dyDescent="0.25">
      <c r="A68" s="88"/>
      <c r="B68" s="2"/>
      <c r="C68" s="38"/>
      <c r="D68" s="38"/>
      <c r="E68" s="39"/>
      <c r="F68" s="39"/>
      <c r="G68" s="80"/>
      <c r="H68" s="40"/>
    </row>
    <row r="69" spans="1:8" hidden="1" outlineLevel="1" x14ac:dyDescent="0.25">
      <c r="A69" s="88"/>
      <c r="B69" s="2"/>
      <c r="C69" s="38"/>
      <c r="D69" s="38"/>
      <c r="E69" s="39"/>
      <c r="F69" s="39"/>
      <c r="G69" s="80"/>
      <c r="H69" s="40"/>
    </row>
    <row r="70" spans="1:8" hidden="1" outlineLevel="1" x14ac:dyDescent="0.25">
      <c r="A70" s="88"/>
      <c r="B70" s="2"/>
      <c r="C70" s="38"/>
      <c r="D70" s="38"/>
      <c r="E70" s="39"/>
      <c r="F70" s="39"/>
      <c r="G70" s="80"/>
      <c r="H70" s="40"/>
    </row>
    <row r="71" spans="1:8" hidden="1" outlineLevel="1" x14ac:dyDescent="0.25">
      <c r="A71" s="88"/>
      <c r="B71" s="2"/>
      <c r="C71" s="38"/>
      <c r="D71" s="38"/>
      <c r="E71" s="39"/>
      <c r="F71" s="39"/>
      <c r="G71" s="80"/>
      <c r="H71" s="40"/>
    </row>
    <row r="72" spans="1:8" hidden="1" outlineLevel="1" x14ac:dyDescent="0.25">
      <c r="A72" s="88"/>
      <c r="B72" s="2"/>
      <c r="C72" s="38"/>
      <c r="D72" s="38"/>
      <c r="E72" s="39"/>
      <c r="F72" s="39"/>
      <c r="G72" s="80"/>
      <c r="H72" s="40"/>
    </row>
    <row r="73" spans="1:8" hidden="1" outlineLevel="1" x14ac:dyDescent="0.25">
      <c r="A73" s="88"/>
      <c r="B73" s="2"/>
      <c r="C73" s="38"/>
      <c r="D73" s="38"/>
      <c r="E73" s="39"/>
      <c r="F73" s="39"/>
      <c r="G73" s="80"/>
      <c r="H73" s="40"/>
    </row>
    <row r="74" spans="1:8" hidden="1" collapsed="1" x14ac:dyDescent="0.25">
      <c r="B74" s="2"/>
      <c r="C74" s="38"/>
      <c r="D74" s="38"/>
      <c r="E74" s="39"/>
      <c r="F74" s="39"/>
      <c r="G74" s="80"/>
      <c r="H74" s="40"/>
    </row>
    <row r="75" spans="1:8" hidden="1" x14ac:dyDescent="0.25">
      <c r="B75" s="2"/>
      <c r="C75" s="38"/>
      <c r="D75" s="38"/>
      <c r="E75" s="39"/>
      <c r="F75" s="39"/>
      <c r="G75" s="80"/>
      <c r="H75" s="40"/>
    </row>
    <row r="76" spans="1:8" hidden="1" x14ac:dyDescent="0.25">
      <c r="B76" s="2"/>
      <c r="C76" s="38"/>
      <c r="D76" s="38"/>
      <c r="E76" s="39"/>
      <c r="F76" s="39"/>
      <c r="G76" s="80"/>
      <c r="H76" s="40"/>
    </row>
    <row r="77" spans="1:8" hidden="1" x14ac:dyDescent="0.25">
      <c r="B77" s="2"/>
      <c r="C77" s="38"/>
      <c r="D77" s="38"/>
      <c r="E77" s="39"/>
      <c r="F77" s="39"/>
      <c r="G77" s="80"/>
      <c r="H77" s="40"/>
    </row>
    <row r="78" spans="1:8" hidden="1" x14ac:dyDescent="0.25">
      <c r="A78" s="97" t="s">
        <v>67</v>
      </c>
      <c r="B78" s="2"/>
      <c r="C78" s="38"/>
      <c r="D78" s="38"/>
      <c r="E78" s="39"/>
      <c r="F78" s="39"/>
      <c r="G78" s="80"/>
      <c r="H78" s="40"/>
    </row>
    <row r="79" spans="1:8" hidden="1" x14ac:dyDescent="0.25">
      <c r="B79" s="2"/>
      <c r="C79" s="38"/>
      <c r="D79" s="38"/>
      <c r="E79" s="39"/>
      <c r="F79" s="39"/>
      <c r="G79" s="80"/>
      <c r="H79" s="40"/>
    </row>
    <row r="80" spans="1:8" hidden="1" x14ac:dyDescent="0.25">
      <c r="B80" s="2"/>
      <c r="C80" s="38"/>
      <c r="D80" s="38"/>
      <c r="E80" s="39"/>
      <c r="F80" s="39"/>
      <c r="G80" s="80"/>
      <c r="H80" s="40"/>
    </row>
    <row r="81" spans="1:8" hidden="1" x14ac:dyDescent="0.25">
      <c r="B81" s="2"/>
      <c r="C81" s="38"/>
      <c r="D81" s="38"/>
      <c r="E81" s="39"/>
      <c r="F81" s="39"/>
      <c r="G81" s="80"/>
      <c r="H81" s="40"/>
    </row>
    <row r="82" spans="1:8" hidden="1" x14ac:dyDescent="0.25">
      <c r="A82" s="89" t="s">
        <v>71</v>
      </c>
      <c r="B82" s="2"/>
      <c r="C82" s="38"/>
      <c r="D82" s="38"/>
      <c r="E82" s="39"/>
      <c r="F82" s="39"/>
      <c r="G82" s="80"/>
      <c r="H82" s="40"/>
    </row>
    <row r="83" spans="1:8" hidden="1" x14ac:dyDescent="0.25">
      <c r="B83" s="2"/>
      <c r="C83" s="38"/>
      <c r="D83" s="38"/>
      <c r="E83" s="39"/>
      <c r="F83" s="39"/>
      <c r="G83" s="80"/>
      <c r="H83" s="40"/>
    </row>
    <row r="84" spans="1:8" hidden="1" x14ac:dyDescent="0.25">
      <c r="B84" s="2"/>
      <c r="C84" s="38"/>
      <c r="D84" s="38"/>
      <c r="E84" s="39"/>
      <c r="F84" s="39"/>
      <c r="G84" s="80"/>
      <c r="H84" s="40"/>
    </row>
    <row r="85" spans="1:8" x14ac:dyDescent="0.25">
      <c r="B85" s="2"/>
      <c r="C85" s="38"/>
      <c r="D85" s="38"/>
      <c r="E85" s="39"/>
      <c r="F85" s="39"/>
      <c r="G85" s="80"/>
      <c r="H85" s="40"/>
    </row>
    <row r="86" spans="1:8" x14ac:dyDescent="0.25">
      <c r="B86" s="2"/>
      <c r="C86" s="38"/>
      <c r="D86" s="38"/>
      <c r="E86" s="39"/>
      <c r="F86" s="39"/>
      <c r="G86" s="80"/>
      <c r="H86" s="40"/>
    </row>
    <row r="87" spans="1:8" hidden="1" x14ac:dyDescent="0.25">
      <c r="B87" s="2"/>
      <c r="C87" s="38"/>
      <c r="D87" s="38"/>
      <c r="E87" s="39"/>
      <c r="F87" s="39"/>
      <c r="G87" s="80"/>
      <c r="H87" s="40"/>
    </row>
    <row r="88" spans="1:8" hidden="1" x14ac:dyDescent="0.25">
      <c r="B88" s="2"/>
      <c r="C88" s="38"/>
      <c r="D88" s="38"/>
      <c r="E88" s="39"/>
      <c r="F88" s="39"/>
      <c r="G88" s="80"/>
      <c r="H88" s="40"/>
    </row>
    <row r="89" spans="1:8" hidden="1" x14ac:dyDescent="0.25">
      <c r="B89" s="2"/>
      <c r="C89" s="38"/>
      <c r="D89" s="38"/>
      <c r="E89" s="39"/>
      <c r="F89" s="39"/>
      <c r="G89" s="80"/>
      <c r="H89" s="40"/>
    </row>
    <row r="90" spans="1:8" hidden="1" x14ac:dyDescent="0.25">
      <c r="B90" s="2"/>
      <c r="C90" s="38"/>
      <c r="D90" s="38"/>
      <c r="E90" s="39"/>
      <c r="F90" s="39"/>
      <c r="G90" s="80"/>
      <c r="H90" s="40"/>
    </row>
    <row r="91" spans="1:8" hidden="1" x14ac:dyDescent="0.25">
      <c r="B91" s="2"/>
      <c r="C91" s="38"/>
      <c r="D91" s="38"/>
      <c r="E91" s="39"/>
      <c r="F91" s="39"/>
      <c r="G91" s="80"/>
      <c r="H91" s="40"/>
    </row>
    <row r="92" spans="1:8" hidden="1" x14ac:dyDescent="0.25">
      <c r="A92" s="98" t="s">
        <v>74</v>
      </c>
      <c r="B92" s="2"/>
      <c r="C92" s="38"/>
      <c r="D92" s="38"/>
      <c r="E92" s="39"/>
      <c r="F92" s="39"/>
      <c r="G92" s="80"/>
      <c r="H92" s="40"/>
    </row>
    <row r="93" spans="1:8" hidden="1" x14ac:dyDescent="0.25">
      <c r="B93" s="2"/>
      <c r="C93" s="38"/>
      <c r="D93" s="38"/>
      <c r="E93" s="39"/>
      <c r="F93" s="39"/>
      <c r="G93" s="80"/>
      <c r="H93" s="40"/>
    </row>
    <row r="94" spans="1:8" hidden="1" x14ac:dyDescent="0.25">
      <c r="B94" s="2"/>
      <c r="C94" s="38"/>
      <c r="D94" s="38"/>
      <c r="E94" s="39"/>
      <c r="F94" s="39"/>
      <c r="G94" s="80"/>
      <c r="H94" s="40"/>
    </row>
    <row r="95" spans="1:8" hidden="1" x14ac:dyDescent="0.25">
      <c r="B95" s="2"/>
      <c r="C95" s="38"/>
      <c r="D95" s="38"/>
      <c r="E95" s="39"/>
      <c r="F95" s="39"/>
      <c r="G95" s="80"/>
      <c r="H95" s="40"/>
    </row>
    <row r="96" spans="1:8" hidden="1" x14ac:dyDescent="0.25">
      <c r="A96" s="89" t="s">
        <v>311</v>
      </c>
      <c r="B96" s="2"/>
      <c r="C96" s="38"/>
      <c r="D96" s="38"/>
      <c r="E96" s="39"/>
      <c r="F96" s="39"/>
      <c r="G96" s="80"/>
      <c r="H96" s="40"/>
    </row>
    <row r="97" spans="1:8" hidden="1" x14ac:dyDescent="0.25">
      <c r="A97" s="89" t="s">
        <v>77</v>
      </c>
      <c r="B97" s="2"/>
      <c r="C97" s="38"/>
      <c r="D97" s="38"/>
      <c r="E97" s="39"/>
      <c r="F97" s="39"/>
      <c r="G97" s="80"/>
      <c r="H97" s="40"/>
    </row>
    <row r="98" spans="1:8" hidden="1" x14ac:dyDescent="0.25">
      <c r="B98" s="2"/>
      <c r="C98" s="38"/>
      <c r="D98" s="38"/>
      <c r="E98" s="39"/>
      <c r="F98" s="39"/>
      <c r="G98" s="80"/>
      <c r="H98" s="40"/>
    </row>
    <row r="99" spans="1:8" hidden="1" x14ac:dyDescent="0.25">
      <c r="B99" s="2"/>
      <c r="C99" s="38"/>
      <c r="D99" s="38"/>
      <c r="E99" s="39"/>
      <c r="F99" s="39"/>
      <c r="G99" s="80"/>
      <c r="H99" s="40"/>
    </row>
    <row r="100" spans="1:8" x14ac:dyDescent="0.25">
      <c r="B100" s="2"/>
      <c r="C100" s="38"/>
      <c r="D100" s="38"/>
      <c r="E100" s="39"/>
      <c r="F100" s="39"/>
      <c r="G100" s="80"/>
      <c r="H100" s="40"/>
    </row>
    <row r="101" spans="1:8" x14ac:dyDescent="0.25">
      <c r="B101" s="45"/>
      <c r="C101" s="45" t="s">
        <v>75</v>
      </c>
      <c r="D101" s="45"/>
      <c r="E101" s="46"/>
      <c r="F101" s="100">
        <f>SUM(F7:F100)</f>
        <v>0</v>
      </c>
      <c r="G101" s="101">
        <f>+F101/$F$113</f>
        <v>0</v>
      </c>
      <c r="H101" s="48"/>
    </row>
    <row r="103" spans="1:8" x14ac:dyDescent="0.25">
      <c r="B103" s="49"/>
      <c r="C103" s="49" t="s">
        <v>78</v>
      </c>
      <c r="D103" s="49"/>
      <c r="E103" s="49"/>
      <c r="F103" s="49" t="s">
        <v>10</v>
      </c>
      <c r="G103" s="49" t="s">
        <v>11</v>
      </c>
      <c r="H103" s="49" t="s">
        <v>12</v>
      </c>
    </row>
    <row r="104" spans="1:8" x14ac:dyDescent="0.25">
      <c r="B104" s="50"/>
      <c r="C104" s="45" t="s">
        <v>79</v>
      </c>
      <c r="D104" s="38"/>
      <c r="E104" s="51"/>
      <c r="F104" s="52" t="s">
        <v>80</v>
      </c>
      <c r="G104" s="51">
        <v>0</v>
      </c>
      <c r="H104" s="38"/>
    </row>
    <row r="105" spans="1:8" x14ac:dyDescent="0.25">
      <c r="B105" s="50" t="s">
        <v>81</v>
      </c>
      <c r="C105" s="45" t="s">
        <v>82</v>
      </c>
      <c r="D105" s="45"/>
      <c r="E105" s="46"/>
      <c r="F105" s="39">
        <v>29027.26</v>
      </c>
      <c r="G105" s="81">
        <v>1.2405734443501355</v>
      </c>
      <c r="H105" s="38"/>
    </row>
    <row r="106" spans="1:8" x14ac:dyDescent="0.25">
      <c r="B106" s="50"/>
      <c r="C106" s="45" t="s">
        <v>83</v>
      </c>
      <c r="D106" s="38"/>
      <c r="E106" s="51"/>
      <c r="F106" s="46" t="s">
        <v>80</v>
      </c>
      <c r="G106" s="51">
        <v>0</v>
      </c>
      <c r="H106" s="38"/>
    </row>
    <row r="107" spans="1:8" x14ac:dyDescent="0.25">
      <c r="B107" s="50"/>
      <c r="C107" s="45" t="s">
        <v>84</v>
      </c>
      <c r="D107" s="38"/>
      <c r="E107" s="51"/>
      <c r="F107" s="46" t="s">
        <v>80</v>
      </c>
      <c r="G107" s="51">
        <v>0</v>
      </c>
      <c r="H107" s="38"/>
    </row>
    <row r="108" spans="1:8" x14ac:dyDescent="0.25">
      <c r="B108" s="50"/>
      <c r="C108" s="45" t="s">
        <v>85</v>
      </c>
      <c r="D108" s="38"/>
      <c r="E108" s="51"/>
      <c r="F108" s="46" t="s">
        <v>80</v>
      </c>
      <c r="G108" s="51">
        <v>0</v>
      </c>
      <c r="H108" s="38"/>
    </row>
    <row r="109" spans="1:8" x14ac:dyDescent="0.25">
      <c r="B109" s="38" t="s">
        <v>71</v>
      </c>
      <c r="C109" s="38" t="s">
        <v>86</v>
      </c>
      <c r="D109" s="38"/>
      <c r="E109" s="51"/>
      <c r="F109" s="39">
        <v>-5629</v>
      </c>
      <c r="G109" s="81">
        <v>-0.24057344435013545</v>
      </c>
      <c r="H109" s="38"/>
    </row>
    <row r="110" spans="1:8" x14ac:dyDescent="0.25">
      <c r="B110" s="50"/>
      <c r="C110" s="38"/>
      <c r="D110" s="38"/>
      <c r="E110" s="51"/>
      <c r="F110" s="52"/>
      <c r="G110" s="81"/>
      <c r="H110" s="38"/>
    </row>
    <row r="111" spans="1:8" x14ac:dyDescent="0.25">
      <c r="B111" s="50"/>
      <c r="C111" s="38" t="s">
        <v>87</v>
      </c>
      <c r="D111" s="38"/>
      <c r="E111" s="51"/>
      <c r="F111" s="53">
        <f>SUM(F104:F110)</f>
        <v>23398.26</v>
      </c>
      <c r="G111" s="81">
        <f>+F111/$F$113</f>
        <v>1</v>
      </c>
      <c r="H111" s="38"/>
    </row>
    <row r="112" spans="1:8" x14ac:dyDescent="0.25">
      <c r="B112" s="50"/>
      <c r="C112" s="38"/>
      <c r="D112" s="38"/>
      <c r="E112" s="51"/>
      <c r="F112" s="53"/>
      <c r="G112" s="82"/>
      <c r="H112" s="38"/>
    </row>
    <row r="113" spans="2:8" x14ac:dyDescent="0.25">
      <c r="B113" s="54"/>
      <c r="C113" s="55" t="s">
        <v>88</v>
      </c>
      <c r="D113" s="56"/>
      <c r="E113" s="57"/>
      <c r="F113" s="57">
        <f>+F111+F101</f>
        <v>23398.26</v>
      </c>
      <c r="G113" s="83">
        <v>1</v>
      </c>
      <c r="H113" s="38"/>
    </row>
    <row r="114" spans="2:8" x14ac:dyDescent="0.25">
      <c r="F114" s="99">
        <v>0</v>
      </c>
    </row>
    <row r="115" spans="2:8" hidden="1" x14ac:dyDescent="0.25">
      <c r="C115" s="45" t="s">
        <v>89</v>
      </c>
      <c r="D115" s="16"/>
      <c r="F115" s="30"/>
    </row>
    <row r="116" spans="2:8" s="85" customFormat="1" hidden="1" x14ac:dyDescent="0.25">
      <c r="B116" s="27"/>
      <c r="C116" s="45" t="s">
        <v>90</v>
      </c>
      <c r="D116" s="16"/>
      <c r="E116" s="30"/>
      <c r="F116" s="27"/>
      <c r="G116" s="27"/>
      <c r="H116" s="27"/>
    </row>
    <row r="117" spans="2:8" s="85" customFormat="1" hidden="1" x14ac:dyDescent="0.25">
      <c r="B117" s="27"/>
      <c r="C117" s="45" t="s">
        <v>91</v>
      </c>
      <c r="D117" s="16"/>
      <c r="E117" s="30"/>
      <c r="F117" s="27"/>
      <c r="G117" s="27"/>
      <c r="H117" s="27"/>
    </row>
    <row r="118" spans="2:8" s="85" customFormat="1" hidden="1" x14ac:dyDescent="0.25">
      <c r="C118" s="88" t="s">
        <v>92</v>
      </c>
      <c r="D118" s="92">
        <v>9.8148</v>
      </c>
      <c r="E118" s="91"/>
    </row>
    <row r="119" spans="2:8" s="85" customFormat="1" hidden="1" x14ac:dyDescent="0.25">
      <c r="B119" s="49" t="s">
        <v>97</v>
      </c>
      <c r="C119" s="49"/>
      <c r="D119" s="49"/>
      <c r="E119" s="49"/>
      <c r="F119" s="49"/>
      <c r="G119" s="49"/>
    </row>
    <row r="120" spans="2:8" s="85" customFormat="1" hidden="1" x14ac:dyDescent="0.25">
      <c r="B120" s="49" t="s">
        <v>98</v>
      </c>
      <c r="C120" s="49"/>
      <c r="D120" s="49"/>
      <c r="E120" s="49" t="s">
        <v>10</v>
      </c>
      <c r="F120" s="49" t="s">
        <v>11</v>
      </c>
      <c r="G120" s="49" t="s">
        <v>12</v>
      </c>
    </row>
    <row r="121" spans="2:8" s="85" customFormat="1" hidden="1" x14ac:dyDescent="0.25">
      <c r="B121" s="45" t="s">
        <v>99</v>
      </c>
      <c r="C121" s="38"/>
      <c r="D121" s="51"/>
      <c r="E121" s="62"/>
      <c r="F121" s="84">
        <v>0.16005082002586712</v>
      </c>
      <c r="G121" s="38"/>
    </row>
    <row r="122" spans="2:8" s="85" customFormat="1" hidden="1" x14ac:dyDescent="0.25">
      <c r="B122" s="38" t="s">
        <v>100</v>
      </c>
      <c r="C122" s="38"/>
      <c r="D122" s="51"/>
      <c r="E122" s="62"/>
      <c r="F122" s="84">
        <v>4.060594862899488E-2</v>
      </c>
      <c r="G122" s="38"/>
    </row>
    <row r="123" spans="2:8" s="85" customFormat="1" hidden="1" x14ac:dyDescent="0.25">
      <c r="B123" s="87"/>
      <c r="C123" s="88"/>
      <c r="E123" s="91"/>
    </row>
    <row r="124" spans="2:8" s="85" customFormat="1" hidden="1" x14ac:dyDescent="0.25">
      <c r="E124" s="91"/>
      <c r="F124" s="91"/>
    </row>
    <row r="125" spans="2:8" s="85" customFormat="1" x14ac:dyDescent="0.25">
      <c r="C125" s="94" t="s">
        <v>97</v>
      </c>
      <c r="D125" s="94"/>
      <c r="E125" s="94"/>
      <c r="F125" s="94"/>
      <c r="G125" s="94"/>
      <c r="H125" s="94"/>
    </row>
    <row r="126" spans="2:8" s="85" customFormat="1" x14ac:dyDescent="0.25">
      <c r="C126" s="94" t="s">
        <v>98</v>
      </c>
      <c r="D126" s="94"/>
      <c r="E126" s="94"/>
      <c r="F126" s="94" t="s">
        <v>10</v>
      </c>
      <c r="G126" s="94" t="s">
        <v>11</v>
      </c>
      <c r="H126" s="94" t="s">
        <v>12</v>
      </c>
    </row>
    <row r="127" spans="2:8" s="85" customFormat="1" x14ac:dyDescent="0.25">
      <c r="C127" s="88" t="s">
        <v>99</v>
      </c>
      <c r="E127" s="91"/>
      <c r="F127" s="95">
        <f>SUMIF(Table13456768161718224[[Industry ]],A96,Table13456768161718224[Market Value])</f>
        <v>0</v>
      </c>
      <c r="G127" s="96">
        <f>+F127/$F$113</f>
        <v>0</v>
      </c>
    </row>
    <row r="128" spans="2:8" s="85" customFormat="1" x14ac:dyDescent="0.25">
      <c r="C128" s="85" t="s">
        <v>100</v>
      </c>
      <c r="E128" s="91"/>
      <c r="F128" s="95">
        <f>SUMIF(Table13456768161718224[[Industry ]],A97,Table13456768161718224[Market Value])</f>
        <v>0</v>
      </c>
      <c r="G128" s="96">
        <f>+F128/$F$113</f>
        <v>0</v>
      </c>
    </row>
    <row r="129" spans="3:8" s="85" customFormat="1" x14ac:dyDescent="0.25">
      <c r="C129" s="85" t="s">
        <v>101</v>
      </c>
      <c r="E129" s="91"/>
      <c r="F129" s="95">
        <f>SUMIF($E$141:$E$148,C129,H141:H148)</f>
        <v>0</v>
      </c>
      <c r="G129" s="96">
        <f>+F129/$F$113</f>
        <v>0</v>
      </c>
    </row>
    <row r="130" spans="3:8" s="85" customFormat="1" x14ac:dyDescent="0.25">
      <c r="C130" s="85" t="s">
        <v>102</v>
      </c>
      <c r="E130" s="91"/>
      <c r="F130" s="95">
        <f t="shared" ref="F130:F138" si="0">SUMIF($E$141:$E$148,C130,H142:H149)</f>
        <v>0</v>
      </c>
      <c r="G130" s="96">
        <f t="shared" ref="G130:G138" si="1">+F130/$F$113</f>
        <v>0</v>
      </c>
    </row>
    <row r="131" spans="3:8" s="85" customFormat="1" x14ac:dyDescent="0.25">
      <c r="C131" s="85" t="s">
        <v>103</v>
      </c>
      <c r="E131" s="91"/>
      <c r="F131" s="95">
        <f t="shared" si="0"/>
        <v>0</v>
      </c>
      <c r="G131" s="96">
        <f t="shared" si="1"/>
        <v>0</v>
      </c>
    </row>
    <row r="132" spans="3:8" s="85" customFormat="1" x14ac:dyDescent="0.25">
      <c r="C132" s="85" t="s">
        <v>104</v>
      </c>
      <c r="E132" s="91"/>
      <c r="F132" s="95">
        <f t="shared" si="0"/>
        <v>0</v>
      </c>
      <c r="G132" s="96">
        <f t="shared" si="1"/>
        <v>0</v>
      </c>
    </row>
    <row r="133" spans="3:8" s="85" customFormat="1" x14ac:dyDescent="0.25">
      <c r="C133" s="85" t="s">
        <v>105</v>
      </c>
      <c r="E133" s="91"/>
      <c r="F133" s="95">
        <f t="shared" si="0"/>
        <v>0</v>
      </c>
      <c r="G133" s="96">
        <f t="shared" si="1"/>
        <v>0</v>
      </c>
    </row>
    <row r="134" spans="3:8" s="85" customFormat="1" x14ac:dyDescent="0.25">
      <c r="C134" s="85" t="s">
        <v>106</v>
      </c>
      <c r="E134" s="91"/>
      <c r="F134" s="95">
        <f t="shared" si="0"/>
        <v>0</v>
      </c>
      <c r="G134" s="96">
        <f t="shared" si="1"/>
        <v>0</v>
      </c>
    </row>
    <row r="135" spans="3:8" s="85" customFormat="1" x14ac:dyDescent="0.25">
      <c r="C135" s="85" t="s">
        <v>107</v>
      </c>
      <c r="E135" s="91"/>
      <c r="F135" s="95">
        <f t="shared" si="0"/>
        <v>0</v>
      </c>
      <c r="G135" s="96">
        <f t="shared" si="1"/>
        <v>0</v>
      </c>
    </row>
    <row r="136" spans="3:8" s="85" customFormat="1" x14ac:dyDescent="0.25">
      <c r="C136" s="85" t="s">
        <v>108</v>
      </c>
      <c r="E136" s="91"/>
      <c r="F136" s="95">
        <f>SUMIF($E$141:$E$148,C136,H148:H155)</f>
        <v>0</v>
      </c>
      <c r="G136" s="96">
        <f t="shared" si="1"/>
        <v>0</v>
      </c>
    </row>
    <row r="137" spans="3:8" s="85" customFormat="1" x14ac:dyDescent="0.25">
      <c r="C137" s="85" t="s">
        <v>109</v>
      </c>
      <c r="E137" s="91"/>
      <c r="F137" s="95">
        <f t="shared" si="0"/>
        <v>0</v>
      </c>
      <c r="G137" s="96">
        <f t="shared" si="1"/>
        <v>0</v>
      </c>
    </row>
    <row r="138" spans="3:8" s="85" customFormat="1" x14ac:dyDescent="0.25">
      <c r="C138" s="85" t="s">
        <v>110</v>
      </c>
      <c r="E138" s="91"/>
      <c r="F138" s="95">
        <f t="shared" si="0"/>
        <v>0</v>
      </c>
      <c r="G138" s="96">
        <f t="shared" si="1"/>
        <v>0</v>
      </c>
    </row>
    <row r="139" spans="3:8" s="85" customFormat="1" x14ac:dyDescent="0.25">
      <c r="E139" s="91"/>
    </row>
    <row r="140" spans="3:8" s="85" customFormat="1" x14ac:dyDescent="0.25">
      <c r="E140" s="91"/>
    </row>
    <row r="141" spans="3:8" s="85" customFormat="1" x14ac:dyDescent="0.25">
      <c r="E141" s="85" t="s">
        <v>101</v>
      </c>
      <c r="F141" s="85" t="s">
        <v>111</v>
      </c>
      <c r="G141" s="85">
        <f t="shared" ref="G141:G148" si="2">SUMIF($H$7:$H$57,F141,$E$7:$E$57)</f>
        <v>0</v>
      </c>
      <c r="H141" s="85">
        <f t="shared" ref="H141:H148" si="3">SUMIF($H$7:$H$57,F141,$F$7:$F$57)</f>
        <v>0</v>
      </c>
    </row>
    <row r="142" spans="3:8" s="85" customFormat="1" x14ac:dyDescent="0.25">
      <c r="E142" s="85" t="s">
        <v>101</v>
      </c>
      <c r="F142" s="85" t="s">
        <v>112</v>
      </c>
      <c r="G142" s="85">
        <f t="shared" si="2"/>
        <v>0</v>
      </c>
      <c r="H142" s="85">
        <f t="shared" si="3"/>
        <v>0</v>
      </c>
    </row>
    <row r="143" spans="3:8" s="85" customFormat="1" x14ac:dyDescent="0.25">
      <c r="E143" s="85" t="s">
        <v>101</v>
      </c>
      <c r="F143" s="85" t="s">
        <v>113</v>
      </c>
      <c r="G143" s="85">
        <f t="shared" si="2"/>
        <v>0</v>
      </c>
      <c r="H143" s="85">
        <f t="shared" si="3"/>
        <v>0</v>
      </c>
    </row>
    <row r="144" spans="3:8" s="85" customFormat="1" x14ac:dyDescent="0.25">
      <c r="E144" s="85" t="s">
        <v>103</v>
      </c>
      <c r="F144" s="85" t="s">
        <v>114</v>
      </c>
      <c r="G144" s="85">
        <f t="shared" si="2"/>
        <v>0</v>
      </c>
      <c r="H144" s="85">
        <f t="shared" si="3"/>
        <v>0</v>
      </c>
    </row>
    <row r="145" spans="5:8" s="85" customFormat="1" x14ac:dyDescent="0.25">
      <c r="E145" s="85" t="s">
        <v>104</v>
      </c>
      <c r="F145" s="85" t="s">
        <v>115</v>
      </c>
      <c r="G145" s="85">
        <f t="shared" si="2"/>
        <v>0</v>
      </c>
      <c r="H145" s="85">
        <f t="shared" si="3"/>
        <v>0</v>
      </c>
    </row>
    <row r="146" spans="5:8" s="85" customFormat="1" x14ac:dyDescent="0.25">
      <c r="E146" s="85" t="s">
        <v>101</v>
      </c>
      <c r="F146" s="85" t="s">
        <v>116</v>
      </c>
      <c r="G146" s="85">
        <f t="shared" si="2"/>
        <v>0</v>
      </c>
      <c r="H146" s="85">
        <f t="shared" si="3"/>
        <v>0</v>
      </c>
    </row>
    <row r="147" spans="5:8" s="85" customFormat="1" x14ac:dyDescent="0.25">
      <c r="E147" s="85" t="s">
        <v>104</v>
      </c>
      <c r="F147" s="85" t="s">
        <v>117</v>
      </c>
      <c r="G147" s="85">
        <f t="shared" si="2"/>
        <v>0</v>
      </c>
      <c r="H147" s="85">
        <f t="shared" si="3"/>
        <v>0</v>
      </c>
    </row>
    <row r="148" spans="5:8" s="85" customFormat="1" x14ac:dyDescent="0.25">
      <c r="E148" s="85" t="s">
        <v>101</v>
      </c>
      <c r="F148" s="85" t="s">
        <v>118</v>
      </c>
      <c r="G148" s="85">
        <f t="shared" si="2"/>
        <v>0</v>
      </c>
      <c r="H148" s="85">
        <f t="shared" si="3"/>
        <v>0</v>
      </c>
    </row>
    <row r="149" spans="5:8" s="85" customFormat="1" x14ac:dyDescent="0.25">
      <c r="E149" s="91"/>
      <c r="G149" s="85" t="s">
        <v>119</v>
      </c>
      <c r="H149" s="85" t="s">
        <v>119</v>
      </c>
    </row>
    <row r="150" spans="5:8" s="85" customFormat="1" x14ac:dyDescent="0.25">
      <c r="E150" s="91"/>
    </row>
    <row r="151" spans="5:8" s="85" customFormat="1" x14ac:dyDescent="0.25">
      <c r="E151" s="91"/>
    </row>
    <row r="152" spans="5:8" s="85" customFormat="1" x14ac:dyDescent="0.25">
      <c r="E152" s="91"/>
    </row>
    <row r="153" spans="5:8" s="85" customFormat="1" x14ac:dyDescent="0.25">
      <c r="E153" s="91"/>
    </row>
    <row r="154" spans="5:8" s="85" customFormat="1" x14ac:dyDescent="0.25">
      <c r="E154" s="91"/>
    </row>
    <row r="155" spans="5:8" s="85" customFormat="1" x14ac:dyDescent="0.25">
      <c r="E155" s="91"/>
    </row>
    <row r="156" spans="5:8" s="85" customFormat="1" x14ac:dyDescent="0.25">
      <c r="E156" s="91"/>
    </row>
    <row r="157" spans="5:8" s="85" customFormat="1" x14ac:dyDescent="0.25">
      <c r="E157" s="91"/>
    </row>
    <row r="158" spans="5:8" s="85" customFormat="1" x14ac:dyDescent="0.25">
      <c r="E158" s="91"/>
    </row>
    <row r="159" spans="5:8" s="85" customFormat="1" x14ac:dyDescent="0.25">
      <c r="E159" s="91"/>
    </row>
    <row r="160" spans="5:8" s="85" customFormat="1" x14ac:dyDescent="0.25">
      <c r="E160" s="91"/>
    </row>
    <row r="161" spans="2:8" s="85" customFormat="1" x14ac:dyDescent="0.25">
      <c r="E161" s="91"/>
    </row>
    <row r="162" spans="2:8" s="85" customFormat="1" x14ac:dyDescent="0.25">
      <c r="E162" s="91"/>
    </row>
    <row r="163" spans="2:8" s="85" customFormat="1" x14ac:dyDescent="0.25">
      <c r="E163" s="91"/>
    </row>
    <row r="164" spans="2:8" x14ac:dyDescent="0.25">
      <c r="B164" s="85"/>
      <c r="C164" s="85"/>
      <c r="D164" s="85"/>
      <c r="E164" s="91"/>
      <c r="F164" s="85"/>
      <c r="G164" s="85"/>
      <c r="H164" s="85"/>
    </row>
    <row r="165" spans="2:8" x14ac:dyDescent="0.25">
      <c r="B165" s="85"/>
      <c r="C165" s="85"/>
      <c r="D165" s="85"/>
      <c r="E165" s="91"/>
      <c r="F165" s="85"/>
      <c r="G165" s="85"/>
      <c r="H165" s="85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A6ECD-9610-4DB0-B284-4EF9A7B8D6F1}">
  <sheetPr>
    <tabColor rgb="FF7030A0"/>
  </sheetPr>
  <dimension ref="A2:P147"/>
  <sheetViews>
    <sheetView showGridLines="0" zoomScale="80" zoomScaleNormal="80" zoomScaleSheetLayoutView="89" workbookViewId="0">
      <selection activeCell="D25" sqref="D25"/>
    </sheetView>
  </sheetViews>
  <sheetFormatPr defaultColWidth="9.140625" defaultRowHeight="15" outlineLevelRow="1" x14ac:dyDescent="0.25"/>
  <cols>
    <col min="1" max="1" width="11.28515625" style="85" customWidth="1"/>
    <col min="2" max="2" width="16.5703125" style="27" customWidth="1"/>
    <col min="3" max="3" width="52.7109375" style="27" customWidth="1"/>
    <col min="4" max="4" width="62" style="27" customWidth="1"/>
    <col min="5" max="5" width="19.42578125" style="30" customWidth="1"/>
    <col min="6" max="6" width="29.5703125" style="27" customWidth="1"/>
    <col min="7" max="7" width="20.5703125" style="31" customWidth="1"/>
    <col min="8" max="8" width="20.7109375" style="27" bestFit="1" customWidth="1"/>
    <col min="9" max="9" width="12" style="27" bestFit="1" customWidth="1"/>
    <col min="10" max="10" width="9.140625" style="27"/>
    <col min="11" max="11" width="9.140625" style="85"/>
    <col min="12" max="12" width="16.140625" style="85" bestFit="1" customWidth="1"/>
    <col min="13" max="13" width="14" style="85" bestFit="1" customWidth="1"/>
    <col min="14" max="14" width="9.140625" style="85"/>
    <col min="15" max="15" width="10" style="85" bestFit="1" customWidth="1"/>
    <col min="16" max="16" width="9.140625" style="85"/>
    <col min="17" max="16384" width="9.140625" style="27"/>
  </cols>
  <sheetData>
    <row r="2" spans="1:8" x14ac:dyDescent="0.25">
      <c r="B2" s="28" t="s">
        <v>0</v>
      </c>
      <c r="D2" s="29" t="s">
        <v>1</v>
      </c>
    </row>
    <row r="3" spans="1:8" x14ac:dyDescent="0.25">
      <c r="A3" s="102" t="s">
        <v>120</v>
      </c>
      <c r="B3" s="28" t="s">
        <v>3</v>
      </c>
      <c r="D3" s="28" t="s">
        <v>121</v>
      </c>
    </row>
    <row r="4" spans="1:8" x14ac:dyDescent="0.25">
      <c r="B4" s="28" t="s">
        <v>5</v>
      </c>
      <c r="D4" s="28" t="s">
        <v>765</v>
      </c>
    </row>
    <row r="6" spans="1:8" x14ac:dyDescent="0.25">
      <c r="B6" s="33" t="s">
        <v>6</v>
      </c>
      <c r="C6" s="34" t="s">
        <v>7</v>
      </c>
      <c r="D6" s="34" t="s">
        <v>8</v>
      </c>
      <c r="E6" s="35" t="s">
        <v>9</v>
      </c>
      <c r="F6" s="34" t="s">
        <v>10</v>
      </c>
      <c r="G6" s="1" t="s">
        <v>11</v>
      </c>
      <c r="H6" s="36" t="s">
        <v>12</v>
      </c>
    </row>
    <row r="7" spans="1:8" x14ac:dyDescent="0.25">
      <c r="A7" s="88"/>
      <c r="B7" s="2" t="s">
        <v>13</v>
      </c>
      <c r="C7" s="38" t="s">
        <v>318</v>
      </c>
      <c r="D7" s="38" t="s">
        <v>314</v>
      </c>
      <c r="E7" s="39">
        <v>17864</v>
      </c>
      <c r="F7" s="39">
        <v>23114229.600000001</v>
      </c>
      <c r="G7" s="3">
        <v>4.1962293683704133E-2</v>
      </c>
      <c r="H7" s="40"/>
    </row>
    <row r="8" spans="1:8" x14ac:dyDescent="0.25">
      <c r="A8" s="88"/>
      <c r="B8" s="2" t="s">
        <v>14</v>
      </c>
      <c r="C8" s="38" t="s">
        <v>315</v>
      </c>
      <c r="D8" s="38" t="s">
        <v>319</v>
      </c>
      <c r="E8" s="39">
        <v>8400</v>
      </c>
      <c r="F8" s="39">
        <v>8403360</v>
      </c>
      <c r="G8" s="3">
        <v>1.5255721966605884E-2</v>
      </c>
      <c r="H8" s="40"/>
    </row>
    <row r="9" spans="1:8" x14ac:dyDescent="0.25">
      <c r="A9" s="88"/>
      <c r="B9" s="2" t="s">
        <v>15</v>
      </c>
      <c r="C9" s="38" t="s">
        <v>320</v>
      </c>
      <c r="D9" s="38" t="s">
        <v>317</v>
      </c>
      <c r="E9" s="39">
        <v>4583</v>
      </c>
      <c r="F9" s="39">
        <v>18989202.199999999</v>
      </c>
      <c r="G9" s="3">
        <v>3.4473590222346868E-2</v>
      </c>
      <c r="H9" s="40"/>
    </row>
    <row r="10" spans="1:8" x14ac:dyDescent="0.25">
      <c r="A10" s="88"/>
      <c r="B10" s="2" t="s">
        <v>16</v>
      </c>
      <c r="C10" s="38" t="s">
        <v>321</v>
      </c>
      <c r="D10" s="38" t="s">
        <v>323</v>
      </c>
      <c r="E10" s="39">
        <v>13750</v>
      </c>
      <c r="F10" s="39">
        <v>3745500</v>
      </c>
      <c r="G10" s="3">
        <v>6.7996975764363704E-3</v>
      </c>
      <c r="H10" s="40"/>
    </row>
    <row r="11" spans="1:8" x14ac:dyDescent="0.25">
      <c r="A11" s="88"/>
      <c r="B11" s="2" t="s">
        <v>17</v>
      </c>
      <c r="C11" s="38" t="s">
        <v>332</v>
      </c>
      <c r="D11" s="38" t="s">
        <v>314</v>
      </c>
      <c r="E11" s="39">
        <v>12930</v>
      </c>
      <c r="F11" s="39">
        <v>3924901.5</v>
      </c>
      <c r="G11" s="3">
        <v>7.1253886576695966E-3</v>
      </c>
      <c r="H11" s="40"/>
    </row>
    <row r="12" spans="1:8" x14ac:dyDescent="0.25">
      <c r="A12" s="88"/>
      <c r="B12" s="2" t="s">
        <v>18</v>
      </c>
      <c r="C12" s="38" t="s">
        <v>330</v>
      </c>
      <c r="D12" s="38" t="s">
        <v>326</v>
      </c>
      <c r="E12" s="39">
        <v>2254</v>
      </c>
      <c r="F12" s="39">
        <v>4774422.8</v>
      </c>
      <c r="G12" s="3">
        <v>8.6676361345728332E-3</v>
      </c>
      <c r="H12" s="40"/>
    </row>
    <row r="13" spans="1:8" x14ac:dyDescent="0.25">
      <c r="A13" s="88"/>
      <c r="B13" s="2" t="s">
        <v>19</v>
      </c>
      <c r="C13" s="38" t="s">
        <v>336</v>
      </c>
      <c r="D13" s="38" t="s">
        <v>322</v>
      </c>
      <c r="E13" s="39">
        <v>3375</v>
      </c>
      <c r="F13" s="39">
        <v>3228525</v>
      </c>
      <c r="G13" s="3">
        <v>5.8611650294925193E-3</v>
      </c>
      <c r="H13" s="40"/>
    </row>
    <row r="14" spans="1:8" x14ac:dyDescent="0.25">
      <c r="A14" s="88"/>
      <c r="B14" s="2" t="s">
        <v>20</v>
      </c>
      <c r="C14" s="38" t="s">
        <v>333</v>
      </c>
      <c r="D14" s="38" t="s">
        <v>323</v>
      </c>
      <c r="E14" s="39">
        <v>32766</v>
      </c>
      <c r="F14" s="39">
        <v>26145629.699999999</v>
      </c>
      <c r="G14" s="3">
        <v>4.7465592018553673E-2</v>
      </c>
      <c r="H14" s="40"/>
    </row>
    <row r="15" spans="1:8" x14ac:dyDescent="0.25">
      <c r="A15" s="88"/>
      <c r="B15" s="2" t="s">
        <v>21</v>
      </c>
      <c r="C15" s="38" t="s">
        <v>335</v>
      </c>
      <c r="D15" s="38" t="s">
        <v>327</v>
      </c>
      <c r="E15" s="39">
        <v>2398</v>
      </c>
      <c r="F15" s="39">
        <v>4466275</v>
      </c>
      <c r="G15" s="3">
        <v>8.1082150028563213E-3</v>
      </c>
      <c r="H15" s="40"/>
    </row>
    <row r="16" spans="1:8" x14ac:dyDescent="0.25">
      <c r="A16" s="88"/>
      <c r="B16" s="2" t="s">
        <v>23</v>
      </c>
      <c r="C16" s="38" t="s">
        <v>334</v>
      </c>
      <c r="D16" s="38" t="s">
        <v>323</v>
      </c>
      <c r="E16" s="39">
        <v>22893</v>
      </c>
      <c r="F16" s="39">
        <v>23508821.699999999</v>
      </c>
      <c r="G16" s="3">
        <v>4.2678648495091377E-2</v>
      </c>
      <c r="H16" s="40"/>
    </row>
    <row r="17" spans="1:8" x14ac:dyDescent="0.25">
      <c r="A17" s="88"/>
      <c r="B17" s="2" t="s">
        <v>24</v>
      </c>
      <c r="C17" s="38" t="s">
        <v>331</v>
      </c>
      <c r="D17" s="38" t="s">
        <v>324</v>
      </c>
      <c r="E17" s="39">
        <v>1020</v>
      </c>
      <c r="F17" s="39">
        <v>7214970</v>
      </c>
      <c r="G17" s="3">
        <v>1.309828167749596E-2</v>
      </c>
      <c r="H17" s="40"/>
    </row>
    <row r="18" spans="1:8" x14ac:dyDescent="0.25">
      <c r="A18" s="88"/>
      <c r="B18" s="2" t="s">
        <v>26</v>
      </c>
      <c r="C18" s="38" t="s">
        <v>355</v>
      </c>
      <c r="D18" s="38" t="s">
        <v>341</v>
      </c>
      <c r="E18" s="39">
        <v>27130</v>
      </c>
      <c r="F18" s="39">
        <v>5102067.8</v>
      </c>
      <c r="G18" s="3">
        <v>9.262453091569629E-3</v>
      </c>
      <c r="H18" s="40"/>
    </row>
    <row r="19" spans="1:8" x14ac:dyDescent="0.25">
      <c r="A19" s="88"/>
      <c r="B19" s="2" t="s">
        <v>27</v>
      </c>
      <c r="C19" s="38" t="s">
        <v>343</v>
      </c>
      <c r="D19" s="38" t="s">
        <v>327</v>
      </c>
      <c r="E19" s="39">
        <v>3800</v>
      </c>
      <c r="F19" s="39">
        <v>5156980</v>
      </c>
      <c r="G19" s="3">
        <v>9.3621424129571047E-3</v>
      </c>
      <c r="H19" s="40"/>
    </row>
    <row r="20" spans="1:8" x14ac:dyDescent="0.25">
      <c r="A20" s="88"/>
      <c r="B20" s="2" t="s">
        <v>28</v>
      </c>
      <c r="C20" s="38" t="s">
        <v>339</v>
      </c>
      <c r="D20" s="38" t="s">
        <v>323</v>
      </c>
      <c r="E20" s="39">
        <v>24892</v>
      </c>
      <c r="F20" s="39">
        <v>34231478.399999999</v>
      </c>
      <c r="G20" s="3">
        <v>6.2144894063359754E-2</v>
      </c>
      <c r="H20" s="40"/>
    </row>
    <row r="21" spans="1:8" x14ac:dyDescent="0.25">
      <c r="A21" s="88"/>
      <c r="B21" s="2" t="s">
        <v>756</v>
      </c>
      <c r="C21" s="38" t="s">
        <v>759</v>
      </c>
      <c r="D21" s="38" t="s">
        <v>760</v>
      </c>
      <c r="E21" s="39">
        <v>14250</v>
      </c>
      <c r="F21" s="39">
        <v>2879497.5</v>
      </c>
      <c r="G21" s="3">
        <v>5.2275296147656089E-3</v>
      </c>
      <c r="H21" s="40"/>
    </row>
    <row r="22" spans="1:8" x14ac:dyDescent="0.25">
      <c r="A22" s="88"/>
      <c r="B22" s="2" t="s">
        <v>29</v>
      </c>
      <c r="C22" s="38" t="s">
        <v>340</v>
      </c>
      <c r="D22" s="38" t="s">
        <v>344</v>
      </c>
      <c r="E22" s="39">
        <v>3275</v>
      </c>
      <c r="F22" s="39">
        <v>10050320</v>
      </c>
      <c r="G22" s="3">
        <v>1.8245664543161122E-2</v>
      </c>
      <c r="H22" s="40"/>
    </row>
    <row r="23" spans="1:8" x14ac:dyDescent="0.25">
      <c r="A23" s="88"/>
      <c r="B23" s="2" t="s">
        <v>634</v>
      </c>
      <c r="C23" s="38" t="s">
        <v>654</v>
      </c>
      <c r="D23" s="38" t="s">
        <v>656</v>
      </c>
      <c r="E23" s="39">
        <v>185</v>
      </c>
      <c r="F23" s="39">
        <v>1300735</v>
      </c>
      <c r="G23" s="3">
        <v>2.3613949077789247E-3</v>
      </c>
      <c r="H23" s="40"/>
    </row>
    <row r="24" spans="1:8" x14ac:dyDescent="0.25">
      <c r="A24" s="88"/>
      <c r="B24" s="2" t="s">
        <v>757</v>
      </c>
      <c r="C24" s="38" t="s">
        <v>761</v>
      </c>
      <c r="D24" s="38" t="s">
        <v>762</v>
      </c>
      <c r="E24" s="39">
        <v>700</v>
      </c>
      <c r="F24" s="39">
        <v>2705920</v>
      </c>
      <c r="G24" s="3">
        <v>4.9124116048673621E-3</v>
      </c>
      <c r="H24" s="40"/>
    </row>
    <row r="25" spans="1:8" x14ac:dyDescent="0.25">
      <c r="A25" s="88"/>
      <c r="B25" s="2" t="s">
        <v>31</v>
      </c>
      <c r="C25" s="38" t="s">
        <v>354</v>
      </c>
      <c r="D25" s="38" t="s">
        <v>325</v>
      </c>
      <c r="E25" s="39">
        <v>1621</v>
      </c>
      <c r="F25" s="39">
        <v>2901265.8</v>
      </c>
      <c r="G25" s="3">
        <v>5.2670484658544191E-3</v>
      </c>
      <c r="H25" s="40"/>
    </row>
    <row r="26" spans="1:8" x14ac:dyDescent="0.25">
      <c r="A26" s="88"/>
      <c r="B26" s="2" t="s">
        <v>638</v>
      </c>
      <c r="C26" s="38" t="s">
        <v>660</v>
      </c>
      <c r="D26" s="38" t="s">
        <v>316</v>
      </c>
      <c r="E26" s="39">
        <v>8300</v>
      </c>
      <c r="F26" s="39">
        <v>3251110</v>
      </c>
      <c r="G26" s="3">
        <v>5.9021665432460414E-3</v>
      </c>
      <c r="H26" s="40"/>
    </row>
    <row r="27" spans="1:8" x14ac:dyDescent="0.25">
      <c r="A27" s="88"/>
      <c r="B27" s="2" t="s">
        <v>33</v>
      </c>
      <c r="C27" s="38" t="s">
        <v>348</v>
      </c>
      <c r="D27" s="38" t="s">
        <v>352</v>
      </c>
      <c r="E27" s="39">
        <v>1610</v>
      </c>
      <c r="F27" s="39">
        <v>2842777</v>
      </c>
      <c r="G27" s="3">
        <v>5.1608660732209467E-3</v>
      </c>
      <c r="H27" s="40"/>
    </row>
    <row r="28" spans="1:8" x14ac:dyDescent="0.25">
      <c r="A28" s="88"/>
      <c r="B28" s="2" t="s">
        <v>639</v>
      </c>
      <c r="C28" s="38" t="s">
        <v>662</v>
      </c>
      <c r="D28" s="38" t="s">
        <v>661</v>
      </c>
      <c r="E28" s="39">
        <v>1545</v>
      </c>
      <c r="F28" s="39">
        <v>4099194</v>
      </c>
      <c r="G28" s="3">
        <v>7.4418047008790577E-3</v>
      </c>
      <c r="H28" s="40"/>
    </row>
    <row r="29" spans="1:8" x14ac:dyDescent="0.25">
      <c r="A29" s="88"/>
      <c r="B29" s="2" t="s">
        <v>34</v>
      </c>
      <c r="C29" s="38" t="s">
        <v>337</v>
      </c>
      <c r="D29" s="38" t="s">
        <v>349</v>
      </c>
      <c r="E29" s="39">
        <v>30000</v>
      </c>
      <c r="F29" s="39">
        <v>5203800</v>
      </c>
      <c r="G29" s="3">
        <v>9.4471409019515635E-3</v>
      </c>
      <c r="H29" s="40"/>
    </row>
    <row r="30" spans="1:8" x14ac:dyDescent="0.25">
      <c r="A30" s="88"/>
      <c r="B30" s="2" t="s">
        <v>635</v>
      </c>
      <c r="C30" s="38" t="s">
        <v>655</v>
      </c>
      <c r="D30" s="38" t="s">
        <v>657</v>
      </c>
      <c r="E30" s="39">
        <v>5025</v>
      </c>
      <c r="F30" s="39">
        <v>9902265</v>
      </c>
      <c r="G30" s="3">
        <v>1.7976880876179602E-2</v>
      </c>
      <c r="H30" s="40"/>
    </row>
    <row r="31" spans="1:8" x14ac:dyDescent="0.25">
      <c r="A31" s="88"/>
      <c r="B31" s="2" t="s">
        <v>36</v>
      </c>
      <c r="C31" s="38" t="s">
        <v>338</v>
      </c>
      <c r="D31" s="38" t="s">
        <v>347</v>
      </c>
      <c r="E31" s="39">
        <v>17793</v>
      </c>
      <c r="F31" s="39">
        <v>5105701.3499999996</v>
      </c>
      <c r="G31" s="3">
        <v>9.2690495516227212E-3</v>
      </c>
      <c r="H31" s="40"/>
    </row>
    <row r="32" spans="1:8" x14ac:dyDescent="0.25">
      <c r="A32" s="88"/>
      <c r="B32" s="2" t="s">
        <v>37</v>
      </c>
      <c r="C32" s="38" t="s">
        <v>351</v>
      </c>
      <c r="D32" s="38" t="s">
        <v>324</v>
      </c>
      <c r="E32" s="39">
        <v>525</v>
      </c>
      <c r="F32" s="39">
        <v>2517007.5</v>
      </c>
      <c r="G32" s="3">
        <v>4.5694539574481826E-3</v>
      </c>
      <c r="H32" s="40"/>
    </row>
    <row r="33" spans="1:8" x14ac:dyDescent="0.25">
      <c r="A33" s="88"/>
      <c r="B33" s="2" t="s">
        <v>38</v>
      </c>
      <c r="C33" s="38" t="s">
        <v>362</v>
      </c>
      <c r="D33" s="38" t="s">
        <v>323</v>
      </c>
      <c r="E33" s="39">
        <v>35500</v>
      </c>
      <c r="F33" s="39">
        <v>11716775</v>
      </c>
      <c r="G33" s="3">
        <v>2.1270998951047993E-2</v>
      </c>
      <c r="H33" s="40"/>
    </row>
    <row r="34" spans="1:8" x14ac:dyDescent="0.25">
      <c r="A34" s="88"/>
      <c r="B34" s="2" t="s">
        <v>40</v>
      </c>
      <c r="C34" s="38" t="s">
        <v>372</v>
      </c>
      <c r="D34" s="38" t="s">
        <v>370</v>
      </c>
      <c r="E34" s="39">
        <v>2250</v>
      </c>
      <c r="F34" s="39">
        <v>2420100</v>
      </c>
      <c r="G34" s="3">
        <v>4.3935250579985744E-3</v>
      </c>
      <c r="H34" s="40"/>
    </row>
    <row r="35" spans="1:8" x14ac:dyDescent="0.25">
      <c r="A35" s="88"/>
      <c r="B35" s="2" t="s">
        <v>676</v>
      </c>
      <c r="C35" s="38" t="s">
        <v>697</v>
      </c>
      <c r="D35" s="38" t="s">
        <v>698</v>
      </c>
      <c r="E35" s="39">
        <v>3100</v>
      </c>
      <c r="F35" s="39">
        <v>2592375</v>
      </c>
      <c r="G35" s="3">
        <v>4.7062784687529665E-3</v>
      </c>
      <c r="H35" s="40"/>
    </row>
    <row r="36" spans="1:8" x14ac:dyDescent="0.25">
      <c r="A36" s="88"/>
      <c r="B36" s="2" t="s">
        <v>604</v>
      </c>
      <c r="C36" s="38" t="s">
        <v>609</v>
      </c>
      <c r="D36" s="38" t="s">
        <v>608</v>
      </c>
      <c r="E36" s="39">
        <v>1025</v>
      </c>
      <c r="F36" s="39">
        <v>5067600</v>
      </c>
      <c r="G36" s="3">
        <v>9.1998791718993327E-3</v>
      </c>
      <c r="H36" s="40"/>
    </row>
    <row r="37" spans="1:8" x14ac:dyDescent="0.25">
      <c r="A37" s="88"/>
      <c r="B37" s="2" t="s">
        <v>41</v>
      </c>
      <c r="C37" s="38" t="s">
        <v>358</v>
      </c>
      <c r="D37" s="38" t="s">
        <v>360</v>
      </c>
      <c r="E37" s="39">
        <v>6900</v>
      </c>
      <c r="F37" s="39">
        <v>3502095</v>
      </c>
      <c r="G37" s="3">
        <v>6.3578125441062418E-3</v>
      </c>
      <c r="H37" s="40"/>
    </row>
    <row r="38" spans="1:8" x14ac:dyDescent="0.25">
      <c r="A38" s="88"/>
      <c r="B38" s="2" t="s">
        <v>677</v>
      </c>
      <c r="C38" s="38" t="s">
        <v>699</v>
      </c>
      <c r="D38" s="38" t="s">
        <v>700</v>
      </c>
      <c r="E38" s="39">
        <v>10100</v>
      </c>
      <c r="F38" s="39">
        <v>2835575</v>
      </c>
      <c r="G38" s="3">
        <v>5.1477913376861729E-3</v>
      </c>
      <c r="H38" s="40"/>
    </row>
    <row r="39" spans="1:8" x14ac:dyDescent="0.25">
      <c r="A39" s="88"/>
      <c r="B39" s="2" t="s">
        <v>758</v>
      </c>
      <c r="C39" s="38" t="s">
        <v>763</v>
      </c>
      <c r="D39" s="38" t="s">
        <v>764</v>
      </c>
      <c r="E39" s="39">
        <v>17000</v>
      </c>
      <c r="F39" s="39">
        <v>2680900</v>
      </c>
      <c r="G39" s="3">
        <v>4.8669895161308945E-3</v>
      </c>
      <c r="H39" s="40"/>
    </row>
    <row r="40" spans="1:8" x14ac:dyDescent="0.25">
      <c r="A40" s="88"/>
      <c r="B40" s="2" t="s">
        <v>42</v>
      </c>
      <c r="C40" s="38" t="s">
        <v>369</v>
      </c>
      <c r="D40" s="38" t="s">
        <v>365</v>
      </c>
      <c r="E40" s="39">
        <v>29700</v>
      </c>
      <c r="F40" s="39">
        <v>6976530</v>
      </c>
      <c r="G40" s="3">
        <v>1.266541026109615E-2</v>
      </c>
      <c r="H40" s="40"/>
    </row>
    <row r="41" spans="1:8" x14ac:dyDescent="0.25">
      <c r="A41" s="88"/>
      <c r="B41" s="2" t="s">
        <v>43</v>
      </c>
      <c r="C41" s="38" t="s">
        <v>733</v>
      </c>
      <c r="D41" s="38" t="s">
        <v>319</v>
      </c>
      <c r="E41" s="39">
        <v>600</v>
      </c>
      <c r="F41" s="39">
        <v>2122800</v>
      </c>
      <c r="G41" s="3">
        <v>3.8537973609021831E-3</v>
      </c>
      <c r="H41" s="40"/>
    </row>
    <row r="42" spans="1:8" x14ac:dyDescent="0.25">
      <c r="A42" s="88"/>
      <c r="B42" s="2" t="s">
        <v>44</v>
      </c>
      <c r="C42" s="38" t="s">
        <v>371</v>
      </c>
      <c r="D42" s="38" t="s">
        <v>364</v>
      </c>
      <c r="E42" s="39">
        <v>692</v>
      </c>
      <c r="F42" s="39">
        <v>3561378</v>
      </c>
      <c r="G42" s="3">
        <v>6.4654367522023245E-3</v>
      </c>
      <c r="H42" s="40"/>
    </row>
    <row r="43" spans="1:8" x14ac:dyDescent="0.25">
      <c r="A43" s="88"/>
      <c r="B43" s="2" t="s">
        <v>613</v>
      </c>
      <c r="C43" s="38" t="s">
        <v>361</v>
      </c>
      <c r="D43" s="38" t="s">
        <v>323</v>
      </c>
      <c r="E43" s="39">
        <v>20120</v>
      </c>
      <c r="F43" s="39">
        <v>7892070</v>
      </c>
      <c r="G43" s="3">
        <v>1.4327510146059588E-2</v>
      </c>
      <c r="H43" s="40"/>
    </row>
    <row r="44" spans="1:8" x14ac:dyDescent="0.25">
      <c r="A44" s="88"/>
      <c r="B44" s="2" t="s">
        <v>45</v>
      </c>
      <c r="C44" s="38" t="s">
        <v>359</v>
      </c>
      <c r="D44" s="38" t="s">
        <v>323</v>
      </c>
      <c r="E44" s="39">
        <v>11645</v>
      </c>
      <c r="F44" s="39">
        <v>15670676.5</v>
      </c>
      <c r="G44" s="3">
        <v>2.8449035113647946E-2</v>
      </c>
      <c r="H44" s="40"/>
    </row>
    <row r="45" spans="1:8" x14ac:dyDescent="0.25">
      <c r="A45" s="88"/>
      <c r="B45" s="2" t="s">
        <v>46</v>
      </c>
      <c r="C45" s="38" t="s">
        <v>366</v>
      </c>
      <c r="D45" s="38" t="s">
        <v>367</v>
      </c>
      <c r="E45" s="39">
        <v>2800</v>
      </c>
      <c r="F45" s="39">
        <v>3934560</v>
      </c>
      <c r="G45" s="3">
        <v>7.1429229999582129E-3</v>
      </c>
      <c r="H45" s="40"/>
    </row>
    <row r="46" spans="1:8" x14ac:dyDescent="0.25">
      <c r="A46" s="88"/>
      <c r="B46" s="2" t="s">
        <v>48</v>
      </c>
      <c r="C46" s="38" t="s">
        <v>356</v>
      </c>
      <c r="D46" s="38" t="s">
        <v>357</v>
      </c>
      <c r="E46" s="39">
        <v>26100</v>
      </c>
      <c r="F46" s="39">
        <v>10808010</v>
      </c>
      <c r="G46" s="3">
        <v>1.9621198612495009E-2</v>
      </c>
      <c r="H46" s="40"/>
    </row>
    <row r="47" spans="1:8" x14ac:dyDescent="0.25">
      <c r="A47" s="88"/>
      <c r="B47" s="2" t="s">
        <v>678</v>
      </c>
      <c r="C47" s="38" t="s">
        <v>701</v>
      </c>
      <c r="D47" s="38" t="s">
        <v>319</v>
      </c>
      <c r="E47" s="39">
        <v>725</v>
      </c>
      <c r="F47" s="39">
        <v>3136712.5</v>
      </c>
      <c r="G47" s="3">
        <v>5.6944857520298143E-3</v>
      </c>
      <c r="H47" s="40"/>
    </row>
    <row r="48" spans="1:8" x14ac:dyDescent="0.25">
      <c r="A48" s="88"/>
      <c r="B48" s="2" t="s">
        <v>49</v>
      </c>
      <c r="C48" s="38" t="s">
        <v>363</v>
      </c>
      <c r="D48" s="38" t="s">
        <v>373</v>
      </c>
      <c r="E48" s="39">
        <v>18520</v>
      </c>
      <c r="F48" s="39">
        <v>7626536</v>
      </c>
      <c r="G48" s="3">
        <v>1.3845451436605188E-2</v>
      </c>
      <c r="H48" s="40"/>
    </row>
    <row r="49" spans="1:8" x14ac:dyDescent="0.25">
      <c r="A49" s="88"/>
      <c r="B49" s="2" t="s">
        <v>679</v>
      </c>
      <c r="C49" s="38" t="s">
        <v>702</v>
      </c>
      <c r="D49" s="38" t="s">
        <v>314</v>
      </c>
      <c r="E49" s="39">
        <v>6500</v>
      </c>
      <c r="F49" s="39">
        <v>2710175</v>
      </c>
      <c r="G49" s="3">
        <v>4.9201362646424879E-3</v>
      </c>
      <c r="H49" s="40"/>
    </row>
    <row r="50" spans="1:8" x14ac:dyDescent="0.25">
      <c r="A50" s="88"/>
      <c r="B50" s="2" t="s">
        <v>50</v>
      </c>
      <c r="C50" s="38" t="s">
        <v>380</v>
      </c>
      <c r="D50" s="38" t="s">
        <v>379</v>
      </c>
      <c r="E50" s="39">
        <v>1790</v>
      </c>
      <c r="F50" s="39">
        <v>7883160</v>
      </c>
      <c r="G50" s="3">
        <v>1.4311334654027537E-2</v>
      </c>
      <c r="H50" s="40"/>
    </row>
    <row r="51" spans="1:8" x14ac:dyDescent="0.25">
      <c r="A51" s="88"/>
      <c r="B51" s="2" t="s">
        <v>51</v>
      </c>
      <c r="C51" s="38" t="s">
        <v>375</v>
      </c>
      <c r="D51" s="38" t="s">
        <v>325</v>
      </c>
      <c r="E51" s="39">
        <v>9160</v>
      </c>
      <c r="F51" s="39">
        <v>9203510</v>
      </c>
      <c r="G51" s="3">
        <v>1.6708339244882631E-2</v>
      </c>
      <c r="H51" s="40"/>
    </row>
    <row r="52" spans="1:8" x14ac:dyDescent="0.25">
      <c r="A52" s="88"/>
      <c r="B52" s="2" t="s">
        <v>52</v>
      </c>
      <c r="C52" s="38" t="s">
        <v>381</v>
      </c>
      <c r="D52" s="38" t="s">
        <v>39</v>
      </c>
      <c r="E52" s="39">
        <v>885</v>
      </c>
      <c r="F52" s="39">
        <v>5008657.5</v>
      </c>
      <c r="G52" s="3">
        <v>9.0928731181283799E-3</v>
      </c>
      <c r="H52" s="40"/>
    </row>
    <row r="53" spans="1:8" x14ac:dyDescent="0.25">
      <c r="A53" s="88"/>
      <c r="B53" s="2" t="s">
        <v>53</v>
      </c>
      <c r="C53" s="38" t="s">
        <v>386</v>
      </c>
      <c r="D53" s="38" t="s">
        <v>327</v>
      </c>
      <c r="E53" s="39">
        <v>1900</v>
      </c>
      <c r="F53" s="39">
        <v>4596100</v>
      </c>
      <c r="G53" s="3">
        <v>8.3439033589798959E-3</v>
      </c>
      <c r="H53" s="40"/>
    </row>
    <row r="54" spans="1:8" x14ac:dyDescent="0.25">
      <c r="A54" s="88"/>
      <c r="B54" s="2" t="s">
        <v>54</v>
      </c>
      <c r="C54" s="38" t="s">
        <v>385</v>
      </c>
      <c r="D54" s="38" t="s">
        <v>382</v>
      </c>
      <c r="E54" s="39">
        <v>350</v>
      </c>
      <c r="F54" s="39">
        <v>6543600</v>
      </c>
      <c r="G54" s="3">
        <v>1.187945562973409E-2</v>
      </c>
      <c r="H54" s="40"/>
    </row>
    <row r="55" spans="1:8" x14ac:dyDescent="0.25">
      <c r="A55" s="88"/>
      <c r="B55" s="2" t="s">
        <v>614</v>
      </c>
      <c r="C55" s="38" t="s">
        <v>625</v>
      </c>
      <c r="D55" s="38" t="s">
        <v>327</v>
      </c>
      <c r="E55" s="39">
        <v>565</v>
      </c>
      <c r="F55" s="39">
        <v>3717135</v>
      </c>
      <c r="G55" s="3">
        <v>6.7482028703208675E-3</v>
      </c>
      <c r="H55" s="40"/>
    </row>
    <row r="56" spans="1:8" x14ac:dyDescent="0.25">
      <c r="A56" s="88"/>
      <c r="B56" s="2" t="s">
        <v>680</v>
      </c>
      <c r="C56" s="38" t="s">
        <v>703</v>
      </c>
      <c r="D56" s="38" t="s">
        <v>704</v>
      </c>
      <c r="E56" s="39">
        <v>28700</v>
      </c>
      <c r="F56" s="39">
        <v>8921395</v>
      </c>
      <c r="G56" s="3">
        <v>1.61961788706265E-2</v>
      </c>
      <c r="H56" s="40"/>
    </row>
    <row r="57" spans="1:8" x14ac:dyDescent="0.25">
      <c r="A57" s="88"/>
      <c r="B57" s="2" t="s">
        <v>55</v>
      </c>
      <c r="C57" s="38" t="s">
        <v>383</v>
      </c>
      <c r="D57" s="38" t="s">
        <v>316</v>
      </c>
      <c r="E57" s="39">
        <v>10369</v>
      </c>
      <c r="F57" s="39">
        <v>19203388</v>
      </c>
      <c r="G57" s="3">
        <v>3.4862429807226612E-2</v>
      </c>
      <c r="H57" s="40"/>
    </row>
    <row r="58" spans="1:8" x14ac:dyDescent="0.25">
      <c r="A58" s="88"/>
      <c r="B58" s="2" t="s">
        <v>681</v>
      </c>
      <c r="C58" s="38" t="s">
        <v>705</v>
      </c>
      <c r="D58" s="38" t="s">
        <v>325</v>
      </c>
      <c r="E58" s="39">
        <v>850</v>
      </c>
      <c r="F58" s="39">
        <v>2547705</v>
      </c>
      <c r="G58" s="3">
        <v>4.6251831568481705E-3</v>
      </c>
      <c r="H58" s="40"/>
    </row>
    <row r="59" spans="1:8" x14ac:dyDescent="0.25">
      <c r="A59" s="88"/>
      <c r="B59" s="2" t="s">
        <v>56</v>
      </c>
      <c r="C59" s="38" t="s">
        <v>376</v>
      </c>
      <c r="D59" s="38" t="s">
        <v>384</v>
      </c>
      <c r="E59" s="39">
        <v>760</v>
      </c>
      <c r="F59" s="39">
        <v>6598320</v>
      </c>
      <c r="G59" s="3">
        <v>1.1978796025244062E-2</v>
      </c>
      <c r="H59" s="40"/>
    </row>
    <row r="60" spans="1:8" x14ac:dyDescent="0.25">
      <c r="A60" s="88"/>
      <c r="B60" s="2" t="s">
        <v>636</v>
      </c>
      <c r="C60" s="38" t="s">
        <v>658</v>
      </c>
      <c r="D60" s="38" t="s">
        <v>659</v>
      </c>
      <c r="E60" s="39">
        <v>3575</v>
      </c>
      <c r="F60" s="39">
        <v>7665157.5</v>
      </c>
      <c r="G60" s="3">
        <v>1.3915566112869595E-2</v>
      </c>
      <c r="H60" s="40"/>
    </row>
    <row r="61" spans="1:8" x14ac:dyDescent="0.25">
      <c r="A61" s="88"/>
      <c r="B61" s="2" t="s">
        <v>57</v>
      </c>
      <c r="C61" s="38" t="s">
        <v>374</v>
      </c>
      <c r="D61" s="38" t="s">
        <v>377</v>
      </c>
      <c r="E61" s="39">
        <v>2980</v>
      </c>
      <c r="F61" s="39">
        <v>6053870</v>
      </c>
      <c r="G61" s="3">
        <v>1.0990384505956708E-2</v>
      </c>
      <c r="H61" s="40"/>
    </row>
    <row r="62" spans="1:8" x14ac:dyDescent="0.25">
      <c r="A62" s="88"/>
      <c r="B62" s="2" t="s">
        <v>58</v>
      </c>
      <c r="C62" s="38" t="s">
        <v>387</v>
      </c>
      <c r="D62" s="38" t="s">
        <v>323</v>
      </c>
      <c r="E62" s="39">
        <v>51070</v>
      </c>
      <c r="F62" s="39">
        <v>6410306.4000000004</v>
      </c>
      <c r="G62" s="3">
        <v>1.1637470268934602E-2</v>
      </c>
      <c r="H62" s="40"/>
    </row>
    <row r="63" spans="1:8" x14ac:dyDescent="0.25">
      <c r="A63" s="88"/>
      <c r="B63" s="2" t="s">
        <v>59</v>
      </c>
      <c r="C63" s="38" t="s">
        <v>397</v>
      </c>
      <c r="D63" s="38" t="s">
        <v>342</v>
      </c>
      <c r="E63" s="39">
        <v>915</v>
      </c>
      <c r="F63" s="39">
        <v>10296495</v>
      </c>
      <c r="G63" s="3">
        <v>1.86925783199277E-2</v>
      </c>
      <c r="H63" s="40"/>
    </row>
    <row r="64" spans="1:8" x14ac:dyDescent="0.25">
      <c r="A64" s="88"/>
      <c r="B64" s="2" t="s">
        <v>60</v>
      </c>
      <c r="C64" s="38" t="s">
        <v>392</v>
      </c>
      <c r="D64" s="38" t="s">
        <v>324</v>
      </c>
      <c r="E64" s="39">
        <v>1485</v>
      </c>
      <c r="F64" s="39">
        <v>5138991</v>
      </c>
      <c r="G64" s="3">
        <v>9.3294846210194415E-3</v>
      </c>
      <c r="H64" s="40"/>
    </row>
    <row r="65" spans="1:8" x14ac:dyDescent="0.25">
      <c r="A65" s="88"/>
      <c r="B65" s="2" t="s">
        <v>682</v>
      </c>
      <c r="C65" s="38" t="s">
        <v>706</v>
      </c>
      <c r="D65" s="38" t="s">
        <v>707</v>
      </c>
      <c r="E65" s="39">
        <v>8750</v>
      </c>
      <c r="F65" s="39">
        <v>3841687.5</v>
      </c>
      <c r="G65" s="3">
        <v>6.9743193654187418E-3</v>
      </c>
      <c r="H65" s="40"/>
    </row>
    <row r="66" spans="1:8" x14ac:dyDescent="0.25">
      <c r="A66" s="88"/>
      <c r="B66" s="2" t="s">
        <v>61</v>
      </c>
      <c r="C66" s="38" t="s">
        <v>391</v>
      </c>
      <c r="D66" s="38" t="s">
        <v>323</v>
      </c>
      <c r="E66" s="39">
        <v>10450</v>
      </c>
      <c r="F66" s="39">
        <v>8533992.5</v>
      </c>
      <c r="G66" s="3">
        <v>1.5492876283427088E-2</v>
      </c>
      <c r="H66" s="40"/>
    </row>
    <row r="67" spans="1:8" x14ac:dyDescent="0.25">
      <c r="A67" s="88"/>
      <c r="B67" s="2" t="s">
        <v>62</v>
      </c>
      <c r="C67" s="38" t="s">
        <v>388</v>
      </c>
      <c r="D67" s="38" t="s">
        <v>393</v>
      </c>
      <c r="E67" s="39">
        <v>382</v>
      </c>
      <c r="F67" s="39">
        <v>5391930</v>
      </c>
      <c r="G67" s="3">
        <v>9.7886779744532255E-3</v>
      </c>
      <c r="H67" s="40"/>
    </row>
    <row r="68" spans="1:8" x14ac:dyDescent="0.25">
      <c r="A68" s="88"/>
      <c r="B68" s="2" t="s">
        <v>63</v>
      </c>
      <c r="C68" s="38" t="s">
        <v>395</v>
      </c>
      <c r="D68" s="38" t="s">
        <v>377</v>
      </c>
      <c r="E68" s="39">
        <v>1620</v>
      </c>
      <c r="F68" s="39">
        <v>2275614</v>
      </c>
      <c r="G68" s="3">
        <v>4.1312206649858959E-3</v>
      </c>
      <c r="H68" s="40"/>
    </row>
    <row r="69" spans="1:8" x14ac:dyDescent="0.25">
      <c r="A69" s="88"/>
      <c r="B69" s="2" t="s">
        <v>723</v>
      </c>
      <c r="C69" s="38" t="s">
        <v>734</v>
      </c>
      <c r="D69" s="38" t="s">
        <v>401</v>
      </c>
      <c r="E69" s="39">
        <v>21250</v>
      </c>
      <c r="F69" s="39">
        <v>8328937.5</v>
      </c>
      <c r="G69" s="3">
        <v>1.5120613037789348E-2</v>
      </c>
      <c r="H69" s="40"/>
    </row>
    <row r="70" spans="1:8" x14ac:dyDescent="0.25">
      <c r="A70" s="88"/>
      <c r="B70" s="2" t="s">
        <v>64</v>
      </c>
      <c r="C70" s="38" t="s">
        <v>389</v>
      </c>
      <c r="D70" s="38" t="s">
        <v>327</v>
      </c>
      <c r="E70" s="39">
        <v>1130</v>
      </c>
      <c r="F70" s="39">
        <v>5220713</v>
      </c>
      <c r="G70" s="3">
        <v>9.4778452899131893E-3</v>
      </c>
      <c r="H70" s="40"/>
    </row>
    <row r="71" spans="1:8" x14ac:dyDescent="0.25">
      <c r="A71" s="88"/>
      <c r="B71" s="2" t="s">
        <v>65</v>
      </c>
      <c r="C71" s="38" t="s">
        <v>390</v>
      </c>
      <c r="D71" s="38" t="s">
        <v>325</v>
      </c>
      <c r="E71" s="39">
        <v>8700</v>
      </c>
      <c r="F71" s="39">
        <v>9066705</v>
      </c>
      <c r="G71" s="3">
        <v>1.6459979178951679E-2</v>
      </c>
      <c r="H71" s="40"/>
    </row>
    <row r="72" spans="1:8" x14ac:dyDescent="0.25">
      <c r="A72" s="88"/>
      <c r="B72" s="2" t="s">
        <v>66</v>
      </c>
      <c r="C72" s="38" t="s">
        <v>396</v>
      </c>
      <c r="D72" s="38" t="s">
        <v>353</v>
      </c>
      <c r="E72" s="39">
        <v>32650</v>
      </c>
      <c r="F72" s="39">
        <v>11644622.5</v>
      </c>
      <c r="G72" s="3">
        <v>2.1140011051065659E-2</v>
      </c>
      <c r="H72" s="40"/>
    </row>
    <row r="73" spans="1:8" x14ac:dyDescent="0.25">
      <c r="A73" s="88"/>
      <c r="B73" s="2" t="s">
        <v>68</v>
      </c>
      <c r="C73" s="38" t="s">
        <v>398</v>
      </c>
      <c r="D73" s="38" t="s">
        <v>402</v>
      </c>
      <c r="E73" s="39">
        <v>23424</v>
      </c>
      <c r="F73" s="39">
        <v>6706291.2000000002</v>
      </c>
      <c r="G73" s="3">
        <v>1.2174810310910842E-2</v>
      </c>
      <c r="H73" s="40"/>
    </row>
    <row r="74" spans="1:8" x14ac:dyDescent="0.25">
      <c r="A74" s="88"/>
      <c r="B74" s="2" t="s">
        <v>69</v>
      </c>
      <c r="C74" s="38" t="s">
        <v>400</v>
      </c>
      <c r="D74" s="38" t="s">
        <v>404</v>
      </c>
      <c r="E74" s="39">
        <v>30150</v>
      </c>
      <c r="F74" s="39">
        <v>7977690</v>
      </c>
      <c r="G74" s="3">
        <v>1.4482947365788458E-2</v>
      </c>
      <c r="H74" s="40"/>
    </row>
    <row r="75" spans="1:8" x14ac:dyDescent="0.25">
      <c r="A75" s="88"/>
      <c r="B75" s="2" t="s">
        <v>637</v>
      </c>
      <c r="C75" s="38" t="s">
        <v>653</v>
      </c>
      <c r="D75" s="38" t="s">
        <v>502</v>
      </c>
      <c r="E75" s="39">
        <v>1500</v>
      </c>
      <c r="F75" s="39">
        <v>2612550</v>
      </c>
      <c r="G75" s="3">
        <v>4.7429047933036546E-3</v>
      </c>
      <c r="H75" s="63"/>
    </row>
    <row r="76" spans="1:8" outlineLevel="1" x14ac:dyDescent="0.25">
      <c r="A76" s="88"/>
      <c r="B76" s="2" t="s">
        <v>683</v>
      </c>
      <c r="C76" s="38" t="s">
        <v>708</v>
      </c>
      <c r="D76" s="38" t="s">
        <v>709</v>
      </c>
      <c r="E76" s="39">
        <v>59000</v>
      </c>
      <c r="F76" s="39">
        <v>8738490</v>
      </c>
      <c r="G76" s="3">
        <v>1.5864127426168325E-2</v>
      </c>
      <c r="H76" s="63"/>
    </row>
    <row r="77" spans="1:8" outlineLevel="1" x14ac:dyDescent="0.25">
      <c r="A77" s="88"/>
      <c r="B77" s="2" t="s">
        <v>70</v>
      </c>
      <c r="C77" s="38" t="s">
        <v>399</v>
      </c>
      <c r="D77" s="38" t="s">
        <v>352</v>
      </c>
      <c r="E77" s="39">
        <v>4245</v>
      </c>
      <c r="F77" s="39">
        <v>2444483.25</v>
      </c>
      <c r="G77" s="3">
        <v>4.4377911709155794E-3</v>
      </c>
      <c r="H77" s="63"/>
    </row>
    <row r="78" spans="1:8" outlineLevel="1" x14ac:dyDescent="0.25">
      <c r="A78" s="88"/>
      <c r="B78" s="2" t="s">
        <v>72</v>
      </c>
      <c r="C78" s="38" t="s">
        <v>403</v>
      </c>
      <c r="D78" s="38" t="s">
        <v>319</v>
      </c>
      <c r="E78" s="39">
        <v>2525</v>
      </c>
      <c r="F78" s="39">
        <v>2706295</v>
      </c>
      <c r="G78" s="3">
        <v>4.9130923915690471E-3</v>
      </c>
      <c r="H78" s="63"/>
    </row>
    <row r="79" spans="1:8" outlineLevel="1" x14ac:dyDescent="0.25">
      <c r="A79" s="88"/>
      <c r="B79" s="2" t="s">
        <v>684</v>
      </c>
      <c r="C79" s="38" t="s">
        <v>710</v>
      </c>
      <c r="D79" s="38" t="s">
        <v>323</v>
      </c>
      <c r="E79" s="39">
        <v>5000</v>
      </c>
      <c r="F79" s="39">
        <v>5185250</v>
      </c>
      <c r="G79" s="3">
        <v>9.4134646531081802E-3</v>
      </c>
      <c r="H79" s="63"/>
    </row>
    <row r="80" spans="1:8" hidden="1" outlineLevel="1" x14ac:dyDescent="0.25">
      <c r="A80" s="88"/>
      <c r="B80" s="2"/>
      <c r="C80" s="38"/>
      <c r="D80" s="38"/>
      <c r="E80" s="39"/>
      <c r="F80" s="39"/>
      <c r="G80" s="3"/>
      <c r="H80" s="63"/>
    </row>
    <row r="81" spans="1:8" hidden="1" outlineLevel="1" x14ac:dyDescent="0.25">
      <c r="A81" s="88"/>
      <c r="B81" s="2"/>
      <c r="C81" s="38"/>
      <c r="D81" s="38"/>
      <c r="E81" s="39"/>
      <c r="F81" s="39"/>
      <c r="G81" s="3"/>
      <c r="H81" s="63"/>
    </row>
    <row r="82" spans="1:8" hidden="1" outlineLevel="1" x14ac:dyDescent="0.25">
      <c r="A82" s="88"/>
      <c r="B82" s="2"/>
      <c r="C82" s="38"/>
      <c r="D82" s="38"/>
      <c r="E82" s="39"/>
      <c r="F82" s="39"/>
      <c r="G82" s="3"/>
      <c r="H82" s="63"/>
    </row>
    <row r="83" spans="1:8" hidden="1" outlineLevel="1" x14ac:dyDescent="0.25">
      <c r="A83" s="88"/>
      <c r="B83" s="2"/>
      <c r="C83" s="38"/>
      <c r="D83" s="38"/>
      <c r="E83" s="39"/>
      <c r="F83" s="39"/>
      <c r="G83" s="3"/>
      <c r="H83" s="63"/>
    </row>
    <row r="84" spans="1:8" hidden="1" outlineLevel="1" x14ac:dyDescent="0.25">
      <c r="A84" s="88"/>
      <c r="B84" s="2"/>
      <c r="C84" s="38"/>
      <c r="D84" s="38"/>
      <c r="E84" s="39"/>
      <c r="F84" s="39"/>
      <c r="G84" s="3"/>
      <c r="H84" s="63"/>
    </row>
    <row r="85" spans="1:8" hidden="1" outlineLevel="1" x14ac:dyDescent="0.25">
      <c r="A85" s="88"/>
      <c r="B85" s="2"/>
      <c r="C85" s="38"/>
      <c r="D85" s="38"/>
      <c r="E85" s="39"/>
      <c r="F85" s="39"/>
      <c r="G85" s="3"/>
      <c r="H85" s="64"/>
    </row>
    <row r="86" spans="1:8" hidden="1" outlineLevel="1" x14ac:dyDescent="0.25">
      <c r="A86" s="88"/>
      <c r="B86" s="2"/>
      <c r="C86" s="38"/>
      <c r="D86" s="38"/>
      <c r="E86" s="39"/>
      <c r="F86" s="39"/>
      <c r="G86" s="3"/>
      <c r="H86" s="63"/>
    </row>
    <row r="87" spans="1:8" hidden="1" outlineLevel="1" x14ac:dyDescent="0.25">
      <c r="A87" s="88"/>
      <c r="B87" s="2"/>
      <c r="C87" s="38"/>
      <c r="D87" s="38"/>
      <c r="E87" s="39"/>
      <c r="F87" s="39"/>
      <c r="G87" s="3"/>
      <c r="H87" s="63"/>
    </row>
    <row r="88" spans="1:8" hidden="1" outlineLevel="1" x14ac:dyDescent="0.25">
      <c r="A88" s="88"/>
      <c r="B88" s="2"/>
      <c r="C88" s="38"/>
      <c r="D88" s="38"/>
      <c r="E88" s="39"/>
      <c r="F88" s="39"/>
      <c r="G88" s="3"/>
      <c r="H88" s="63"/>
    </row>
    <row r="89" spans="1:8" hidden="1" x14ac:dyDescent="0.25">
      <c r="A89" s="98" t="s">
        <v>67</v>
      </c>
      <c r="B89" s="2"/>
      <c r="C89" s="38"/>
      <c r="D89" s="38"/>
      <c r="E89" s="39"/>
      <c r="F89" s="39"/>
      <c r="G89" s="3"/>
      <c r="H89" s="63"/>
    </row>
    <row r="90" spans="1:8" hidden="1" x14ac:dyDescent="0.25">
      <c r="B90" s="2"/>
      <c r="C90" s="38"/>
      <c r="D90" s="38"/>
      <c r="E90" s="39"/>
      <c r="F90" s="39"/>
      <c r="G90" s="3"/>
      <c r="H90" s="63"/>
    </row>
    <row r="91" spans="1:8" hidden="1" x14ac:dyDescent="0.25">
      <c r="B91" s="2"/>
      <c r="C91" s="38"/>
      <c r="D91" s="38"/>
      <c r="E91" s="39"/>
      <c r="F91" s="39"/>
      <c r="G91" s="3"/>
      <c r="H91" s="63"/>
    </row>
    <row r="92" spans="1:8" x14ac:dyDescent="0.25">
      <c r="B92" s="65"/>
      <c r="C92" s="38"/>
      <c r="D92" s="38"/>
      <c r="E92" s="39"/>
      <c r="F92" s="39"/>
      <c r="G92" s="3"/>
      <c r="H92" s="63"/>
    </row>
    <row r="93" spans="1:8" x14ac:dyDescent="0.25">
      <c r="B93" s="65"/>
      <c r="C93" s="38"/>
      <c r="D93" s="38"/>
      <c r="E93" s="39"/>
      <c r="F93" s="39"/>
      <c r="G93" s="3"/>
      <c r="H93" s="63"/>
    </row>
    <row r="94" spans="1:8" x14ac:dyDescent="0.25">
      <c r="B94" s="45"/>
      <c r="C94" s="45" t="s">
        <v>75</v>
      </c>
      <c r="D94" s="45"/>
      <c r="E94" s="46"/>
      <c r="F94" s="47">
        <f>SUM(F7:F91)</f>
        <v>520483866.69999999</v>
      </c>
      <c r="G94" s="7">
        <f>+F94/$F$106</f>
        <v>0.94490265304344434</v>
      </c>
      <c r="H94" s="48"/>
    </row>
    <row r="95" spans="1:8" x14ac:dyDescent="0.25">
      <c r="A95" s="89" t="s">
        <v>71</v>
      </c>
    </row>
    <row r="96" spans="1:8" x14ac:dyDescent="0.25">
      <c r="B96" s="49"/>
      <c r="C96" s="49" t="s">
        <v>78</v>
      </c>
      <c r="D96" s="49"/>
      <c r="E96" s="49"/>
      <c r="F96" s="49" t="s">
        <v>10</v>
      </c>
      <c r="G96" s="6" t="s">
        <v>11</v>
      </c>
      <c r="H96" s="49" t="s">
        <v>12</v>
      </c>
    </row>
    <row r="97" spans="1:8" x14ac:dyDescent="0.25">
      <c r="B97" s="50"/>
      <c r="C97" s="45" t="s">
        <v>79</v>
      </c>
      <c r="D97" s="38"/>
      <c r="E97" s="51"/>
      <c r="F97" s="52" t="s">
        <v>80</v>
      </c>
      <c r="G97" s="7">
        <v>0</v>
      </c>
      <c r="H97" s="38"/>
    </row>
    <row r="98" spans="1:8" x14ac:dyDescent="0.25">
      <c r="B98" s="50" t="s">
        <v>81</v>
      </c>
      <c r="C98" s="45" t="s">
        <v>82</v>
      </c>
      <c r="D98" s="45"/>
      <c r="E98" s="46"/>
      <c r="F98" s="39">
        <v>17630120.09</v>
      </c>
      <c r="G98" s="7">
        <v>3.2006270150381835E-2</v>
      </c>
      <c r="H98" s="38"/>
    </row>
    <row r="99" spans="1:8" x14ac:dyDescent="0.25">
      <c r="B99" s="50"/>
      <c r="C99" s="45" t="s">
        <v>83</v>
      </c>
      <c r="D99" s="38"/>
      <c r="E99" s="51"/>
      <c r="F99" s="46" t="s">
        <v>80</v>
      </c>
      <c r="G99" s="7">
        <v>0</v>
      </c>
      <c r="H99" s="38"/>
    </row>
    <row r="100" spans="1:8" x14ac:dyDescent="0.25">
      <c r="B100" s="50"/>
      <c r="C100" s="45" t="s">
        <v>84</v>
      </c>
      <c r="D100" s="38"/>
      <c r="E100" s="51"/>
      <c r="F100" s="46" t="s">
        <v>80</v>
      </c>
      <c r="G100" s="7">
        <v>0</v>
      </c>
      <c r="H100" s="38"/>
    </row>
    <row r="101" spans="1:8" x14ac:dyDescent="0.25">
      <c r="B101" s="50"/>
      <c r="C101" s="45" t="s">
        <v>85</v>
      </c>
      <c r="D101" s="38"/>
      <c r="E101" s="51"/>
      <c r="F101" s="46" t="s">
        <v>80</v>
      </c>
      <c r="G101" s="7">
        <v>0</v>
      </c>
      <c r="H101" s="38"/>
    </row>
    <row r="102" spans="1:8" x14ac:dyDescent="0.25">
      <c r="B102" s="38" t="s">
        <v>71</v>
      </c>
      <c r="C102" s="38" t="s">
        <v>86</v>
      </c>
      <c r="D102" s="38"/>
      <c r="E102" s="51"/>
      <c r="F102" s="39">
        <v>12719334.529999999</v>
      </c>
      <c r="G102" s="7">
        <v>2.3091076806173925E-2</v>
      </c>
      <c r="H102" s="38"/>
    </row>
    <row r="103" spans="1:8" x14ac:dyDescent="0.25">
      <c r="B103" s="50"/>
      <c r="C103" s="38"/>
      <c r="D103" s="38"/>
      <c r="E103" s="51"/>
      <c r="F103" s="52"/>
      <c r="G103" s="7"/>
      <c r="H103" s="38"/>
    </row>
    <row r="104" spans="1:8" x14ac:dyDescent="0.25">
      <c r="B104" s="50"/>
      <c r="C104" s="38" t="s">
        <v>87</v>
      </c>
      <c r="D104" s="38"/>
      <c r="E104" s="51"/>
      <c r="F104" s="53">
        <f>SUM(F97:F103)</f>
        <v>30349454.619999997</v>
      </c>
      <c r="G104" s="7">
        <f>+F104/$F$106</f>
        <v>5.5097346956555757E-2</v>
      </c>
      <c r="H104" s="38"/>
    </row>
    <row r="105" spans="1:8" x14ac:dyDescent="0.25">
      <c r="B105" s="50"/>
      <c r="C105" s="38"/>
      <c r="D105" s="38"/>
      <c r="E105" s="51"/>
      <c r="F105" s="53"/>
      <c r="G105" s="7"/>
      <c r="H105" s="38"/>
    </row>
    <row r="106" spans="1:8" x14ac:dyDescent="0.25">
      <c r="A106" s="98" t="s">
        <v>74</v>
      </c>
      <c r="B106" s="54"/>
      <c r="C106" s="55" t="s">
        <v>88</v>
      </c>
      <c r="D106" s="56"/>
      <c r="E106" s="57"/>
      <c r="F106" s="57">
        <f>+F104+F94</f>
        <v>550833321.31999993</v>
      </c>
      <c r="G106" s="8">
        <v>1</v>
      </c>
      <c r="H106" s="38"/>
    </row>
    <row r="107" spans="1:8" x14ac:dyDescent="0.25">
      <c r="F107" s="58"/>
    </row>
    <row r="108" spans="1:8" s="85" customFormat="1" x14ac:dyDescent="0.25">
      <c r="C108" s="88" t="s">
        <v>89</v>
      </c>
      <c r="D108" s="104"/>
      <c r="E108" s="91"/>
      <c r="F108" s="91">
        <v>0</v>
      </c>
      <c r="G108" s="105"/>
    </row>
    <row r="109" spans="1:8" s="85" customFormat="1" x14ac:dyDescent="0.25">
      <c r="C109" s="88" t="s">
        <v>90</v>
      </c>
      <c r="D109" s="93"/>
      <c r="E109" s="91"/>
      <c r="G109" s="105"/>
    </row>
    <row r="110" spans="1:8" s="85" customFormat="1" x14ac:dyDescent="0.25">
      <c r="C110" s="88" t="s">
        <v>91</v>
      </c>
      <c r="D110" s="93"/>
      <c r="E110" s="91"/>
      <c r="G110" s="105"/>
    </row>
    <row r="111" spans="1:8" s="85" customFormat="1" x14ac:dyDescent="0.25">
      <c r="C111" s="88" t="s">
        <v>92</v>
      </c>
      <c r="D111" s="92"/>
      <c r="E111" s="91"/>
      <c r="G111" s="105"/>
    </row>
    <row r="112" spans="1:8" s="85" customFormat="1" x14ac:dyDescent="0.25">
      <c r="C112" s="88" t="s">
        <v>93</v>
      </c>
      <c r="D112" s="92"/>
      <c r="E112" s="91"/>
      <c r="G112" s="105"/>
    </row>
    <row r="113" spans="1:8" s="85" customFormat="1" x14ac:dyDescent="0.25">
      <c r="A113" s="85" t="s">
        <v>76</v>
      </c>
      <c r="C113" s="88" t="s">
        <v>94</v>
      </c>
      <c r="D113" s="91"/>
      <c r="E113" s="91"/>
      <c r="G113" s="105"/>
    </row>
    <row r="114" spans="1:8" s="85" customFormat="1" x14ac:dyDescent="0.25">
      <c r="A114" s="85" t="s">
        <v>77</v>
      </c>
      <c r="C114" s="88" t="s">
        <v>95</v>
      </c>
      <c r="D114" s="93">
        <v>0</v>
      </c>
      <c r="E114" s="91"/>
      <c r="G114" s="105"/>
    </row>
    <row r="115" spans="1:8" s="85" customFormat="1" x14ac:dyDescent="0.25">
      <c r="C115" s="88" t="s">
        <v>96</v>
      </c>
      <c r="D115" s="93">
        <v>0</v>
      </c>
      <c r="E115" s="91"/>
      <c r="F115" s="86"/>
      <c r="G115" s="106"/>
    </row>
    <row r="116" spans="1:8" s="85" customFormat="1" x14ac:dyDescent="0.25">
      <c r="B116" s="87"/>
      <c r="C116" s="88"/>
      <c r="E116" s="91"/>
      <c r="G116" s="105"/>
    </row>
    <row r="117" spans="1:8" s="85" customFormat="1" x14ac:dyDescent="0.25">
      <c r="E117" s="91"/>
      <c r="F117" s="91"/>
      <c r="G117" s="105"/>
    </row>
    <row r="118" spans="1:8" s="85" customFormat="1" x14ac:dyDescent="0.25">
      <c r="C118" s="94" t="s">
        <v>97</v>
      </c>
      <c r="D118" s="94"/>
      <c r="E118" s="94"/>
      <c r="F118" s="94"/>
      <c r="G118" s="107"/>
      <c r="H118" s="94"/>
    </row>
    <row r="119" spans="1:8" s="85" customFormat="1" x14ac:dyDescent="0.25">
      <c r="C119" s="94" t="s">
        <v>98</v>
      </c>
      <c r="D119" s="94"/>
      <c r="E119" s="94"/>
      <c r="F119" s="94" t="s">
        <v>10</v>
      </c>
      <c r="G119" s="107" t="s">
        <v>11</v>
      </c>
      <c r="H119" s="94" t="s">
        <v>12</v>
      </c>
    </row>
    <row r="120" spans="1:8" s="85" customFormat="1" x14ac:dyDescent="0.25">
      <c r="C120" s="88" t="s">
        <v>99</v>
      </c>
      <c r="E120" s="91"/>
      <c r="F120" s="95">
        <f>SUMIF(Table134567685614[[Industry ]],A113,Table134567685614[Market Value])</f>
        <v>0</v>
      </c>
      <c r="G120" s="108">
        <f>+F120/$F$106</f>
        <v>0</v>
      </c>
    </row>
    <row r="121" spans="1:8" s="85" customFormat="1" x14ac:dyDescent="0.25">
      <c r="C121" s="85" t="s">
        <v>100</v>
      </c>
      <c r="E121" s="91"/>
      <c r="F121" s="95">
        <f>SUMIF(Table134567685614[[Industry ]],A114,Table134567685614[Market Value])</f>
        <v>0</v>
      </c>
      <c r="G121" s="108">
        <f>+F121/$F$106</f>
        <v>0</v>
      </c>
    </row>
    <row r="122" spans="1:8" s="85" customFormat="1" x14ac:dyDescent="0.25">
      <c r="C122" s="85" t="s">
        <v>101</v>
      </c>
      <c r="E122" s="91"/>
      <c r="F122" s="95">
        <f>SUMIF($E$134:$E$141,C122,H134:H141)</f>
        <v>0</v>
      </c>
      <c r="G122" s="108">
        <f>+F122/$F$106</f>
        <v>0</v>
      </c>
    </row>
    <row r="123" spans="1:8" s="85" customFormat="1" x14ac:dyDescent="0.25">
      <c r="C123" s="85" t="s">
        <v>102</v>
      </c>
      <c r="E123" s="91"/>
      <c r="F123" s="95">
        <f t="shared" ref="F123:F131" si="0">SUMIF($E$134:$E$141,C123,H135:H142)</f>
        <v>0</v>
      </c>
      <c r="G123" s="108">
        <f t="shared" ref="G123:G131" si="1">+F123/$F$106</f>
        <v>0</v>
      </c>
    </row>
    <row r="124" spans="1:8" s="85" customFormat="1" x14ac:dyDescent="0.25">
      <c r="C124" s="85" t="s">
        <v>103</v>
      </c>
      <c r="E124" s="91"/>
      <c r="F124" s="95">
        <f t="shared" si="0"/>
        <v>0</v>
      </c>
      <c r="G124" s="108">
        <f t="shared" si="1"/>
        <v>0</v>
      </c>
    </row>
    <row r="125" spans="1:8" s="85" customFormat="1" x14ac:dyDescent="0.25">
      <c r="C125" s="85" t="s">
        <v>104</v>
      </c>
      <c r="E125" s="91"/>
      <c r="F125" s="95">
        <f t="shared" si="0"/>
        <v>0</v>
      </c>
      <c r="G125" s="108">
        <f t="shared" si="1"/>
        <v>0</v>
      </c>
    </row>
    <row r="126" spans="1:8" s="85" customFormat="1" x14ac:dyDescent="0.25">
      <c r="C126" s="85" t="s">
        <v>105</v>
      </c>
      <c r="E126" s="91"/>
      <c r="F126" s="95">
        <f t="shared" si="0"/>
        <v>0</v>
      </c>
      <c r="G126" s="108">
        <f t="shared" si="1"/>
        <v>0</v>
      </c>
    </row>
    <row r="127" spans="1:8" s="85" customFormat="1" x14ac:dyDescent="0.25">
      <c r="C127" s="85" t="s">
        <v>106</v>
      </c>
      <c r="E127" s="91"/>
      <c r="F127" s="95">
        <f t="shared" si="0"/>
        <v>0</v>
      </c>
      <c r="G127" s="108">
        <f t="shared" si="1"/>
        <v>0</v>
      </c>
    </row>
    <row r="128" spans="1:8" s="85" customFormat="1" x14ac:dyDescent="0.25">
      <c r="C128" s="85" t="s">
        <v>107</v>
      </c>
      <c r="E128" s="91"/>
      <c r="F128" s="95">
        <f t="shared" si="0"/>
        <v>0</v>
      </c>
      <c r="G128" s="108">
        <f t="shared" si="1"/>
        <v>0</v>
      </c>
    </row>
    <row r="129" spans="3:8" s="85" customFormat="1" x14ac:dyDescent="0.25">
      <c r="C129" s="85" t="s">
        <v>108</v>
      </c>
      <c r="E129" s="91"/>
      <c r="F129" s="95">
        <f>SUMIF($E$134:$E$141,C129,H141:H148)</f>
        <v>0</v>
      </c>
      <c r="G129" s="108">
        <f t="shared" si="1"/>
        <v>0</v>
      </c>
    </row>
    <row r="130" spans="3:8" s="85" customFormat="1" x14ac:dyDescent="0.25">
      <c r="C130" s="85" t="s">
        <v>109</v>
      </c>
      <c r="E130" s="91"/>
      <c r="F130" s="95">
        <f t="shared" si="0"/>
        <v>0</v>
      </c>
      <c r="G130" s="108">
        <f t="shared" si="1"/>
        <v>0</v>
      </c>
    </row>
    <row r="131" spans="3:8" s="85" customFormat="1" x14ac:dyDescent="0.25">
      <c r="C131" s="85" t="s">
        <v>110</v>
      </c>
      <c r="E131" s="91"/>
      <c r="F131" s="95">
        <f t="shared" si="0"/>
        <v>0</v>
      </c>
      <c r="G131" s="108">
        <f t="shared" si="1"/>
        <v>0</v>
      </c>
    </row>
    <row r="132" spans="3:8" s="85" customFormat="1" x14ac:dyDescent="0.25">
      <c r="E132" s="91"/>
      <c r="G132" s="105"/>
    </row>
    <row r="133" spans="3:8" s="85" customFormat="1" x14ac:dyDescent="0.25">
      <c r="E133" s="91"/>
      <c r="G133" s="105"/>
    </row>
    <row r="134" spans="3:8" s="85" customFormat="1" x14ac:dyDescent="0.25">
      <c r="E134" s="85" t="s">
        <v>101</v>
      </c>
      <c r="F134" s="85" t="s">
        <v>111</v>
      </c>
      <c r="G134" s="105">
        <f t="shared" ref="G134:G141" si="2">SUMIF($H$7:$H$74,F134,$E$7:$E$74)</f>
        <v>0</v>
      </c>
      <c r="H134" s="85">
        <f t="shared" ref="H134:H141" si="3">SUMIF($H$7:$H$74,F134,$F$7:$F$74)</f>
        <v>0</v>
      </c>
    </row>
    <row r="135" spans="3:8" s="85" customFormat="1" x14ac:dyDescent="0.25">
      <c r="E135" s="85" t="s">
        <v>101</v>
      </c>
      <c r="F135" s="85" t="s">
        <v>112</v>
      </c>
      <c r="G135" s="105">
        <f t="shared" si="2"/>
        <v>0</v>
      </c>
      <c r="H135" s="85">
        <f t="shared" si="3"/>
        <v>0</v>
      </c>
    </row>
    <row r="136" spans="3:8" s="85" customFormat="1" x14ac:dyDescent="0.25">
      <c r="E136" s="85" t="s">
        <v>101</v>
      </c>
      <c r="F136" s="85" t="s">
        <v>113</v>
      </c>
      <c r="G136" s="105">
        <f t="shared" si="2"/>
        <v>0</v>
      </c>
      <c r="H136" s="85">
        <f t="shared" si="3"/>
        <v>0</v>
      </c>
    </row>
    <row r="137" spans="3:8" s="85" customFormat="1" x14ac:dyDescent="0.25">
      <c r="E137" s="85" t="s">
        <v>103</v>
      </c>
      <c r="F137" s="85" t="s">
        <v>114</v>
      </c>
      <c r="G137" s="105">
        <f t="shared" si="2"/>
        <v>0</v>
      </c>
      <c r="H137" s="85">
        <f t="shared" si="3"/>
        <v>0</v>
      </c>
    </row>
    <row r="138" spans="3:8" s="85" customFormat="1" x14ac:dyDescent="0.25">
      <c r="E138" s="85" t="s">
        <v>104</v>
      </c>
      <c r="F138" s="85" t="s">
        <v>115</v>
      </c>
      <c r="G138" s="105">
        <f t="shared" si="2"/>
        <v>0</v>
      </c>
      <c r="H138" s="85">
        <f t="shared" si="3"/>
        <v>0</v>
      </c>
    </row>
    <row r="139" spans="3:8" s="85" customFormat="1" x14ac:dyDescent="0.25">
      <c r="E139" s="85" t="s">
        <v>101</v>
      </c>
      <c r="F139" s="85" t="s">
        <v>116</v>
      </c>
      <c r="G139" s="105">
        <f t="shared" si="2"/>
        <v>0</v>
      </c>
      <c r="H139" s="85">
        <f t="shared" si="3"/>
        <v>0</v>
      </c>
    </row>
    <row r="140" spans="3:8" s="85" customFormat="1" x14ac:dyDescent="0.25">
      <c r="E140" s="85" t="s">
        <v>104</v>
      </c>
      <c r="F140" s="85" t="s">
        <v>117</v>
      </c>
      <c r="G140" s="105">
        <f t="shared" si="2"/>
        <v>0</v>
      </c>
      <c r="H140" s="85">
        <f t="shared" si="3"/>
        <v>0</v>
      </c>
    </row>
    <row r="141" spans="3:8" s="85" customFormat="1" x14ac:dyDescent="0.25">
      <c r="E141" s="85" t="s">
        <v>101</v>
      </c>
      <c r="F141" s="85" t="s">
        <v>118</v>
      </c>
      <c r="G141" s="105">
        <f t="shared" si="2"/>
        <v>0</v>
      </c>
      <c r="H141" s="85">
        <f t="shared" si="3"/>
        <v>0</v>
      </c>
    </row>
    <row r="142" spans="3:8" s="85" customFormat="1" x14ac:dyDescent="0.25">
      <c r="E142" s="91"/>
      <c r="G142" s="105" t="s">
        <v>119</v>
      </c>
      <c r="H142" s="85" t="s">
        <v>119</v>
      </c>
    </row>
    <row r="143" spans="3:8" s="85" customFormat="1" x14ac:dyDescent="0.25">
      <c r="E143" s="91"/>
      <c r="G143" s="105"/>
    </row>
    <row r="144" spans="3:8" s="85" customFormat="1" x14ac:dyDescent="0.25">
      <c r="E144" s="91"/>
      <c r="G144" s="105"/>
    </row>
    <row r="145" spans="5:7" s="85" customFormat="1" x14ac:dyDescent="0.25">
      <c r="E145" s="91"/>
      <c r="G145" s="105"/>
    </row>
    <row r="146" spans="5:7" s="85" customFormat="1" x14ac:dyDescent="0.25">
      <c r="E146" s="91"/>
      <c r="G146" s="105"/>
    </row>
    <row r="147" spans="5:7" s="85" customFormat="1" x14ac:dyDescent="0.25">
      <c r="E147" s="91"/>
      <c r="G147" s="105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75AE7-BBFD-496D-A099-C55A83045906}">
  <sheetPr>
    <tabColor rgb="FF7030A0"/>
  </sheetPr>
  <dimension ref="A2:Q203"/>
  <sheetViews>
    <sheetView showGridLines="0" zoomScale="80" zoomScaleNormal="80" zoomScaleSheetLayoutView="89" workbookViewId="0">
      <selection activeCell="D17" sqref="D17"/>
    </sheetView>
  </sheetViews>
  <sheetFormatPr defaultColWidth="9.140625" defaultRowHeight="15" x14ac:dyDescent="0.25"/>
  <cols>
    <col min="1" max="1" width="11.28515625" style="85" customWidth="1"/>
    <col min="2" max="2" width="16.5703125" style="27" customWidth="1"/>
    <col min="3" max="3" width="52.7109375" style="27" customWidth="1"/>
    <col min="4" max="4" width="62" style="27" customWidth="1"/>
    <col min="5" max="5" width="19.42578125" style="30" customWidth="1"/>
    <col min="6" max="6" width="29.5703125" style="27" customWidth="1"/>
    <col min="7" max="7" width="20.5703125" style="31" customWidth="1"/>
    <col min="8" max="8" width="23.28515625" style="27" bestFit="1" customWidth="1"/>
    <col min="9" max="9" width="12" style="27" bestFit="1" customWidth="1"/>
    <col min="10" max="10" width="12.85546875" style="85" bestFit="1" customWidth="1"/>
    <col min="11" max="11" width="13.7109375" style="85" hidden="1" customWidth="1"/>
    <col min="12" max="12" width="18" style="85" hidden="1" customWidth="1"/>
    <col min="13" max="13" width="14" style="85" hidden="1" customWidth="1"/>
    <col min="14" max="14" width="0" style="85" hidden="1" customWidth="1"/>
    <col min="15" max="15" width="10" style="85" bestFit="1" customWidth="1"/>
    <col min="16" max="17" width="9.140625" style="85"/>
    <col min="18" max="16384" width="9.140625" style="27"/>
  </cols>
  <sheetData>
    <row r="2" spans="1:12" x14ac:dyDescent="0.25">
      <c r="B2" s="28" t="s">
        <v>0</v>
      </c>
      <c r="D2" s="29" t="s">
        <v>1</v>
      </c>
    </row>
    <row r="3" spans="1:12" x14ac:dyDescent="0.25">
      <c r="A3" s="102" t="s">
        <v>122</v>
      </c>
      <c r="B3" s="28" t="s">
        <v>3</v>
      </c>
      <c r="D3" s="28" t="s">
        <v>123</v>
      </c>
    </row>
    <row r="4" spans="1:12" x14ac:dyDescent="0.25">
      <c r="B4" s="28" t="s">
        <v>5</v>
      </c>
      <c r="D4" s="28" t="s">
        <v>765</v>
      </c>
    </row>
    <row r="6" spans="1:12" x14ac:dyDescent="0.25">
      <c r="B6" s="33" t="s">
        <v>6</v>
      </c>
      <c r="C6" s="34" t="s">
        <v>7</v>
      </c>
      <c r="D6" s="34" t="s">
        <v>8</v>
      </c>
      <c r="E6" s="35" t="s">
        <v>9</v>
      </c>
      <c r="F6" s="34" t="s">
        <v>10</v>
      </c>
      <c r="G6" s="1" t="s">
        <v>11</v>
      </c>
      <c r="H6" s="36" t="s">
        <v>12</v>
      </c>
    </row>
    <row r="7" spans="1:12" x14ac:dyDescent="0.25">
      <c r="A7" s="88"/>
      <c r="B7" s="2" t="s">
        <v>124</v>
      </c>
      <c r="C7" s="38" t="s">
        <v>454</v>
      </c>
      <c r="D7" s="38" t="s">
        <v>325</v>
      </c>
      <c r="E7" s="39">
        <v>480</v>
      </c>
      <c r="F7" s="51">
        <v>49058784</v>
      </c>
      <c r="G7" s="3">
        <v>2.5853395133758105E-3</v>
      </c>
      <c r="H7" s="40" t="s">
        <v>111</v>
      </c>
      <c r="K7" s="110" t="s">
        <v>113</v>
      </c>
      <c r="L7" s="126">
        <f t="shared" ref="L7:L13" si="0">SUMIF($H$7:$H$141,K7,$F$7:$F$141)</f>
        <v>3527523363</v>
      </c>
    </row>
    <row r="8" spans="1:12" x14ac:dyDescent="0.25">
      <c r="A8" s="88"/>
      <c r="B8" s="2" t="s">
        <v>640</v>
      </c>
      <c r="C8" s="38" t="s">
        <v>664</v>
      </c>
      <c r="D8" s="38" t="s">
        <v>325</v>
      </c>
      <c r="E8" s="39">
        <v>1600</v>
      </c>
      <c r="F8" s="51">
        <v>161400480</v>
      </c>
      <c r="G8" s="3">
        <v>8.5056131522098528E-3</v>
      </c>
      <c r="H8" s="40" t="s">
        <v>111</v>
      </c>
      <c r="K8" s="110" t="s">
        <v>126</v>
      </c>
      <c r="L8" s="126">
        <f t="shared" si="0"/>
        <v>150259200</v>
      </c>
    </row>
    <row r="9" spans="1:12" x14ac:dyDescent="0.25">
      <c r="A9" s="88"/>
      <c r="B9" s="2" t="s">
        <v>125</v>
      </c>
      <c r="C9" s="38" t="s">
        <v>451</v>
      </c>
      <c r="D9" s="38" t="s">
        <v>325</v>
      </c>
      <c r="E9" s="39">
        <v>2500</v>
      </c>
      <c r="F9" s="51">
        <v>250012750</v>
      </c>
      <c r="G9" s="3">
        <v>1.3175374290213719E-2</v>
      </c>
      <c r="H9" s="40" t="s">
        <v>111</v>
      </c>
      <c r="K9" s="110" t="s">
        <v>111</v>
      </c>
      <c r="L9" s="126">
        <f t="shared" si="0"/>
        <v>11680142253.9</v>
      </c>
    </row>
    <row r="10" spans="1:12" x14ac:dyDescent="0.25">
      <c r="A10" s="88"/>
      <c r="B10" s="2" t="s">
        <v>127</v>
      </c>
      <c r="C10" s="38" t="s">
        <v>453</v>
      </c>
      <c r="D10" s="38" t="s">
        <v>325</v>
      </c>
      <c r="E10" s="39">
        <v>65</v>
      </c>
      <c r="F10" s="51">
        <v>66966770</v>
      </c>
      <c r="G10" s="3">
        <v>3.5290690565047403E-3</v>
      </c>
      <c r="H10" s="40" t="s">
        <v>111</v>
      </c>
      <c r="K10" s="110" t="s">
        <v>118</v>
      </c>
      <c r="L10" s="126">
        <f t="shared" si="0"/>
        <v>1338950622</v>
      </c>
    </row>
    <row r="11" spans="1:12" x14ac:dyDescent="0.25">
      <c r="A11" s="88"/>
      <c r="B11" s="2" t="s">
        <v>128</v>
      </c>
      <c r="C11" s="38" t="s">
        <v>452</v>
      </c>
      <c r="D11" s="38" t="s">
        <v>325</v>
      </c>
      <c r="E11" s="39">
        <v>200</v>
      </c>
      <c r="F11" s="51">
        <v>205901800</v>
      </c>
      <c r="G11" s="3">
        <v>1.0850779738348254E-2</v>
      </c>
      <c r="H11" s="40" t="s">
        <v>111</v>
      </c>
      <c r="K11" s="112" t="s">
        <v>114</v>
      </c>
      <c r="L11" s="126">
        <f t="shared" si="0"/>
        <v>1083156880</v>
      </c>
    </row>
    <row r="12" spans="1:12" x14ac:dyDescent="0.25">
      <c r="A12" s="88"/>
      <c r="B12" s="2" t="s">
        <v>129</v>
      </c>
      <c r="C12" s="38" t="s">
        <v>455</v>
      </c>
      <c r="D12" s="38" t="s">
        <v>325</v>
      </c>
      <c r="E12" s="39">
        <v>2500</v>
      </c>
      <c r="F12" s="51">
        <v>246427750</v>
      </c>
      <c r="G12" s="3">
        <v>1.2986449058078895E-2</v>
      </c>
      <c r="H12" s="40" t="s">
        <v>111</v>
      </c>
      <c r="K12" s="112" t="s">
        <v>116</v>
      </c>
      <c r="L12" s="126">
        <f t="shared" si="0"/>
        <v>0</v>
      </c>
    </row>
    <row r="13" spans="1:12" x14ac:dyDescent="0.25">
      <c r="A13" s="88"/>
      <c r="B13" s="2" t="s">
        <v>641</v>
      </c>
      <c r="C13" s="38" t="s">
        <v>663</v>
      </c>
      <c r="D13" s="38" t="s">
        <v>325</v>
      </c>
      <c r="E13" s="39">
        <v>2500</v>
      </c>
      <c r="F13" s="51">
        <v>244737000</v>
      </c>
      <c r="G13" s="3">
        <v>1.28973485458803E-2</v>
      </c>
      <c r="H13" s="40" t="s">
        <v>111</v>
      </c>
      <c r="K13" s="85" t="s">
        <v>132</v>
      </c>
      <c r="L13" s="126">
        <f t="shared" si="0"/>
        <v>0</v>
      </c>
    </row>
    <row r="14" spans="1:12" x14ac:dyDescent="0.25">
      <c r="A14" s="88"/>
      <c r="B14" s="2" t="s">
        <v>130</v>
      </c>
      <c r="C14" s="38" t="s">
        <v>457</v>
      </c>
      <c r="D14" s="38" t="s">
        <v>325</v>
      </c>
      <c r="E14" s="39">
        <v>1500</v>
      </c>
      <c r="F14" s="51">
        <v>148341150</v>
      </c>
      <c r="G14" s="3">
        <v>7.8174020080605377E-3</v>
      </c>
      <c r="H14" s="40" t="s">
        <v>111</v>
      </c>
      <c r="K14" s="112"/>
      <c r="L14" s="85">
        <f>SUM(L7:L13)</f>
        <v>17780032318.900002</v>
      </c>
    </row>
    <row r="15" spans="1:12" x14ac:dyDescent="0.25">
      <c r="A15" s="88"/>
      <c r="B15" s="2" t="s">
        <v>131</v>
      </c>
      <c r="C15" s="38" t="s">
        <v>459</v>
      </c>
      <c r="D15" s="38" t="s">
        <v>325</v>
      </c>
      <c r="E15" s="39">
        <v>1000</v>
      </c>
      <c r="F15" s="51">
        <v>100363600</v>
      </c>
      <c r="G15" s="3">
        <v>5.2890422392989703E-3</v>
      </c>
      <c r="H15" s="40" t="s">
        <v>111</v>
      </c>
      <c r="K15" s="112"/>
    </row>
    <row r="16" spans="1:12" x14ac:dyDescent="0.25">
      <c r="A16" s="88"/>
      <c r="B16" s="2" t="s">
        <v>133</v>
      </c>
      <c r="C16" s="38" t="s">
        <v>458</v>
      </c>
      <c r="D16" s="38" t="s">
        <v>323</v>
      </c>
      <c r="E16" s="39">
        <v>22</v>
      </c>
      <c r="F16" s="51">
        <v>22611776</v>
      </c>
      <c r="G16" s="3">
        <v>1.1916136763683916E-3</v>
      </c>
      <c r="H16" s="40" t="s">
        <v>113</v>
      </c>
      <c r="K16" s="112"/>
      <c r="L16" s="109">
        <f>F142</f>
        <v>17824536478.010002</v>
      </c>
    </row>
    <row r="17" spans="1:12" x14ac:dyDescent="0.25">
      <c r="A17" s="88"/>
      <c r="B17" s="2" t="s">
        <v>642</v>
      </c>
      <c r="C17" s="38" t="s">
        <v>665</v>
      </c>
      <c r="D17" s="38" t="s">
        <v>323</v>
      </c>
      <c r="E17" s="39">
        <v>400</v>
      </c>
      <c r="F17" s="51">
        <v>405404800</v>
      </c>
      <c r="G17" s="3">
        <v>2.1364350334329891E-2</v>
      </c>
      <c r="H17" s="40" t="s">
        <v>111</v>
      </c>
      <c r="K17" s="112"/>
      <c r="L17" s="85">
        <f>L14-L16</f>
        <v>-44504159.11000061</v>
      </c>
    </row>
    <row r="18" spans="1:12" x14ac:dyDescent="0.25">
      <c r="A18" s="88"/>
      <c r="B18" s="2" t="s">
        <v>134</v>
      </c>
      <c r="C18" s="38" t="s">
        <v>456</v>
      </c>
      <c r="D18" s="38" t="s">
        <v>323</v>
      </c>
      <c r="E18" s="39">
        <v>100</v>
      </c>
      <c r="F18" s="51">
        <v>98309500</v>
      </c>
      <c r="G18" s="3">
        <v>5.1807936146607151E-3</v>
      </c>
      <c r="H18" s="40" t="s">
        <v>111</v>
      </c>
      <c r="K18" s="112"/>
    </row>
    <row r="19" spans="1:12" x14ac:dyDescent="0.25">
      <c r="A19" s="88"/>
      <c r="B19" s="2" t="s">
        <v>135</v>
      </c>
      <c r="C19" s="38" t="s">
        <v>460</v>
      </c>
      <c r="D19" s="38" t="s">
        <v>323</v>
      </c>
      <c r="E19" s="39">
        <v>4480</v>
      </c>
      <c r="F19" s="51">
        <v>458166912</v>
      </c>
      <c r="G19" s="3">
        <v>2.4144850824573596E-2</v>
      </c>
      <c r="H19" s="40" t="s">
        <v>111</v>
      </c>
      <c r="K19" s="112"/>
    </row>
    <row r="20" spans="1:12" x14ac:dyDescent="0.25">
      <c r="A20" s="88"/>
      <c r="B20" s="2" t="s">
        <v>136</v>
      </c>
      <c r="C20" s="38" t="s">
        <v>461</v>
      </c>
      <c r="D20" s="38" t="s">
        <v>323</v>
      </c>
      <c r="E20" s="39">
        <v>450</v>
      </c>
      <c r="F20" s="51">
        <v>45562860</v>
      </c>
      <c r="G20" s="3">
        <v>2.4011084803979279E-3</v>
      </c>
      <c r="H20" s="40" t="s">
        <v>111</v>
      </c>
      <c r="K20" s="112"/>
    </row>
    <row r="21" spans="1:12" x14ac:dyDescent="0.25">
      <c r="A21" s="88"/>
      <c r="B21" s="2" t="s">
        <v>137</v>
      </c>
      <c r="C21" s="38" t="s">
        <v>463</v>
      </c>
      <c r="D21" s="38" t="s">
        <v>325</v>
      </c>
      <c r="E21" s="39">
        <v>50</v>
      </c>
      <c r="F21" s="51">
        <v>51847050</v>
      </c>
      <c r="G21" s="3">
        <v>2.7322778122052787E-3</v>
      </c>
      <c r="H21" s="40" t="s">
        <v>111</v>
      </c>
      <c r="K21" s="112"/>
    </row>
    <row r="22" spans="1:12" x14ac:dyDescent="0.25">
      <c r="A22" s="88"/>
      <c r="B22" s="2" t="s">
        <v>138</v>
      </c>
      <c r="C22" s="38" t="s">
        <v>465</v>
      </c>
      <c r="D22" s="38" t="s">
        <v>325</v>
      </c>
      <c r="E22" s="39">
        <v>91</v>
      </c>
      <c r="F22" s="51">
        <v>91918190</v>
      </c>
      <c r="G22" s="3">
        <v>4.8439791863774144E-3</v>
      </c>
      <c r="H22" s="40" t="s">
        <v>111</v>
      </c>
      <c r="K22" s="112"/>
    </row>
    <row r="23" spans="1:12" x14ac:dyDescent="0.25">
      <c r="A23" s="88"/>
      <c r="B23" s="2" t="s">
        <v>139</v>
      </c>
      <c r="C23" s="38" t="s">
        <v>462</v>
      </c>
      <c r="D23" s="38" t="s">
        <v>325</v>
      </c>
      <c r="E23" s="39">
        <v>78</v>
      </c>
      <c r="F23" s="51">
        <v>75935964</v>
      </c>
      <c r="G23" s="3">
        <v>4.001734902672742E-3</v>
      </c>
      <c r="H23" s="40" t="s">
        <v>111</v>
      </c>
      <c r="K23" s="112"/>
    </row>
    <row r="24" spans="1:12" x14ac:dyDescent="0.25">
      <c r="A24" s="88"/>
      <c r="B24" s="2" t="s">
        <v>140</v>
      </c>
      <c r="C24" s="38" t="s">
        <v>464</v>
      </c>
      <c r="D24" s="38" t="s">
        <v>325</v>
      </c>
      <c r="E24" s="39">
        <v>20</v>
      </c>
      <c r="F24" s="51">
        <v>19806980</v>
      </c>
      <c r="G24" s="3">
        <v>1.0438042662175323E-3</v>
      </c>
      <c r="H24" s="40" t="s">
        <v>111</v>
      </c>
      <c r="K24" s="112"/>
    </row>
    <row r="25" spans="1:12" x14ac:dyDescent="0.25">
      <c r="A25" s="88"/>
      <c r="B25" s="2" t="s">
        <v>643</v>
      </c>
      <c r="C25" s="38" t="s">
        <v>666</v>
      </c>
      <c r="D25" s="38" t="s">
        <v>325</v>
      </c>
      <c r="E25" s="39">
        <v>150</v>
      </c>
      <c r="F25" s="51">
        <v>153059700</v>
      </c>
      <c r="G25" s="3">
        <v>8.0660639757285379E-3</v>
      </c>
      <c r="H25" s="40" t="s">
        <v>111</v>
      </c>
      <c r="K25" s="112"/>
    </row>
    <row r="26" spans="1:12" x14ac:dyDescent="0.25">
      <c r="A26" s="88"/>
      <c r="B26" s="2" t="s">
        <v>141</v>
      </c>
      <c r="C26" s="38" t="s">
        <v>471</v>
      </c>
      <c r="D26" s="38" t="s">
        <v>325</v>
      </c>
      <c r="E26" s="39">
        <v>500</v>
      </c>
      <c r="F26" s="51">
        <v>50507750</v>
      </c>
      <c r="G26" s="3">
        <v>2.6616982966130407E-3</v>
      </c>
      <c r="H26" s="40" t="s">
        <v>111</v>
      </c>
      <c r="K26" s="112"/>
    </row>
    <row r="27" spans="1:12" x14ac:dyDescent="0.25">
      <c r="A27" s="88"/>
      <c r="B27" s="2" t="s">
        <v>142</v>
      </c>
      <c r="C27" s="38" t="s">
        <v>468</v>
      </c>
      <c r="D27" s="38" t="s">
        <v>325</v>
      </c>
      <c r="E27" s="39">
        <v>450</v>
      </c>
      <c r="F27" s="51">
        <v>46019340</v>
      </c>
      <c r="G27" s="3">
        <v>2.425164432968334E-3</v>
      </c>
      <c r="H27" s="40" t="s">
        <v>111</v>
      </c>
      <c r="K27" s="112"/>
    </row>
    <row r="28" spans="1:12" x14ac:dyDescent="0.25">
      <c r="A28" s="88"/>
      <c r="B28" s="2" t="s">
        <v>605</v>
      </c>
      <c r="C28" s="38" t="s">
        <v>612</v>
      </c>
      <c r="D28" s="38" t="s">
        <v>325</v>
      </c>
      <c r="E28" s="39">
        <v>2500</v>
      </c>
      <c r="F28" s="51">
        <v>253696750</v>
      </c>
      <c r="G28" s="3">
        <v>1.3369516704491182E-2</v>
      </c>
      <c r="H28" s="40" t="s">
        <v>111</v>
      </c>
      <c r="K28" s="112"/>
    </row>
    <row r="29" spans="1:12" x14ac:dyDescent="0.25">
      <c r="A29" s="88"/>
      <c r="B29" s="2" t="s">
        <v>143</v>
      </c>
      <c r="C29" s="38" t="s">
        <v>467</v>
      </c>
      <c r="D29" s="38" t="s">
        <v>325</v>
      </c>
      <c r="E29" s="39">
        <v>980</v>
      </c>
      <c r="F29" s="51">
        <v>98725494</v>
      </c>
      <c r="G29" s="3">
        <v>5.2027160032288309E-3</v>
      </c>
      <c r="H29" s="40" t="s">
        <v>111</v>
      </c>
      <c r="K29" s="112"/>
    </row>
    <row r="30" spans="1:12" x14ac:dyDescent="0.25">
      <c r="A30" s="88"/>
      <c r="B30" s="2" t="s">
        <v>144</v>
      </c>
      <c r="C30" s="38" t="s">
        <v>466</v>
      </c>
      <c r="D30" s="38" t="s">
        <v>325</v>
      </c>
      <c r="E30" s="39">
        <v>500</v>
      </c>
      <c r="F30" s="51">
        <v>50229050</v>
      </c>
      <c r="G30" s="3">
        <v>2.6470111383993795E-3</v>
      </c>
      <c r="H30" s="40" t="s">
        <v>111</v>
      </c>
      <c r="K30" s="112"/>
    </row>
    <row r="31" spans="1:12" x14ac:dyDescent="0.25">
      <c r="A31" s="88"/>
      <c r="B31" s="2" t="s">
        <v>145</v>
      </c>
      <c r="C31" s="38" t="s">
        <v>469</v>
      </c>
      <c r="D31" s="38" t="s">
        <v>325</v>
      </c>
      <c r="E31" s="39">
        <v>1500</v>
      </c>
      <c r="F31" s="51">
        <v>147954600</v>
      </c>
      <c r="G31" s="3">
        <v>7.7970312832399743E-3</v>
      </c>
      <c r="H31" s="40" t="s">
        <v>111</v>
      </c>
      <c r="K31" s="112"/>
    </row>
    <row r="32" spans="1:12" x14ac:dyDescent="0.25">
      <c r="A32" s="88"/>
      <c r="B32" s="2" t="s">
        <v>146</v>
      </c>
      <c r="C32" s="38" t="s">
        <v>470</v>
      </c>
      <c r="D32" s="38" t="s">
        <v>325</v>
      </c>
      <c r="E32" s="39">
        <v>2500</v>
      </c>
      <c r="F32" s="51">
        <v>247966250</v>
      </c>
      <c r="G32" s="3">
        <v>1.3067526176527828E-2</v>
      </c>
      <c r="H32" s="40" t="s">
        <v>111</v>
      </c>
      <c r="K32" s="112"/>
    </row>
    <row r="33" spans="1:11" x14ac:dyDescent="0.25">
      <c r="A33" s="88"/>
      <c r="B33" s="2" t="s">
        <v>147</v>
      </c>
      <c r="C33" s="38" t="s">
        <v>476</v>
      </c>
      <c r="D33" s="38" t="s">
        <v>323</v>
      </c>
      <c r="E33" s="39">
        <v>9</v>
      </c>
      <c r="F33" s="51">
        <v>8997921</v>
      </c>
      <c r="G33" s="3">
        <v>4.7417972486912818E-4</v>
      </c>
      <c r="H33" s="40" t="s">
        <v>113</v>
      </c>
      <c r="K33" s="112"/>
    </row>
    <row r="34" spans="1:11" x14ac:dyDescent="0.25">
      <c r="A34" s="88"/>
      <c r="B34" s="2" t="s">
        <v>304</v>
      </c>
      <c r="C34" s="38" t="s">
        <v>581</v>
      </c>
      <c r="D34" s="38" t="s">
        <v>323</v>
      </c>
      <c r="E34" s="39">
        <v>1</v>
      </c>
      <c r="F34" s="51">
        <v>10130780</v>
      </c>
      <c r="G34" s="3">
        <v>5.338800455249236E-4</v>
      </c>
      <c r="H34" s="40" t="s">
        <v>222</v>
      </c>
      <c r="K34" s="112"/>
    </row>
    <row r="35" spans="1:11" x14ac:dyDescent="0.25">
      <c r="A35" s="88"/>
      <c r="B35" s="2" t="s">
        <v>148</v>
      </c>
      <c r="C35" s="38" t="s">
        <v>478</v>
      </c>
      <c r="D35" s="38" t="s">
        <v>314</v>
      </c>
      <c r="E35" s="39">
        <v>1</v>
      </c>
      <c r="F35" s="51">
        <v>982880</v>
      </c>
      <c r="G35" s="3">
        <v>5.1796605902560014E-5</v>
      </c>
      <c r="H35" s="40" t="s">
        <v>111</v>
      </c>
      <c r="K35" s="112"/>
    </row>
    <row r="36" spans="1:11" x14ac:dyDescent="0.25">
      <c r="A36" s="88"/>
      <c r="B36" s="2" t="s">
        <v>149</v>
      </c>
      <c r="C36" s="38" t="s">
        <v>473</v>
      </c>
      <c r="D36" s="38" t="s">
        <v>314</v>
      </c>
      <c r="E36" s="39">
        <v>5</v>
      </c>
      <c r="F36" s="51">
        <v>4972945</v>
      </c>
      <c r="G36" s="3">
        <v>2.6206828131624033E-4</v>
      </c>
      <c r="H36" s="40" t="s">
        <v>111</v>
      </c>
      <c r="K36" s="112"/>
    </row>
    <row r="37" spans="1:11" x14ac:dyDescent="0.25">
      <c r="A37" s="88"/>
      <c r="B37" s="2" t="s">
        <v>724</v>
      </c>
      <c r="C37" s="38" t="s">
        <v>735</v>
      </c>
      <c r="D37" s="38" t="s">
        <v>378</v>
      </c>
      <c r="E37" s="39">
        <v>1000</v>
      </c>
      <c r="F37" s="51">
        <v>99062600</v>
      </c>
      <c r="G37" s="3">
        <v>5.2204810881114087E-3</v>
      </c>
      <c r="H37" s="40" t="s">
        <v>111</v>
      </c>
      <c r="K37" s="112"/>
    </row>
    <row r="38" spans="1:11" x14ac:dyDescent="0.25">
      <c r="A38" s="88"/>
      <c r="B38" s="2" t="s">
        <v>306</v>
      </c>
      <c r="C38" s="38" t="s">
        <v>580</v>
      </c>
      <c r="D38" s="38" t="s">
        <v>402</v>
      </c>
      <c r="E38" s="39">
        <v>14770</v>
      </c>
      <c r="F38" s="51">
        <v>1385278.3</v>
      </c>
      <c r="G38" s="3">
        <v>7.3002517266063306E-5</v>
      </c>
      <c r="H38" s="40"/>
      <c r="K38" s="112"/>
    </row>
    <row r="39" spans="1:11" x14ac:dyDescent="0.25">
      <c r="A39" s="88"/>
      <c r="B39" s="2" t="s">
        <v>725</v>
      </c>
      <c r="C39" s="38" t="s">
        <v>738</v>
      </c>
      <c r="D39" s="38" t="s">
        <v>407</v>
      </c>
      <c r="E39" s="39">
        <v>2470</v>
      </c>
      <c r="F39" s="51">
        <v>247104975</v>
      </c>
      <c r="G39" s="11">
        <v>1.3022138009357139E-2</v>
      </c>
      <c r="H39" s="40" t="s">
        <v>111</v>
      </c>
      <c r="K39" s="112"/>
    </row>
    <row r="40" spans="1:11" x14ac:dyDescent="0.25">
      <c r="A40" s="88"/>
      <c r="B40" s="2" t="s">
        <v>150</v>
      </c>
      <c r="C40" s="38" t="s">
        <v>477</v>
      </c>
      <c r="D40" s="38" t="s">
        <v>407</v>
      </c>
      <c r="E40" s="39">
        <v>500</v>
      </c>
      <c r="F40" s="51">
        <v>50320700</v>
      </c>
      <c r="G40" s="3">
        <v>2.6518409842920315E-3</v>
      </c>
      <c r="H40" s="40" t="s">
        <v>111</v>
      </c>
      <c r="K40" s="112"/>
    </row>
    <row r="41" spans="1:11" x14ac:dyDescent="0.25">
      <c r="A41" s="88"/>
      <c r="B41" s="2" t="s">
        <v>151</v>
      </c>
      <c r="C41" s="38" t="s">
        <v>474</v>
      </c>
      <c r="D41" s="38" t="s">
        <v>407</v>
      </c>
      <c r="E41" s="39">
        <v>6000</v>
      </c>
      <c r="F41" s="51">
        <v>595517400</v>
      </c>
      <c r="G41" s="3">
        <v>3.1383058029380184E-2</v>
      </c>
      <c r="H41" s="40" t="s">
        <v>111</v>
      </c>
      <c r="K41" s="112"/>
    </row>
    <row r="42" spans="1:11" x14ac:dyDescent="0.25">
      <c r="A42" s="88"/>
      <c r="B42" s="2" t="s">
        <v>588</v>
      </c>
      <c r="C42" s="38" t="s">
        <v>599</v>
      </c>
      <c r="D42" s="38" t="s">
        <v>407</v>
      </c>
      <c r="E42" s="39">
        <v>2450</v>
      </c>
      <c r="F42" s="51">
        <v>241389680</v>
      </c>
      <c r="G42" s="3">
        <v>1.2720948766792561E-2</v>
      </c>
      <c r="H42" s="40" t="s">
        <v>111</v>
      </c>
      <c r="K42" s="112"/>
    </row>
    <row r="43" spans="1:11" x14ac:dyDescent="0.25">
      <c r="A43" s="88"/>
      <c r="B43" s="2" t="s">
        <v>152</v>
      </c>
      <c r="C43" s="38" t="s">
        <v>479</v>
      </c>
      <c r="D43" s="38" t="s">
        <v>314</v>
      </c>
      <c r="E43" s="39">
        <v>414</v>
      </c>
      <c r="F43" s="51">
        <v>415579410</v>
      </c>
      <c r="G43" s="3">
        <v>2.1900540168676146E-2</v>
      </c>
      <c r="H43" s="40" t="s">
        <v>118</v>
      </c>
      <c r="K43" s="112"/>
    </row>
    <row r="44" spans="1:11" x14ac:dyDescent="0.25">
      <c r="A44" s="88"/>
      <c r="B44" s="2" t="s">
        <v>589</v>
      </c>
      <c r="C44" s="38" t="s">
        <v>598</v>
      </c>
      <c r="D44" s="38" t="s">
        <v>475</v>
      </c>
      <c r="E44" s="39">
        <v>250</v>
      </c>
      <c r="F44" s="51">
        <v>252928250</v>
      </c>
      <c r="G44" s="3">
        <v>1.3329017669373855E-2</v>
      </c>
      <c r="H44" s="40" t="s">
        <v>113</v>
      </c>
      <c r="K44" s="112"/>
    </row>
    <row r="45" spans="1:11" x14ac:dyDescent="0.25">
      <c r="A45" s="88"/>
      <c r="B45" s="2" t="s">
        <v>153</v>
      </c>
      <c r="C45" s="38" t="s">
        <v>472</v>
      </c>
      <c r="D45" s="38" t="s">
        <v>475</v>
      </c>
      <c r="E45" s="39">
        <v>96</v>
      </c>
      <c r="F45" s="51">
        <v>94324800</v>
      </c>
      <c r="G45" s="3">
        <v>4.9708046683601178E-3</v>
      </c>
      <c r="H45" s="40" t="s">
        <v>113</v>
      </c>
      <c r="K45" s="112"/>
    </row>
    <row r="46" spans="1:11" x14ac:dyDescent="0.25">
      <c r="A46" s="88"/>
      <c r="B46" s="2" t="s">
        <v>154</v>
      </c>
      <c r="C46" s="38" t="s">
        <v>481</v>
      </c>
      <c r="D46" s="38" t="s">
        <v>475</v>
      </c>
      <c r="E46" s="39">
        <v>50</v>
      </c>
      <c r="F46" s="51">
        <v>50880250</v>
      </c>
      <c r="G46" s="3">
        <v>2.6813286031598252E-3</v>
      </c>
      <c r="H46" s="40" t="s">
        <v>113</v>
      </c>
      <c r="K46" s="112"/>
    </row>
    <row r="47" spans="1:11" x14ac:dyDescent="0.25">
      <c r="A47" s="88"/>
      <c r="B47" s="2" t="s">
        <v>155</v>
      </c>
      <c r="C47" s="38" t="s">
        <v>480</v>
      </c>
      <c r="D47" s="38" t="s">
        <v>475</v>
      </c>
      <c r="E47" s="39">
        <v>50</v>
      </c>
      <c r="F47" s="51">
        <v>50425150</v>
      </c>
      <c r="G47" s="3">
        <v>2.6573453749465592E-3</v>
      </c>
      <c r="H47" s="40" t="s">
        <v>113</v>
      </c>
      <c r="K47" s="112"/>
    </row>
    <row r="48" spans="1:11" x14ac:dyDescent="0.25">
      <c r="A48" s="88"/>
      <c r="B48" s="2" t="s">
        <v>156</v>
      </c>
      <c r="C48" s="38" t="s">
        <v>483</v>
      </c>
      <c r="D48" s="38" t="s">
        <v>475</v>
      </c>
      <c r="E48" s="39">
        <v>2000</v>
      </c>
      <c r="F48" s="51">
        <v>201068000</v>
      </c>
      <c r="G48" s="3">
        <v>1.0596044232882892E-2</v>
      </c>
      <c r="H48" s="40" t="s">
        <v>113</v>
      </c>
      <c r="K48" s="112"/>
    </row>
    <row r="49" spans="1:11" x14ac:dyDescent="0.25">
      <c r="A49" s="88"/>
      <c r="B49" s="2" t="s">
        <v>685</v>
      </c>
      <c r="C49" s="38" t="s">
        <v>711</v>
      </c>
      <c r="D49" s="38" t="s">
        <v>475</v>
      </c>
      <c r="E49" s="39">
        <v>2500</v>
      </c>
      <c r="F49" s="51">
        <v>250067250</v>
      </c>
      <c r="G49" s="3">
        <v>1.3178246375332646E-2</v>
      </c>
      <c r="H49" s="40" t="s">
        <v>113</v>
      </c>
      <c r="K49" s="112"/>
    </row>
    <row r="50" spans="1:11" x14ac:dyDescent="0.25">
      <c r="A50" s="88"/>
      <c r="B50" s="2" t="s">
        <v>766</v>
      </c>
      <c r="C50" s="38" t="s">
        <v>767</v>
      </c>
      <c r="D50" s="38" t="s">
        <v>475</v>
      </c>
      <c r="E50" s="39">
        <v>2500</v>
      </c>
      <c r="F50" s="51">
        <v>250361250</v>
      </c>
      <c r="G50" s="3">
        <v>1.3193739825331986E-2</v>
      </c>
      <c r="H50" s="40" t="s">
        <v>113</v>
      </c>
      <c r="K50" s="112"/>
    </row>
    <row r="51" spans="1:11" x14ac:dyDescent="0.25">
      <c r="A51" s="88"/>
      <c r="B51" s="2" t="s">
        <v>615</v>
      </c>
      <c r="C51" s="38" t="s">
        <v>630</v>
      </c>
      <c r="D51" s="38" t="s">
        <v>325</v>
      </c>
      <c r="E51" s="39">
        <v>3405</v>
      </c>
      <c r="F51" s="51">
        <v>343806936</v>
      </c>
      <c r="G51" s="3">
        <v>1.8118216232458361E-2</v>
      </c>
      <c r="H51" s="40" t="s">
        <v>114</v>
      </c>
      <c r="K51" s="112"/>
    </row>
    <row r="52" spans="1:11" x14ac:dyDescent="0.25">
      <c r="A52" s="88"/>
      <c r="B52" s="2" t="s">
        <v>157</v>
      </c>
      <c r="C52" s="38" t="s">
        <v>485</v>
      </c>
      <c r="D52" s="38" t="s">
        <v>325</v>
      </c>
      <c r="E52" s="39">
        <v>500</v>
      </c>
      <c r="F52" s="51">
        <v>50492200</v>
      </c>
      <c r="G52" s="3">
        <v>2.6608788301249802E-3</v>
      </c>
      <c r="H52" s="40" t="s">
        <v>114</v>
      </c>
      <c r="K52" s="112"/>
    </row>
    <row r="53" spans="1:11" x14ac:dyDescent="0.25">
      <c r="A53" s="88"/>
      <c r="B53" s="2" t="s">
        <v>158</v>
      </c>
      <c r="C53" s="38" t="s">
        <v>484</v>
      </c>
      <c r="D53" s="38" t="s">
        <v>325</v>
      </c>
      <c r="E53" s="39">
        <v>5</v>
      </c>
      <c r="F53" s="51">
        <v>5035190</v>
      </c>
      <c r="G53" s="3">
        <v>2.6534851871491043E-4</v>
      </c>
      <c r="H53" s="40" t="s">
        <v>114</v>
      </c>
      <c r="K53" s="112"/>
    </row>
    <row r="54" spans="1:11" x14ac:dyDescent="0.25">
      <c r="A54" s="88"/>
      <c r="B54" s="2" t="s">
        <v>159</v>
      </c>
      <c r="C54" s="38" t="s">
        <v>491</v>
      </c>
      <c r="D54" s="38" t="s">
        <v>349</v>
      </c>
      <c r="E54" s="39">
        <v>100</v>
      </c>
      <c r="F54" s="51">
        <v>100330000</v>
      </c>
      <c r="G54" s="3">
        <v>5.287271559299046E-3</v>
      </c>
      <c r="H54" s="40" t="s">
        <v>118</v>
      </c>
      <c r="K54" s="112"/>
    </row>
    <row r="55" spans="1:11" x14ac:dyDescent="0.25">
      <c r="A55" s="88"/>
      <c r="B55" s="2" t="s">
        <v>160</v>
      </c>
      <c r="C55" s="38" t="s">
        <v>492</v>
      </c>
      <c r="D55" s="38" t="s">
        <v>325</v>
      </c>
      <c r="E55" s="39">
        <v>20600</v>
      </c>
      <c r="F55" s="51">
        <v>20035436.399999999</v>
      </c>
      <c r="G55" s="3">
        <v>1.0558436465251157E-3</v>
      </c>
      <c r="H55" s="40" t="s">
        <v>111</v>
      </c>
      <c r="K55" s="112"/>
    </row>
    <row r="56" spans="1:11" x14ac:dyDescent="0.25">
      <c r="A56" s="88"/>
      <c r="B56" s="2" t="s">
        <v>161</v>
      </c>
      <c r="C56" s="38" t="s">
        <v>486</v>
      </c>
      <c r="D56" s="38" t="s">
        <v>325</v>
      </c>
      <c r="E56" s="39">
        <v>1</v>
      </c>
      <c r="F56" s="51">
        <v>1059497</v>
      </c>
      <c r="G56" s="3">
        <v>5.5834230591674086E-5</v>
      </c>
      <c r="H56" s="40" t="s">
        <v>111</v>
      </c>
      <c r="K56" s="112"/>
    </row>
    <row r="57" spans="1:11" x14ac:dyDescent="0.25">
      <c r="A57" s="88"/>
      <c r="B57" s="2" t="s">
        <v>162</v>
      </c>
      <c r="C57" s="38" t="s">
        <v>487</v>
      </c>
      <c r="D57" s="38" t="s">
        <v>325</v>
      </c>
      <c r="E57" s="39">
        <v>2</v>
      </c>
      <c r="F57" s="51">
        <v>2071578</v>
      </c>
      <c r="G57" s="3">
        <v>1.0916969443107345E-4</v>
      </c>
      <c r="H57" s="40" t="s">
        <v>111</v>
      </c>
      <c r="K57" s="112"/>
    </row>
    <row r="58" spans="1:11" x14ac:dyDescent="0.25">
      <c r="A58" s="88"/>
      <c r="B58" s="2" t="s">
        <v>163</v>
      </c>
      <c r="C58" s="38" t="s">
        <v>489</v>
      </c>
      <c r="D58" s="38" t="s">
        <v>325</v>
      </c>
      <c r="E58" s="39">
        <v>298</v>
      </c>
      <c r="F58" s="51">
        <v>300996390</v>
      </c>
      <c r="G58" s="3">
        <v>1.5862151423289981E-2</v>
      </c>
      <c r="H58" s="40" t="s">
        <v>111</v>
      </c>
      <c r="K58" s="112"/>
    </row>
    <row r="59" spans="1:11" x14ac:dyDescent="0.25">
      <c r="A59" s="88"/>
      <c r="B59" s="2" t="s">
        <v>164</v>
      </c>
      <c r="C59" s="38" t="s">
        <v>488</v>
      </c>
      <c r="D59" s="38" t="s">
        <v>325</v>
      </c>
      <c r="E59" s="39">
        <v>3</v>
      </c>
      <c r="F59" s="51">
        <v>3031698</v>
      </c>
      <c r="G59" s="3">
        <v>1.5976687542892254E-4</v>
      </c>
      <c r="H59" s="40" t="s">
        <v>111</v>
      </c>
      <c r="K59" s="112"/>
    </row>
    <row r="60" spans="1:11" x14ac:dyDescent="0.25">
      <c r="A60" s="88"/>
      <c r="B60" s="2" t="s">
        <v>644</v>
      </c>
      <c r="C60" s="38" t="s">
        <v>667</v>
      </c>
      <c r="D60" s="38" t="s">
        <v>325</v>
      </c>
      <c r="E60" s="39">
        <v>950</v>
      </c>
      <c r="F60" s="51">
        <v>96937240</v>
      </c>
      <c r="G60" s="3">
        <v>5.1084771463066466E-3</v>
      </c>
      <c r="H60" s="40" t="s">
        <v>111</v>
      </c>
      <c r="K60" s="112"/>
    </row>
    <row r="61" spans="1:11" x14ac:dyDescent="0.25">
      <c r="A61" s="88"/>
      <c r="B61" s="2" t="s">
        <v>165</v>
      </c>
      <c r="C61" s="38" t="s">
        <v>490</v>
      </c>
      <c r="D61" s="38" t="s">
        <v>325</v>
      </c>
      <c r="E61" s="39">
        <v>1500</v>
      </c>
      <c r="F61" s="51">
        <v>152551500</v>
      </c>
      <c r="G61" s="3">
        <v>8.0392824407296767E-3</v>
      </c>
      <c r="H61" s="40" t="s">
        <v>111</v>
      </c>
      <c r="K61" s="112"/>
    </row>
    <row r="62" spans="1:11" x14ac:dyDescent="0.25">
      <c r="A62" s="88"/>
      <c r="B62" s="2" t="s">
        <v>166</v>
      </c>
      <c r="C62" s="38" t="s">
        <v>496</v>
      </c>
      <c r="D62" s="38" t="s">
        <v>325</v>
      </c>
      <c r="E62" s="39">
        <v>2450</v>
      </c>
      <c r="F62" s="51">
        <v>246172815</v>
      </c>
      <c r="G62" s="3">
        <v>1.2973014287073512E-2</v>
      </c>
      <c r="H62" s="40" t="s">
        <v>111</v>
      </c>
      <c r="K62" s="112"/>
    </row>
    <row r="63" spans="1:11" x14ac:dyDescent="0.25">
      <c r="A63" s="88"/>
      <c r="B63" s="2" t="s">
        <v>744</v>
      </c>
      <c r="C63" s="38" t="s">
        <v>745</v>
      </c>
      <c r="D63" s="38" t="s">
        <v>325</v>
      </c>
      <c r="E63" s="39">
        <v>2470</v>
      </c>
      <c r="F63" s="51">
        <v>247766935</v>
      </c>
      <c r="G63" s="3">
        <v>1.3057022513308036E-2</v>
      </c>
      <c r="H63" s="40" t="s">
        <v>111</v>
      </c>
      <c r="K63" s="112"/>
    </row>
    <row r="64" spans="1:11" x14ac:dyDescent="0.25">
      <c r="A64" s="88"/>
      <c r="B64" s="2" t="s">
        <v>167</v>
      </c>
      <c r="C64" s="38" t="s">
        <v>497</v>
      </c>
      <c r="D64" s="38" t="s">
        <v>323</v>
      </c>
      <c r="E64" s="39">
        <v>1500</v>
      </c>
      <c r="F64" s="51">
        <v>150259200</v>
      </c>
      <c r="G64" s="3">
        <v>7.9184809596633821E-3</v>
      </c>
      <c r="H64" s="40" t="s">
        <v>126</v>
      </c>
      <c r="K64" s="112"/>
    </row>
    <row r="65" spans="1:11" x14ac:dyDescent="0.25">
      <c r="A65" s="88"/>
      <c r="B65" s="2" t="s">
        <v>168</v>
      </c>
      <c r="C65" s="38" t="s">
        <v>499</v>
      </c>
      <c r="D65" s="38" t="s">
        <v>493</v>
      </c>
      <c r="E65" s="39">
        <v>5</v>
      </c>
      <c r="F65" s="51">
        <v>5263410</v>
      </c>
      <c r="G65" s="3">
        <v>2.7737544102392295E-4</v>
      </c>
      <c r="H65" s="40" t="s">
        <v>113</v>
      </c>
      <c r="K65" s="112"/>
    </row>
    <row r="66" spans="1:11" x14ac:dyDescent="0.25">
      <c r="A66" s="88"/>
      <c r="B66" s="2" t="s">
        <v>169</v>
      </c>
      <c r="C66" s="38" t="s">
        <v>495</v>
      </c>
      <c r="D66" s="38" t="s">
        <v>493</v>
      </c>
      <c r="E66" s="39">
        <v>9</v>
      </c>
      <c r="F66" s="51">
        <v>9307836</v>
      </c>
      <c r="G66" s="3">
        <v>4.9051187642200529E-4</v>
      </c>
      <c r="H66" s="40" t="s">
        <v>113</v>
      </c>
      <c r="K66" s="112"/>
    </row>
    <row r="67" spans="1:11" x14ac:dyDescent="0.25">
      <c r="A67" s="88"/>
      <c r="B67" s="2" t="s">
        <v>170</v>
      </c>
      <c r="C67" s="38" t="s">
        <v>500</v>
      </c>
      <c r="D67" s="38" t="s">
        <v>493</v>
      </c>
      <c r="E67" s="39">
        <v>25</v>
      </c>
      <c r="F67" s="51">
        <v>24722625</v>
      </c>
      <c r="G67" s="3">
        <v>1.3028529057481867E-3</v>
      </c>
      <c r="H67" s="40" t="s">
        <v>111</v>
      </c>
      <c r="K67" s="112"/>
    </row>
    <row r="68" spans="1:11" x14ac:dyDescent="0.25">
      <c r="A68" s="88"/>
      <c r="B68" s="2" t="s">
        <v>171</v>
      </c>
      <c r="C68" s="38" t="s">
        <v>501</v>
      </c>
      <c r="D68" s="38" t="s">
        <v>402</v>
      </c>
      <c r="E68" s="39">
        <v>500</v>
      </c>
      <c r="F68" s="51">
        <v>50763950</v>
      </c>
      <c r="G68" s="11">
        <v>2.6751997316124669E-3</v>
      </c>
      <c r="H68" s="40" t="s">
        <v>111</v>
      </c>
      <c r="K68" s="112"/>
    </row>
    <row r="69" spans="1:11" x14ac:dyDescent="0.25">
      <c r="A69" s="88"/>
      <c r="B69" s="2" t="s">
        <v>307</v>
      </c>
      <c r="C69" s="38" t="s">
        <v>579</v>
      </c>
      <c r="D69" s="38" t="s">
        <v>402</v>
      </c>
      <c r="E69" s="39">
        <v>11601</v>
      </c>
      <c r="F69" s="51">
        <v>2051172.81</v>
      </c>
      <c r="G69" s="3">
        <v>1.0809436521001202E-4</v>
      </c>
      <c r="H69" s="40"/>
      <c r="K69" s="112"/>
    </row>
    <row r="70" spans="1:11" x14ac:dyDescent="0.25">
      <c r="A70" s="88"/>
      <c r="B70" s="2" t="s">
        <v>172</v>
      </c>
      <c r="C70" s="38" t="s">
        <v>498</v>
      </c>
      <c r="D70" s="38" t="s">
        <v>502</v>
      </c>
      <c r="E70" s="39">
        <v>500</v>
      </c>
      <c r="F70" s="51">
        <v>50109750</v>
      </c>
      <c r="G70" s="3">
        <v>2.6407241704234563E-3</v>
      </c>
      <c r="H70" s="40" t="s">
        <v>113</v>
      </c>
      <c r="K70" s="112"/>
    </row>
    <row r="71" spans="1:11" x14ac:dyDescent="0.25">
      <c r="A71" s="88"/>
      <c r="B71" s="2" t="s">
        <v>173</v>
      </c>
      <c r="C71" s="38" t="s">
        <v>494</v>
      </c>
      <c r="D71" s="38" t="s">
        <v>394</v>
      </c>
      <c r="E71" s="39">
        <v>450</v>
      </c>
      <c r="F71" s="51">
        <v>44911665</v>
      </c>
      <c r="G71" s="3">
        <v>2.36679127913153E-3</v>
      </c>
      <c r="H71" s="40" t="s">
        <v>114</v>
      </c>
      <c r="K71" s="112"/>
    </row>
    <row r="72" spans="1:11" x14ac:dyDescent="0.25">
      <c r="A72" s="88"/>
      <c r="B72" s="2" t="s">
        <v>174</v>
      </c>
      <c r="C72" s="38" t="s">
        <v>482</v>
      </c>
      <c r="D72" s="38" t="s">
        <v>394</v>
      </c>
      <c r="E72" s="39">
        <v>450</v>
      </c>
      <c r="F72" s="51">
        <v>44845290</v>
      </c>
      <c r="G72" s="3">
        <v>2.3632933956495355E-3</v>
      </c>
      <c r="H72" s="40" t="s">
        <v>114</v>
      </c>
      <c r="K72" s="112"/>
    </row>
    <row r="73" spans="1:11" x14ac:dyDescent="0.25">
      <c r="A73" s="88"/>
      <c r="B73" s="2" t="s">
        <v>768</v>
      </c>
      <c r="C73" s="38" t="s">
        <v>769</v>
      </c>
      <c r="D73" s="38" t="s">
        <v>394</v>
      </c>
      <c r="E73" s="39">
        <v>1250</v>
      </c>
      <c r="F73" s="51">
        <v>125610500</v>
      </c>
      <c r="G73" s="3">
        <v>6.6195238134090784E-3</v>
      </c>
      <c r="H73" s="40" t="s">
        <v>114</v>
      </c>
      <c r="K73" s="112"/>
    </row>
    <row r="74" spans="1:11" x14ac:dyDescent="0.25">
      <c r="A74" s="88"/>
      <c r="B74" s="2" t="s">
        <v>770</v>
      </c>
      <c r="C74" s="38" t="s">
        <v>771</v>
      </c>
      <c r="D74" s="38" t="s">
        <v>394</v>
      </c>
      <c r="E74" s="39">
        <v>1250</v>
      </c>
      <c r="F74" s="51">
        <v>125647625</v>
      </c>
      <c r="G74" s="3">
        <v>6.621480256712566E-3</v>
      </c>
      <c r="H74" s="40" t="s">
        <v>114</v>
      </c>
      <c r="K74" s="112"/>
    </row>
    <row r="75" spans="1:11" x14ac:dyDescent="0.25">
      <c r="A75" s="88"/>
      <c r="B75" s="2" t="s">
        <v>175</v>
      </c>
      <c r="C75" s="38" t="s">
        <v>504</v>
      </c>
      <c r="D75" s="38" t="s">
        <v>323</v>
      </c>
      <c r="E75" s="39">
        <v>5</v>
      </c>
      <c r="F75" s="51">
        <v>51289300</v>
      </c>
      <c r="G75" s="3">
        <v>2.7028850511946231E-3</v>
      </c>
      <c r="H75" s="40" t="s">
        <v>111</v>
      </c>
      <c r="K75" s="112"/>
    </row>
    <row r="76" spans="1:11" x14ac:dyDescent="0.25">
      <c r="A76" s="88"/>
      <c r="B76" s="2" t="s">
        <v>176</v>
      </c>
      <c r="C76" s="38" t="s">
        <v>503</v>
      </c>
      <c r="D76" s="38" t="s">
        <v>323</v>
      </c>
      <c r="E76" s="39">
        <v>1400</v>
      </c>
      <c r="F76" s="51">
        <v>141431640</v>
      </c>
      <c r="G76" s="3">
        <v>7.4532790566831583E-3</v>
      </c>
      <c r="H76" s="40" t="s">
        <v>111</v>
      </c>
      <c r="K76" s="112"/>
    </row>
    <row r="77" spans="1:11" x14ac:dyDescent="0.25">
      <c r="A77" s="88"/>
      <c r="B77" s="2" t="s">
        <v>177</v>
      </c>
      <c r="C77" s="38" t="s">
        <v>505</v>
      </c>
      <c r="D77" s="38" t="s">
        <v>323</v>
      </c>
      <c r="E77" s="39">
        <v>500</v>
      </c>
      <c r="F77" s="51">
        <v>49980050</v>
      </c>
      <c r="G77" s="3">
        <v>2.6338891348285085E-3</v>
      </c>
      <c r="H77" s="40" t="s">
        <v>111</v>
      </c>
      <c r="K77" s="112"/>
    </row>
    <row r="78" spans="1:11" x14ac:dyDescent="0.25">
      <c r="A78" s="88"/>
      <c r="B78" s="2" t="s">
        <v>590</v>
      </c>
      <c r="C78" s="38" t="s">
        <v>596</v>
      </c>
      <c r="D78" s="38" t="s">
        <v>323</v>
      </c>
      <c r="E78" s="39">
        <v>2500</v>
      </c>
      <c r="F78" s="51">
        <v>246874750</v>
      </c>
      <c r="G78" s="3">
        <v>1.3010005425935035E-2</v>
      </c>
      <c r="H78" s="40" t="s">
        <v>111</v>
      </c>
      <c r="K78" s="112"/>
    </row>
    <row r="79" spans="1:11" x14ac:dyDescent="0.25">
      <c r="A79" s="88"/>
      <c r="B79" s="2" t="s">
        <v>645</v>
      </c>
      <c r="C79" s="38" t="s">
        <v>668</v>
      </c>
      <c r="D79" s="38" t="s">
        <v>325</v>
      </c>
      <c r="E79" s="39">
        <v>1400</v>
      </c>
      <c r="F79" s="51">
        <v>139648040</v>
      </c>
      <c r="G79" s="3">
        <v>7.359285460020488E-3</v>
      </c>
      <c r="H79" s="40" t="s">
        <v>111</v>
      </c>
      <c r="K79" s="112"/>
    </row>
    <row r="80" spans="1:11" x14ac:dyDescent="0.25">
      <c r="A80" s="88"/>
      <c r="B80" s="2" t="s">
        <v>772</v>
      </c>
      <c r="C80" s="38" t="s">
        <v>773</v>
      </c>
      <c r="D80" s="38" t="s">
        <v>325</v>
      </c>
      <c r="E80" s="39">
        <v>2500</v>
      </c>
      <c r="F80" s="51">
        <v>251001250</v>
      </c>
      <c r="G80" s="3">
        <v>1.3227467063425792E-2</v>
      </c>
      <c r="H80" s="40" t="s">
        <v>111</v>
      </c>
      <c r="K80" s="112"/>
    </row>
    <row r="81" spans="1:11" x14ac:dyDescent="0.25">
      <c r="A81" s="88"/>
      <c r="B81" s="2" t="s">
        <v>178</v>
      </c>
      <c r="C81" s="38" t="s">
        <v>506</v>
      </c>
      <c r="D81" s="38" t="s">
        <v>407</v>
      </c>
      <c r="E81" s="39">
        <v>11</v>
      </c>
      <c r="F81" s="51">
        <v>11204622</v>
      </c>
      <c r="G81" s="3">
        <v>5.9047024053918466E-4</v>
      </c>
      <c r="H81" s="40" t="s">
        <v>113</v>
      </c>
      <c r="K81" s="112"/>
    </row>
    <row r="82" spans="1:11" x14ac:dyDescent="0.25">
      <c r="A82" s="88"/>
      <c r="B82" s="2" t="s">
        <v>179</v>
      </c>
      <c r="C82" s="38" t="s">
        <v>413</v>
      </c>
      <c r="D82" s="38" t="s">
        <v>407</v>
      </c>
      <c r="E82" s="39">
        <v>1</v>
      </c>
      <c r="F82" s="51">
        <v>1067178</v>
      </c>
      <c r="G82" s="3">
        <v>5.6239010147609263E-5</v>
      </c>
      <c r="H82" s="40" t="s">
        <v>113</v>
      </c>
      <c r="K82" s="112"/>
    </row>
    <row r="83" spans="1:11" x14ac:dyDescent="0.25">
      <c r="A83" s="88"/>
      <c r="B83" s="2" t="s">
        <v>180</v>
      </c>
      <c r="C83" s="38" t="s">
        <v>408</v>
      </c>
      <c r="D83" s="38" t="s">
        <v>407</v>
      </c>
      <c r="E83" s="39">
        <v>6</v>
      </c>
      <c r="F83" s="51">
        <v>6371388</v>
      </c>
      <c r="G83" s="3">
        <v>3.3576456260001226E-4</v>
      </c>
      <c r="H83" s="40" t="s">
        <v>113</v>
      </c>
      <c r="K83" s="112"/>
    </row>
    <row r="84" spans="1:11" x14ac:dyDescent="0.25">
      <c r="A84" s="88"/>
      <c r="B84" s="2" t="s">
        <v>181</v>
      </c>
      <c r="C84" s="38" t="s">
        <v>409</v>
      </c>
      <c r="D84" s="38" t="s">
        <v>407</v>
      </c>
      <c r="E84" s="39">
        <v>22</v>
      </c>
      <c r="F84" s="51">
        <v>23480446</v>
      </c>
      <c r="G84" s="3">
        <v>1.2373915512354932E-3</v>
      </c>
      <c r="H84" s="40" t="s">
        <v>113</v>
      </c>
      <c r="K84" s="112"/>
    </row>
    <row r="85" spans="1:11" x14ac:dyDescent="0.25">
      <c r="B85" s="2" t="s">
        <v>182</v>
      </c>
      <c r="C85" s="38" t="s">
        <v>412</v>
      </c>
      <c r="D85" s="38" t="s">
        <v>407</v>
      </c>
      <c r="E85" s="39">
        <v>3</v>
      </c>
      <c r="F85" s="51">
        <v>3070626</v>
      </c>
      <c r="G85" s="3">
        <v>1.6181833468597819E-4</v>
      </c>
      <c r="H85" s="40" t="s">
        <v>113</v>
      </c>
    </row>
    <row r="86" spans="1:11" x14ac:dyDescent="0.25">
      <c r="B86" s="2" t="s">
        <v>183</v>
      </c>
      <c r="C86" s="38" t="s">
        <v>410</v>
      </c>
      <c r="D86" s="38" t="s">
        <v>407</v>
      </c>
      <c r="E86" s="39">
        <v>50</v>
      </c>
      <c r="F86" s="51">
        <v>50622200</v>
      </c>
      <c r="G86" s="3">
        <v>2.6677296753627846E-3</v>
      </c>
      <c r="H86" s="40" t="s">
        <v>111</v>
      </c>
    </row>
    <row r="87" spans="1:11" x14ac:dyDescent="0.25">
      <c r="B87" s="2" t="s">
        <v>184</v>
      </c>
      <c r="C87" s="38" t="s">
        <v>411</v>
      </c>
      <c r="D87" s="38" t="s">
        <v>407</v>
      </c>
      <c r="E87" s="39">
        <v>10</v>
      </c>
      <c r="F87" s="51">
        <v>10207420</v>
      </c>
      <c r="G87" s="3">
        <v>5.3791888228665668E-4</v>
      </c>
      <c r="H87" s="40" t="s">
        <v>113</v>
      </c>
    </row>
    <row r="88" spans="1:11" x14ac:dyDescent="0.25">
      <c r="A88" s="97" t="s">
        <v>67</v>
      </c>
      <c r="B88" s="2" t="s">
        <v>185</v>
      </c>
      <c r="C88" s="38" t="s">
        <v>418</v>
      </c>
      <c r="D88" s="38" t="s">
        <v>407</v>
      </c>
      <c r="E88" s="39">
        <v>60</v>
      </c>
      <c r="F88" s="51">
        <v>6124974</v>
      </c>
      <c r="G88" s="3">
        <v>3.2277883815056427E-4</v>
      </c>
      <c r="H88" s="40" t="s">
        <v>113</v>
      </c>
    </row>
    <row r="89" spans="1:11" x14ac:dyDescent="0.25">
      <c r="B89" s="2" t="s">
        <v>186</v>
      </c>
      <c r="C89" s="38" t="s">
        <v>414</v>
      </c>
      <c r="D89" s="38" t="s">
        <v>407</v>
      </c>
      <c r="E89" s="39">
        <v>6000</v>
      </c>
      <c r="F89" s="51">
        <v>603479400</v>
      </c>
      <c r="G89" s="3">
        <v>3.1802645950790916E-2</v>
      </c>
      <c r="H89" s="40" t="s">
        <v>111</v>
      </c>
    </row>
    <row r="90" spans="1:11" x14ac:dyDescent="0.25">
      <c r="B90" s="2" t="s">
        <v>187</v>
      </c>
      <c r="C90" s="38" t="s">
        <v>415</v>
      </c>
      <c r="D90" s="38" t="s">
        <v>325</v>
      </c>
      <c r="E90" s="39">
        <v>495</v>
      </c>
      <c r="F90" s="51">
        <v>492167115</v>
      </c>
      <c r="G90" s="3">
        <v>2.5936621046165283E-2</v>
      </c>
      <c r="H90" s="40" t="s">
        <v>113</v>
      </c>
    </row>
    <row r="91" spans="1:11" x14ac:dyDescent="0.25">
      <c r="B91" s="2" t="s">
        <v>188</v>
      </c>
      <c r="C91" s="38" t="s">
        <v>416</v>
      </c>
      <c r="D91" s="38" t="s">
        <v>325</v>
      </c>
      <c r="E91" s="39">
        <v>20</v>
      </c>
      <c r="F91" s="51">
        <v>19386640</v>
      </c>
      <c r="G91" s="3">
        <v>1.021652848623236E-3</v>
      </c>
      <c r="H91" s="40" t="s">
        <v>113</v>
      </c>
    </row>
    <row r="92" spans="1:11" x14ac:dyDescent="0.25">
      <c r="A92" s="103" t="s">
        <v>71</v>
      </c>
      <c r="B92" s="2" t="s">
        <v>616</v>
      </c>
      <c r="C92" s="38" t="s">
        <v>629</v>
      </c>
      <c r="D92" s="38" t="s">
        <v>325</v>
      </c>
      <c r="E92" s="39">
        <v>2500</v>
      </c>
      <c r="F92" s="51">
        <v>250392250</v>
      </c>
      <c r="G92" s="3">
        <v>1.3195373488427156E-2</v>
      </c>
      <c r="H92" s="40" t="s">
        <v>113</v>
      </c>
    </row>
    <row r="93" spans="1:11" x14ac:dyDescent="0.25">
      <c r="B93" s="2" t="s">
        <v>726</v>
      </c>
      <c r="C93" s="38" t="s">
        <v>736</v>
      </c>
      <c r="D93" s="38" t="s">
        <v>325</v>
      </c>
      <c r="E93" s="39">
        <v>1250</v>
      </c>
      <c r="F93" s="51">
        <v>123377125</v>
      </c>
      <c r="G93" s="3">
        <v>6.5018276096938431E-3</v>
      </c>
      <c r="H93" s="40" t="s">
        <v>111</v>
      </c>
    </row>
    <row r="94" spans="1:11" x14ac:dyDescent="0.25">
      <c r="B94" s="2" t="s">
        <v>774</v>
      </c>
      <c r="C94" s="38" t="s">
        <v>775</v>
      </c>
      <c r="D94" s="38" t="s">
        <v>444</v>
      </c>
      <c r="E94" s="39">
        <v>270050</v>
      </c>
      <c r="F94" s="51">
        <v>30936928</v>
      </c>
      <c r="G94" s="3">
        <v>1.6303392758545033E-3</v>
      </c>
      <c r="H94" s="40"/>
    </row>
    <row r="95" spans="1:11" x14ac:dyDescent="0.25">
      <c r="B95" s="2" t="s">
        <v>727</v>
      </c>
      <c r="C95" s="38" t="s">
        <v>737</v>
      </c>
      <c r="D95" s="38" t="s">
        <v>325</v>
      </c>
      <c r="E95" s="39">
        <v>250</v>
      </c>
      <c r="F95" s="51">
        <v>255245000</v>
      </c>
      <c r="G95" s="3">
        <v>1.345110763633295E-2</v>
      </c>
      <c r="H95" s="40" t="s">
        <v>111</v>
      </c>
    </row>
    <row r="96" spans="1:11" x14ac:dyDescent="0.25">
      <c r="B96" s="2" t="s">
        <v>189</v>
      </c>
      <c r="C96" s="38" t="s">
        <v>417</v>
      </c>
      <c r="D96" s="38" t="s">
        <v>325</v>
      </c>
      <c r="E96" s="39">
        <v>1500</v>
      </c>
      <c r="F96" s="51">
        <v>151230600</v>
      </c>
      <c r="G96" s="3">
        <v>7.9696725832326346E-3</v>
      </c>
      <c r="H96" s="40" t="s">
        <v>111</v>
      </c>
    </row>
    <row r="97" spans="1:8" x14ac:dyDescent="0.25">
      <c r="B97" s="2" t="s">
        <v>776</v>
      </c>
      <c r="C97" s="38" t="s">
        <v>777</v>
      </c>
      <c r="D97" s="38" t="s">
        <v>325</v>
      </c>
      <c r="E97" s="39">
        <v>420</v>
      </c>
      <c r="F97" s="51">
        <v>43020726</v>
      </c>
      <c r="G97" s="3">
        <v>2.2671410449536232E-3</v>
      </c>
      <c r="H97" s="40" t="s">
        <v>113</v>
      </c>
    </row>
    <row r="98" spans="1:8" x14ac:dyDescent="0.25">
      <c r="B98" s="2" t="s">
        <v>686</v>
      </c>
      <c r="C98" s="38" t="s">
        <v>712</v>
      </c>
      <c r="D98" s="38" t="s">
        <v>401</v>
      </c>
      <c r="E98" s="39">
        <v>2400</v>
      </c>
      <c r="F98" s="51">
        <v>245691360</v>
      </c>
      <c r="G98" s="3">
        <v>1.2947642181735306E-2</v>
      </c>
      <c r="H98" s="40" t="s">
        <v>113</v>
      </c>
    </row>
    <row r="99" spans="1:8" x14ac:dyDescent="0.25">
      <c r="B99" s="2" t="s">
        <v>687</v>
      </c>
      <c r="C99" s="38" t="s">
        <v>713</v>
      </c>
      <c r="D99" s="38" t="s">
        <v>401</v>
      </c>
      <c r="E99" s="39">
        <v>2500</v>
      </c>
      <c r="F99" s="51">
        <v>248704000</v>
      </c>
      <c r="G99" s="3">
        <v>1.3106404723252366E-2</v>
      </c>
      <c r="H99" s="40" t="s">
        <v>113</v>
      </c>
    </row>
    <row r="100" spans="1:8" x14ac:dyDescent="0.25">
      <c r="B100" s="2" t="s">
        <v>308</v>
      </c>
      <c r="C100" s="38" t="s">
        <v>584</v>
      </c>
      <c r="D100" s="38" t="s">
        <v>323</v>
      </c>
      <c r="E100" s="39">
        <v>1</v>
      </c>
      <c r="F100" s="51">
        <v>10108240</v>
      </c>
      <c r="G100" s="3">
        <v>5.3269221435830745E-4</v>
      </c>
      <c r="H100" s="40" t="s">
        <v>114</v>
      </c>
    </row>
    <row r="101" spans="1:8" x14ac:dyDescent="0.25">
      <c r="B101" s="2" t="s">
        <v>309</v>
      </c>
      <c r="C101" s="38" t="s">
        <v>583</v>
      </c>
      <c r="D101" s="38" t="s">
        <v>323</v>
      </c>
      <c r="E101" s="39">
        <v>1</v>
      </c>
      <c r="F101" s="51">
        <v>10114910</v>
      </c>
      <c r="G101" s="3">
        <v>5.3304371541781632E-4</v>
      </c>
      <c r="H101" s="40" t="s">
        <v>114</v>
      </c>
    </row>
    <row r="102" spans="1:8" x14ac:dyDescent="0.25">
      <c r="B102" s="2" t="s">
        <v>190</v>
      </c>
      <c r="C102" s="38" t="s">
        <v>420</v>
      </c>
      <c r="D102" s="38" t="s">
        <v>407</v>
      </c>
      <c r="E102" s="39">
        <v>4</v>
      </c>
      <c r="F102" s="51">
        <v>4160016</v>
      </c>
      <c r="G102" s="3">
        <v>2.1922789079068056E-4</v>
      </c>
      <c r="H102" s="40" t="s">
        <v>111</v>
      </c>
    </row>
    <row r="103" spans="1:8" x14ac:dyDescent="0.25">
      <c r="A103" s="97" t="s">
        <v>74</v>
      </c>
      <c r="B103" s="2" t="s">
        <v>191</v>
      </c>
      <c r="C103" s="38" t="s">
        <v>422</v>
      </c>
      <c r="D103" s="38" t="s">
        <v>407</v>
      </c>
      <c r="E103" s="39">
        <v>150</v>
      </c>
      <c r="F103" s="51">
        <v>149389500</v>
      </c>
      <c r="G103" s="3">
        <v>7.8726488050224735E-3</v>
      </c>
      <c r="H103" s="40" t="s">
        <v>111</v>
      </c>
    </row>
    <row r="104" spans="1:8" x14ac:dyDescent="0.25">
      <c r="B104" s="2" t="s">
        <v>192</v>
      </c>
      <c r="C104" s="38" t="s">
        <v>423</v>
      </c>
      <c r="D104" s="38" t="s">
        <v>407</v>
      </c>
      <c r="E104" s="39">
        <v>9</v>
      </c>
      <c r="F104" s="51">
        <v>9304101</v>
      </c>
      <c r="G104" s="3">
        <v>4.9031504636844225E-4</v>
      </c>
      <c r="H104" s="40" t="s">
        <v>111</v>
      </c>
    </row>
    <row r="105" spans="1:8" x14ac:dyDescent="0.25">
      <c r="B105" s="2" t="s">
        <v>591</v>
      </c>
      <c r="C105" s="38" t="s">
        <v>597</v>
      </c>
      <c r="D105" s="38" t="s">
        <v>325</v>
      </c>
      <c r="E105" s="39">
        <v>1450</v>
      </c>
      <c r="F105" s="51">
        <v>141938760</v>
      </c>
      <c r="G105" s="3">
        <v>7.4800036769677369E-3</v>
      </c>
      <c r="H105" s="40" t="s">
        <v>111</v>
      </c>
    </row>
    <row r="106" spans="1:8" x14ac:dyDescent="0.25">
      <c r="B106" s="2" t="s">
        <v>193</v>
      </c>
      <c r="C106" s="38" t="s">
        <v>419</v>
      </c>
      <c r="D106" s="38" t="s">
        <v>407</v>
      </c>
      <c r="E106" s="39">
        <v>1000</v>
      </c>
      <c r="F106" s="51">
        <v>100337000</v>
      </c>
      <c r="G106" s="3">
        <v>5.2876404509656968E-3</v>
      </c>
      <c r="H106" s="40" t="s">
        <v>113</v>
      </c>
    </row>
    <row r="107" spans="1:8" x14ac:dyDescent="0.25">
      <c r="B107" s="2" t="s">
        <v>194</v>
      </c>
      <c r="C107" s="38" t="s">
        <v>421</v>
      </c>
      <c r="D107" s="38" t="s">
        <v>407</v>
      </c>
      <c r="E107" s="39">
        <v>5000</v>
      </c>
      <c r="F107" s="51">
        <v>503044000</v>
      </c>
      <c r="G107" s="3">
        <v>2.6509819936968299E-2</v>
      </c>
      <c r="H107" s="40" t="s">
        <v>113</v>
      </c>
    </row>
    <row r="108" spans="1:8" x14ac:dyDescent="0.25">
      <c r="B108" s="2" t="s">
        <v>195</v>
      </c>
      <c r="C108" s="38" t="s">
        <v>424</v>
      </c>
      <c r="D108" s="38" t="s">
        <v>325</v>
      </c>
      <c r="E108" s="39">
        <v>3000</v>
      </c>
      <c r="F108" s="51">
        <v>297438300</v>
      </c>
      <c r="G108" s="3">
        <v>1.5674644316119379E-2</v>
      </c>
      <c r="H108" s="40" t="s">
        <v>113</v>
      </c>
    </row>
    <row r="109" spans="1:8" x14ac:dyDescent="0.25">
      <c r="A109" s="85" t="s">
        <v>76</v>
      </c>
      <c r="B109" s="2" t="s">
        <v>646</v>
      </c>
      <c r="C109" s="38" t="s">
        <v>669</v>
      </c>
      <c r="D109" s="38" t="s">
        <v>325</v>
      </c>
      <c r="E109" s="39">
        <v>2470</v>
      </c>
      <c r="F109" s="51">
        <v>248443962</v>
      </c>
      <c r="G109" s="3">
        <v>1.3092701030221997E-2</v>
      </c>
      <c r="H109" s="40" t="s">
        <v>118</v>
      </c>
    </row>
    <row r="110" spans="1:8" x14ac:dyDescent="0.25">
      <c r="A110" s="89" t="s">
        <v>77</v>
      </c>
      <c r="B110" s="2" t="s">
        <v>746</v>
      </c>
      <c r="C110" s="38" t="s">
        <v>747</v>
      </c>
      <c r="D110" s="38" t="s">
        <v>325</v>
      </c>
      <c r="E110" s="39">
        <v>2470</v>
      </c>
      <c r="F110" s="51">
        <v>242300331</v>
      </c>
      <c r="G110" s="3">
        <v>1.2768938990382188E-2</v>
      </c>
      <c r="H110" s="40" t="s">
        <v>118</v>
      </c>
    </row>
    <row r="111" spans="1:8" x14ac:dyDescent="0.25">
      <c r="B111" s="2" t="s">
        <v>617</v>
      </c>
      <c r="C111" s="38" t="s">
        <v>626</v>
      </c>
      <c r="D111" s="38" t="s">
        <v>475</v>
      </c>
      <c r="E111" s="39">
        <v>1500</v>
      </c>
      <c r="F111" s="51">
        <v>148198050</v>
      </c>
      <c r="G111" s="3">
        <v>7.8098608084180001E-3</v>
      </c>
      <c r="H111" s="40" t="s">
        <v>118</v>
      </c>
    </row>
    <row r="112" spans="1:8" x14ac:dyDescent="0.25">
      <c r="B112" s="2" t="s">
        <v>778</v>
      </c>
      <c r="C112" s="38" t="s">
        <v>779</v>
      </c>
      <c r="D112" s="38" t="s">
        <v>475</v>
      </c>
      <c r="E112" s="39">
        <v>870</v>
      </c>
      <c r="F112" s="51">
        <v>88746003</v>
      </c>
      <c r="G112" s="3">
        <v>4.6768087078976157E-3</v>
      </c>
      <c r="H112" s="40" t="s">
        <v>118</v>
      </c>
    </row>
    <row r="113" spans="2:12" x14ac:dyDescent="0.25">
      <c r="B113" s="2" t="s">
        <v>196</v>
      </c>
      <c r="C113" s="38" t="s">
        <v>428</v>
      </c>
      <c r="D113" s="38" t="s">
        <v>425</v>
      </c>
      <c r="E113" s="39">
        <v>52</v>
      </c>
      <c r="F113" s="51">
        <v>52123084</v>
      </c>
      <c r="G113" s="3">
        <v>2.7468244753927552E-3</v>
      </c>
      <c r="H113" s="40" t="s">
        <v>114</v>
      </c>
    </row>
    <row r="114" spans="2:12" x14ac:dyDescent="0.25">
      <c r="B114" s="2" t="s">
        <v>197</v>
      </c>
      <c r="C114" s="38" t="s">
        <v>431</v>
      </c>
      <c r="D114" s="38" t="s">
        <v>425</v>
      </c>
      <c r="E114" s="39">
        <v>20</v>
      </c>
      <c r="F114" s="51">
        <v>19987240</v>
      </c>
      <c r="G114" s="3">
        <v>1.0533037536218904E-3</v>
      </c>
      <c r="H114" s="40" t="s">
        <v>114</v>
      </c>
    </row>
    <row r="115" spans="2:12" x14ac:dyDescent="0.25">
      <c r="B115" s="2" t="s">
        <v>198</v>
      </c>
      <c r="C115" s="38" t="s">
        <v>433</v>
      </c>
      <c r="D115" s="38" t="s">
        <v>325</v>
      </c>
      <c r="E115" s="39">
        <v>7</v>
      </c>
      <c r="F115" s="51">
        <v>7073409</v>
      </c>
      <c r="G115" s="3">
        <v>3.7276023355915382E-4</v>
      </c>
      <c r="H115" s="40" t="s">
        <v>111</v>
      </c>
    </row>
    <row r="116" spans="2:12" x14ac:dyDescent="0.25">
      <c r="B116" s="2" t="s">
        <v>618</v>
      </c>
      <c r="C116" s="38" t="s">
        <v>627</v>
      </c>
      <c r="D116" s="38" t="s">
        <v>327</v>
      </c>
      <c r="E116" s="39">
        <v>2500</v>
      </c>
      <c r="F116" s="51">
        <v>250474000</v>
      </c>
      <c r="G116" s="3">
        <v>1.3199681616105545E-2</v>
      </c>
      <c r="H116" s="40" t="s">
        <v>114</v>
      </c>
    </row>
    <row r="117" spans="2:12" x14ac:dyDescent="0.25">
      <c r="B117" s="2" t="s">
        <v>199</v>
      </c>
      <c r="C117" s="38" t="s">
        <v>427</v>
      </c>
      <c r="D117" s="38" t="s">
        <v>352</v>
      </c>
      <c r="E117" s="39">
        <v>7450</v>
      </c>
      <c r="F117" s="51">
        <v>752799405</v>
      </c>
      <c r="G117" s="3">
        <v>3.9671632452045691E-2</v>
      </c>
      <c r="H117" s="40" t="s">
        <v>111</v>
      </c>
    </row>
    <row r="118" spans="2:12" x14ac:dyDescent="0.25">
      <c r="B118" s="2" t="s">
        <v>606</v>
      </c>
      <c r="C118" s="38" t="s">
        <v>610</v>
      </c>
      <c r="D118" s="38" t="s">
        <v>352</v>
      </c>
      <c r="E118" s="39">
        <v>625</v>
      </c>
      <c r="F118" s="51">
        <v>62775812.5</v>
      </c>
      <c r="G118" s="3">
        <v>3.3082105854992478E-3</v>
      </c>
      <c r="H118" s="40" t="s">
        <v>111</v>
      </c>
    </row>
    <row r="119" spans="2:12" x14ac:dyDescent="0.25">
      <c r="B119" s="2" t="s">
        <v>200</v>
      </c>
      <c r="C119" s="38" t="s">
        <v>432</v>
      </c>
      <c r="D119" s="38" t="s">
        <v>353</v>
      </c>
      <c r="E119" s="39">
        <v>8</v>
      </c>
      <c r="F119" s="51">
        <v>8086528</v>
      </c>
      <c r="G119" s="3">
        <v>4.2615039876283658E-4</v>
      </c>
      <c r="H119" s="40" t="s">
        <v>111</v>
      </c>
    </row>
    <row r="120" spans="2:12" x14ac:dyDescent="0.25">
      <c r="B120" s="2" t="s">
        <v>201</v>
      </c>
      <c r="C120" s="38" t="s">
        <v>429</v>
      </c>
      <c r="D120" s="38" t="s">
        <v>353</v>
      </c>
      <c r="E120" s="39">
        <v>10</v>
      </c>
      <c r="F120" s="51">
        <v>9835630</v>
      </c>
      <c r="G120" s="3">
        <v>5.1832599189463244E-4</v>
      </c>
      <c r="H120" s="40" t="s">
        <v>111</v>
      </c>
      <c r="J120" s="113" t="s">
        <v>113</v>
      </c>
    </row>
    <row r="121" spans="2:12" x14ac:dyDescent="0.25">
      <c r="B121" s="2" t="s">
        <v>202</v>
      </c>
      <c r="C121" s="38" t="s">
        <v>426</v>
      </c>
      <c r="D121" s="38" t="s">
        <v>402</v>
      </c>
      <c r="E121" s="39">
        <v>17</v>
      </c>
      <c r="F121" s="51">
        <v>17309502</v>
      </c>
      <c r="G121" s="3">
        <v>9.1219014881122247E-4</v>
      </c>
      <c r="H121" s="40" t="s">
        <v>111</v>
      </c>
      <c r="J121" s="113" t="s">
        <v>113</v>
      </c>
      <c r="L121" s="110" t="s">
        <v>113</v>
      </c>
    </row>
    <row r="122" spans="2:12" x14ac:dyDescent="0.25">
      <c r="B122" s="2" t="s">
        <v>203</v>
      </c>
      <c r="C122" s="38" t="s">
        <v>430</v>
      </c>
      <c r="D122" s="38" t="s">
        <v>402</v>
      </c>
      <c r="E122" s="39">
        <v>2500</v>
      </c>
      <c r="F122" s="51">
        <v>247278000</v>
      </c>
      <c r="G122" s="3">
        <v>1.3031256220874608E-2</v>
      </c>
      <c r="H122" s="40" t="s">
        <v>111</v>
      </c>
      <c r="J122" s="113" t="s">
        <v>113</v>
      </c>
      <c r="L122" s="110" t="s">
        <v>115</v>
      </c>
    </row>
    <row r="123" spans="2:12" x14ac:dyDescent="0.25">
      <c r="B123" s="2" t="s">
        <v>607</v>
      </c>
      <c r="C123" s="38" t="s">
        <v>611</v>
      </c>
      <c r="D123" s="38" t="s">
        <v>402</v>
      </c>
      <c r="E123" s="39">
        <v>9950</v>
      </c>
      <c r="F123" s="51">
        <v>972165745</v>
      </c>
      <c r="G123" s="3">
        <v>5.1231977419149491E-2</v>
      </c>
      <c r="H123" s="40" t="s">
        <v>111</v>
      </c>
      <c r="J123" s="113"/>
      <c r="L123" s="110"/>
    </row>
    <row r="124" spans="2:12" x14ac:dyDescent="0.25">
      <c r="B124" s="2" t="s">
        <v>204</v>
      </c>
      <c r="C124" s="38" t="s">
        <v>434</v>
      </c>
      <c r="D124" s="38" t="s">
        <v>352</v>
      </c>
      <c r="E124" s="39">
        <v>2000</v>
      </c>
      <c r="F124" s="51">
        <v>202350400</v>
      </c>
      <c r="G124" s="3">
        <v>1.0663625186213353E-2</v>
      </c>
      <c r="H124" s="40" t="s">
        <v>111</v>
      </c>
      <c r="J124" s="113"/>
      <c r="L124" s="110"/>
    </row>
    <row r="125" spans="2:12" x14ac:dyDescent="0.25">
      <c r="B125" s="2" t="s">
        <v>205</v>
      </c>
      <c r="C125" s="38" t="s">
        <v>437</v>
      </c>
      <c r="D125" s="38" t="s">
        <v>352</v>
      </c>
      <c r="E125" s="39">
        <v>1500</v>
      </c>
      <c r="F125" s="51">
        <v>152243850</v>
      </c>
      <c r="G125" s="3">
        <v>8.0230696519803645E-3</v>
      </c>
      <c r="H125" s="40" t="s">
        <v>111</v>
      </c>
      <c r="J125" s="113"/>
      <c r="L125" s="110"/>
    </row>
    <row r="126" spans="2:12" x14ac:dyDescent="0.25">
      <c r="B126" s="2" t="s">
        <v>206</v>
      </c>
      <c r="C126" s="38" t="s">
        <v>439</v>
      </c>
      <c r="D126" s="38" t="s">
        <v>425</v>
      </c>
      <c r="E126" s="39">
        <v>40</v>
      </c>
      <c r="F126" s="51">
        <v>8044832</v>
      </c>
      <c r="G126" s="3">
        <v>4.2395306920102525E-4</v>
      </c>
      <c r="H126" s="40" t="s">
        <v>111</v>
      </c>
      <c r="J126" s="113"/>
      <c r="L126" s="110"/>
    </row>
    <row r="127" spans="2:12" x14ac:dyDescent="0.25">
      <c r="B127" s="2" t="s">
        <v>207</v>
      </c>
      <c r="C127" s="38" t="s">
        <v>442</v>
      </c>
      <c r="D127" s="38" t="s">
        <v>425</v>
      </c>
      <c r="E127" s="39">
        <v>140</v>
      </c>
      <c r="F127" s="51">
        <v>14215796</v>
      </c>
      <c r="G127" s="3">
        <v>7.4915552560148653E-4</v>
      </c>
      <c r="H127" s="40" t="s">
        <v>118</v>
      </c>
      <c r="J127" s="113"/>
      <c r="L127" s="110"/>
    </row>
    <row r="128" spans="2:12" x14ac:dyDescent="0.25">
      <c r="B128" s="2" t="s">
        <v>208</v>
      </c>
      <c r="C128" s="38" t="s">
        <v>436</v>
      </c>
      <c r="D128" s="38" t="s">
        <v>425</v>
      </c>
      <c r="E128" s="39">
        <v>200</v>
      </c>
      <c r="F128" s="51">
        <v>20289940</v>
      </c>
      <c r="G128" s="3">
        <v>1.0692556832640693E-3</v>
      </c>
      <c r="H128" s="40" t="s">
        <v>118</v>
      </c>
      <c r="J128" s="113"/>
      <c r="L128" s="110"/>
    </row>
    <row r="129" spans="2:12" x14ac:dyDescent="0.25">
      <c r="B129" s="2" t="s">
        <v>209</v>
      </c>
      <c r="C129" s="38" t="s">
        <v>440</v>
      </c>
      <c r="D129" s="38" t="s">
        <v>425</v>
      </c>
      <c r="E129" s="39">
        <v>100</v>
      </c>
      <c r="F129" s="51">
        <v>10135130</v>
      </c>
      <c r="G129" s="3">
        <v>5.3410928534634243E-4</v>
      </c>
      <c r="H129" s="40" t="s">
        <v>118</v>
      </c>
      <c r="J129" s="113"/>
      <c r="L129" s="110"/>
    </row>
    <row r="130" spans="2:12" x14ac:dyDescent="0.25">
      <c r="B130" s="2" t="s">
        <v>210</v>
      </c>
      <c r="C130" s="38" t="s">
        <v>438</v>
      </c>
      <c r="D130" s="38" t="s">
        <v>425</v>
      </c>
      <c r="E130" s="39">
        <v>100</v>
      </c>
      <c r="F130" s="51">
        <v>10149750</v>
      </c>
      <c r="G130" s="3">
        <v>5.3487974194154784E-4</v>
      </c>
      <c r="H130" s="40" t="s">
        <v>118</v>
      </c>
      <c r="J130" s="113" t="s">
        <v>113</v>
      </c>
      <c r="L130" s="110" t="s">
        <v>115</v>
      </c>
    </row>
    <row r="131" spans="2:12" x14ac:dyDescent="0.25">
      <c r="B131" s="2" t="s">
        <v>211</v>
      </c>
      <c r="C131" s="38" t="s">
        <v>435</v>
      </c>
      <c r="D131" s="38" t="s">
        <v>425</v>
      </c>
      <c r="E131" s="39">
        <v>100</v>
      </c>
      <c r="F131" s="51">
        <v>10136200</v>
      </c>
      <c r="G131" s="3">
        <v>5.3416567307253051E-4</v>
      </c>
      <c r="H131" s="40" t="s">
        <v>118</v>
      </c>
      <c r="J131" s="113" t="s">
        <v>115</v>
      </c>
      <c r="L131" s="110" t="s">
        <v>111</v>
      </c>
    </row>
    <row r="132" spans="2:12" x14ac:dyDescent="0.25">
      <c r="B132" s="2" t="s">
        <v>212</v>
      </c>
      <c r="C132" s="38" t="s">
        <v>441</v>
      </c>
      <c r="D132" s="38" t="s">
        <v>425</v>
      </c>
      <c r="E132" s="39">
        <v>100</v>
      </c>
      <c r="F132" s="51">
        <v>10148800</v>
      </c>
      <c r="G132" s="3">
        <v>5.3482967807250235E-4</v>
      </c>
      <c r="H132" s="40" t="s">
        <v>118</v>
      </c>
      <c r="J132" s="113" t="s">
        <v>111</v>
      </c>
      <c r="L132" s="110" t="s">
        <v>220</v>
      </c>
    </row>
    <row r="133" spans="2:12" x14ac:dyDescent="0.25">
      <c r="B133" s="2" t="s">
        <v>213</v>
      </c>
      <c r="C133" s="38" t="s">
        <v>447</v>
      </c>
      <c r="D133" s="38" t="s">
        <v>425</v>
      </c>
      <c r="E133" s="39">
        <v>100</v>
      </c>
      <c r="F133" s="51">
        <v>10137790</v>
      </c>
      <c r="G133" s="3">
        <v>5.3424946417966984E-4</v>
      </c>
      <c r="H133" s="40" t="s">
        <v>118</v>
      </c>
      <c r="J133" s="113"/>
      <c r="L133" s="110"/>
    </row>
    <row r="134" spans="2:12" x14ac:dyDescent="0.25">
      <c r="B134" s="2" t="s">
        <v>214</v>
      </c>
      <c r="C134" s="38" t="s">
        <v>445</v>
      </c>
      <c r="D134" s="38" t="s">
        <v>425</v>
      </c>
      <c r="E134" s="39">
        <v>100</v>
      </c>
      <c r="F134" s="51">
        <v>10139460</v>
      </c>
      <c r="G134" s="3">
        <v>5.3433747119157086E-4</v>
      </c>
      <c r="H134" s="40" t="s">
        <v>118</v>
      </c>
      <c r="J134" s="113"/>
      <c r="L134" s="110"/>
    </row>
    <row r="135" spans="2:12" x14ac:dyDescent="0.25">
      <c r="B135" s="2" t="s">
        <v>215</v>
      </c>
      <c r="C135" s="38" t="s">
        <v>443</v>
      </c>
      <c r="D135" s="38" t="s">
        <v>444</v>
      </c>
      <c r="E135" s="39">
        <v>17</v>
      </c>
      <c r="F135" s="51">
        <v>17515967</v>
      </c>
      <c r="G135" s="3">
        <v>9.2307060851909331E-4</v>
      </c>
      <c r="H135" s="40" t="s">
        <v>113</v>
      </c>
      <c r="J135" s="113"/>
      <c r="L135" s="110"/>
    </row>
    <row r="136" spans="2:12" x14ac:dyDescent="0.25">
      <c r="B136" s="2" t="s">
        <v>216</v>
      </c>
      <c r="C136" s="38" t="s">
        <v>446</v>
      </c>
      <c r="D136" s="38" t="s">
        <v>444</v>
      </c>
      <c r="E136" s="39">
        <v>2</v>
      </c>
      <c r="F136" s="51">
        <v>1953708</v>
      </c>
      <c r="G136" s="3">
        <v>1.0295808575276608E-4</v>
      </c>
      <c r="H136" s="40" t="s">
        <v>113</v>
      </c>
      <c r="J136" s="113"/>
      <c r="L136" s="110"/>
    </row>
    <row r="137" spans="2:12" x14ac:dyDescent="0.25">
      <c r="B137" s="2" t="s">
        <v>217</v>
      </c>
      <c r="C137" s="38" t="s">
        <v>448</v>
      </c>
      <c r="D137" s="38" t="s">
        <v>444</v>
      </c>
      <c r="E137" s="39">
        <v>5</v>
      </c>
      <c r="F137" s="39">
        <v>4887550</v>
      </c>
      <c r="G137" s="11">
        <v>2.5756806647714596E-4</v>
      </c>
      <c r="H137" s="40" t="s">
        <v>111</v>
      </c>
      <c r="J137" s="110" t="s">
        <v>220</v>
      </c>
      <c r="L137" s="112" t="s">
        <v>114</v>
      </c>
    </row>
    <row r="138" spans="2:12" x14ac:dyDescent="0.25">
      <c r="B138" s="65" t="s">
        <v>218</v>
      </c>
      <c r="C138" s="45" t="s">
        <v>449</v>
      </c>
      <c r="D138" s="45" t="s">
        <v>444</v>
      </c>
      <c r="E138" s="146">
        <v>15</v>
      </c>
      <c r="F138" s="129">
        <v>14444190</v>
      </c>
      <c r="G138" s="147">
        <v>7.6119161750335578E-4</v>
      </c>
      <c r="H138" s="40" t="s">
        <v>111</v>
      </c>
      <c r="J138" s="110" t="s">
        <v>113</v>
      </c>
      <c r="L138" s="112" t="s">
        <v>116</v>
      </c>
    </row>
    <row r="139" spans="2:12" x14ac:dyDescent="0.25">
      <c r="B139" s="65" t="s">
        <v>219</v>
      </c>
      <c r="C139" s="45" t="s">
        <v>450</v>
      </c>
      <c r="D139" s="45" t="s">
        <v>325</v>
      </c>
      <c r="E139" s="146">
        <v>2000</v>
      </c>
      <c r="F139" s="129">
        <v>199795800</v>
      </c>
      <c r="G139" s="147">
        <v>1.0529000807409551E-2</v>
      </c>
      <c r="H139" s="40" t="s">
        <v>111</v>
      </c>
      <c r="J139" s="110" t="s">
        <v>113</v>
      </c>
      <c r="L139" s="112" t="s">
        <v>221</v>
      </c>
    </row>
    <row r="140" spans="2:12" x14ac:dyDescent="0.25">
      <c r="B140" s="65" t="s">
        <v>619</v>
      </c>
      <c r="C140" s="45" t="s">
        <v>628</v>
      </c>
      <c r="D140" s="45" t="s">
        <v>325</v>
      </c>
      <c r="E140" s="146">
        <v>2500</v>
      </c>
      <c r="F140" s="129">
        <v>246495000</v>
      </c>
      <c r="G140" s="147">
        <v>1.2989993053019219E-2</v>
      </c>
      <c r="H140" s="40" t="s">
        <v>111</v>
      </c>
    </row>
    <row r="141" spans="2:12" x14ac:dyDescent="0.25">
      <c r="B141" s="65" t="s">
        <v>748</v>
      </c>
      <c r="C141" s="45" t="s">
        <v>749</v>
      </c>
      <c r="D141" s="45" t="s">
        <v>325</v>
      </c>
      <c r="E141" s="146">
        <v>2500</v>
      </c>
      <c r="F141" s="129">
        <v>251802750</v>
      </c>
      <c r="G141" s="147">
        <v>1.3269705159257329E-2</v>
      </c>
      <c r="H141" s="40" t="s">
        <v>111</v>
      </c>
    </row>
    <row r="142" spans="2:12" x14ac:dyDescent="0.25">
      <c r="B142" s="45"/>
      <c r="C142" s="45" t="s">
        <v>75</v>
      </c>
      <c r="D142" s="45"/>
      <c r="E142" s="46"/>
      <c r="F142" s="47">
        <f>SUM(F7:F141)</f>
        <v>17824536478.010002</v>
      </c>
      <c r="G142" s="5">
        <f>+F142/$F$154</f>
        <v>0.93933185266491248</v>
      </c>
      <c r="H142" s="48"/>
    </row>
    <row r="143" spans="2:12" x14ac:dyDescent="0.25">
      <c r="G143" s="68"/>
    </row>
    <row r="144" spans="2:12" x14ac:dyDescent="0.25">
      <c r="B144" s="49"/>
      <c r="C144" s="49" t="s">
        <v>78</v>
      </c>
      <c r="D144" s="49"/>
      <c r="E144" s="49"/>
      <c r="F144" s="49" t="s">
        <v>10</v>
      </c>
      <c r="G144" s="13" t="s">
        <v>11</v>
      </c>
    </row>
    <row r="145" spans="2:8" x14ac:dyDescent="0.25">
      <c r="B145" s="50"/>
      <c r="C145" s="45" t="s">
        <v>79</v>
      </c>
      <c r="D145" s="38"/>
      <c r="E145" s="51"/>
      <c r="F145" s="52" t="s">
        <v>80</v>
      </c>
      <c r="G145" s="14">
        <v>0</v>
      </c>
    </row>
    <row r="146" spans="2:8" x14ac:dyDescent="0.25">
      <c r="B146" s="50" t="s">
        <v>81</v>
      </c>
      <c r="C146" s="45" t="s">
        <v>82</v>
      </c>
      <c r="D146" s="45"/>
      <c r="E146" s="46"/>
      <c r="F146" s="39">
        <v>634275291.40999997</v>
      </c>
      <c r="G146" s="14">
        <v>3.3425552766253433E-2</v>
      </c>
    </row>
    <row r="147" spans="2:8" x14ac:dyDescent="0.25">
      <c r="B147" s="50"/>
      <c r="C147" s="45" t="s">
        <v>83</v>
      </c>
      <c r="D147" s="38"/>
      <c r="E147" s="51"/>
      <c r="F147" s="46" t="s">
        <v>80</v>
      </c>
      <c r="G147" s="14">
        <v>0</v>
      </c>
    </row>
    <row r="148" spans="2:8" x14ac:dyDescent="0.25">
      <c r="B148" s="50"/>
      <c r="C148" s="45" t="s">
        <v>84</v>
      </c>
      <c r="D148" s="38"/>
      <c r="E148" s="51"/>
      <c r="F148" s="46" t="s">
        <v>80</v>
      </c>
      <c r="G148" s="14">
        <v>0</v>
      </c>
    </row>
    <row r="149" spans="2:8" x14ac:dyDescent="0.25">
      <c r="B149" s="50"/>
      <c r="C149" s="45" t="s">
        <v>85</v>
      </c>
      <c r="D149" s="38"/>
      <c r="E149" s="51"/>
      <c r="F149" s="46" t="s">
        <v>80</v>
      </c>
      <c r="G149" s="14">
        <v>0</v>
      </c>
    </row>
    <row r="150" spans="2:8" x14ac:dyDescent="0.25">
      <c r="B150" s="38" t="s">
        <v>71</v>
      </c>
      <c r="C150" s="38" t="s">
        <v>86</v>
      </c>
      <c r="D150" s="38"/>
      <c r="E150" s="51"/>
      <c r="F150" s="39">
        <v>516948956.07999998</v>
      </c>
      <c r="G150" s="14">
        <v>2.7242594568834003E-2</v>
      </c>
    </row>
    <row r="151" spans="2:8" x14ac:dyDescent="0.25">
      <c r="B151" s="50"/>
      <c r="C151" s="38"/>
      <c r="D151" s="38"/>
      <c r="E151" s="51"/>
      <c r="F151" s="52"/>
      <c r="G151" s="14"/>
    </row>
    <row r="152" spans="2:8" x14ac:dyDescent="0.25">
      <c r="B152" s="50"/>
      <c r="C152" s="38" t="s">
        <v>87</v>
      </c>
      <c r="D152" s="38"/>
      <c r="E152" s="51"/>
      <c r="F152" s="53">
        <f>SUM(F145:F151)</f>
        <v>1151224247.49</v>
      </c>
      <c r="G152" s="14">
        <f>+F152/$F$154</f>
        <v>6.0668147335087443E-2</v>
      </c>
    </row>
    <row r="153" spans="2:8" x14ac:dyDescent="0.25">
      <c r="B153" s="50"/>
      <c r="C153" s="38"/>
      <c r="D153" s="38"/>
      <c r="E153" s="51"/>
      <c r="F153" s="53"/>
      <c r="G153" s="14"/>
    </row>
    <row r="154" spans="2:8" x14ac:dyDescent="0.25">
      <c r="B154" s="54"/>
      <c r="C154" s="55" t="s">
        <v>88</v>
      </c>
      <c r="D154" s="56"/>
      <c r="E154" s="57"/>
      <c r="F154" s="57">
        <f>+F152+F142</f>
        <v>18975760725.500004</v>
      </c>
      <c r="G154" s="15">
        <v>1</v>
      </c>
    </row>
    <row r="155" spans="2:8" s="85" customFormat="1" x14ac:dyDescent="0.25">
      <c r="B155" s="27"/>
      <c r="C155" s="27"/>
      <c r="D155" s="27"/>
      <c r="E155" s="30"/>
      <c r="F155" s="58"/>
      <c r="G155" s="31"/>
      <c r="H155" s="27"/>
    </row>
    <row r="156" spans="2:8" s="85" customFormat="1" x14ac:dyDescent="0.25">
      <c r="B156" s="27"/>
      <c r="C156" s="45" t="s">
        <v>89</v>
      </c>
      <c r="D156" s="16">
        <v>5.2871463082621766</v>
      </c>
      <c r="E156" s="30"/>
      <c r="F156" s="30">
        <v>0</v>
      </c>
      <c r="G156" s="31"/>
      <c r="H156" s="27"/>
    </row>
    <row r="157" spans="2:8" s="85" customFormat="1" x14ac:dyDescent="0.25">
      <c r="B157" s="27"/>
      <c r="C157" s="45" t="s">
        <v>90</v>
      </c>
      <c r="D157" s="16">
        <v>4.001121148438469</v>
      </c>
      <c r="E157" s="30"/>
      <c r="F157" s="27"/>
      <c r="G157" s="31"/>
      <c r="H157" s="27"/>
    </row>
    <row r="158" spans="2:8" s="85" customFormat="1" x14ac:dyDescent="0.25">
      <c r="B158" s="27"/>
      <c r="C158" s="45" t="s">
        <v>91</v>
      </c>
      <c r="D158" s="16">
        <v>7.4578346376166431</v>
      </c>
      <c r="E158" s="30"/>
      <c r="F158" s="27"/>
      <c r="G158" s="31"/>
      <c r="H158" s="27"/>
    </row>
    <row r="159" spans="2:8" s="85" customFormat="1" x14ac:dyDescent="0.25">
      <c r="C159" s="88" t="s">
        <v>92</v>
      </c>
      <c r="D159" s="92">
        <v>20.001100000000001</v>
      </c>
      <c r="E159" s="91"/>
      <c r="G159" s="105"/>
    </row>
    <row r="160" spans="2:8" s="85" customFormat="1" hidden="1" x14ac:dyDescent="0.25">
      <c r="C160" s="88" t="s">
        <v>93</v>
      </c>
      <c r="D160" s="92">
        <v>20.139199999999999</v>
      </c>
      <c r="E160" s="91"/>
      <c r="G160" s="105"/>
    </row>
    <row r="161" spans="2:8" hidden="1" x14ac:dyDescent="0.25">
      <c r="B161" s="85"/>
      <c r="C161" s="88" t="s">
        <v>94</v>
      </c>
      <c r="D161" s="114"/>
      <c r="E161" s="91"/>
      <c r="F161" s="85"/>
      <c r="G161" s="105"/>
      <c r="H161" s="85"/>
    </row>
    <row r="162" spans="2:8" hidden="1" x14ac:dyDescent="0.25">
      <c r="B162" s="85"/>
      <c r="C162" s="88" t="s">
        <v>95</v>
      </c>
      <c r="D162" s="93">
        <v>0</v>
      </c>
      <c r="E162" s="91"/>
      <c r="F162" s="85"/>
      <c r="G162" s="105"/>
      <c r="H162" s="85"/>
    </row>
    <row r="163" spans="2:8" hidden="1" x14ac:dyDescent="0.25">
      <c r="B163" s="85"/>
      <c r="C163" s="88" t="s">
        <v>96</v>
      </c>
      <c r="D163" s="93">
        <v>0</v>
      </c>
      <c r="E163" s="91"/>
      <c r="F163" s="86"/>
      <c r="G163" s="106"/>
      <c r="H163" s="85"/>
    </row>
    <row r="164" spans="2:8" x14ac:dyDescent="0.25">
      <c r="B164" s="87"/>
      <c r="C164" s="88"/>
      <c r="D164" s="85"/>
      <c r="E164" s="91"/>
      <c r="F164" s="85"/>
      <c r="G164" s="105"/>
      <c r="H164" s="85"/>
    </row>
    <row r="165" spans="2:8" x14ac:dyDescent="0.25">
      <c r="F165" s="30"/>
    </row>
    <row r="166" spans="2:8" x14ac:dyDescent="0.25">
      <c r="C166" s="49" t="s">
        <v>97</v>
      </c>
      <c r="D166" s="49"/>
      <c r="E166" s="49"/>
      <c r="F166" s="49"/>
      <c r="G166" s="6"/>
    </row>
    <row r="167" spans="2:8" x14ac:dyDescent="0.25">
      <c r="C167" s="49" t="s">
        <v>98</v>
      </c>
      <c r="D167" s="49"/>
      <c r="E167" s="49"/>
      <c r="F167" s="49" t="s">
        <v>10</v>
      </c>
      <c r="G167" s="6" t="s">
        <v>11</v>
      </c>
    </row>
    <row r="168" spans="2:8" x14ac:dyDescent="0.25">
      <c r="C168" s="45" t="s">
        <v>99</v>
      </c>
      <c r="D168" s="38"/>
      <c r="E168" s="51"/>
      <c r="F168" s="62">
        <f>SUMIF(Table134567685715[[Industry ]],A109,Table134567685715[Market Value])</f>
        <v>0</v>
      </c>
      <c r="G168" s="24">
        <f>+F168/$F$154</f>
        <v>0</v>
      </c>
    </row>
    <row r="169" spans="2:8" x14ac:dyDescent="0.25">
      <c r="C169" s="38" t="s">
        <v>100</v>
      </c>
      <c r="D169" s="38"/>
      <c r="E169" s="51"/>
      <c r="F169" s="62">
        <f>SUMIF(Table134567685715[[Industry ]],A110,Table134567685715[Market Value])</f>
        <v>0</v>
      </c>
      <c r="G169" s="24">
        <f>+F169/$F$154</f>
        <v>0</v>
      </c>
    </row>
    <row r="170" spans="2:8" x14ac:dyDescent="0.25">
      <c r="C170" s="38" t="s">
        <v>101</v>
      </c>
      <c r="D170" s="38"/>
      <c r="E170" s="51"/>
      <c r="F170" s="62">
        <f t="shared" ref="F170:F179" si="1">SUMIF($E$182:$E$191,C170,$H$182:$H$191)</f>
        <v>16546616238.9</v>
      </c>
      <c r="G170" s="24">
        <f>+F170/$F$154</f>
        <v>0.87198697740029618</v>
      </c>
    </row>
    <row r="171" spans="2:8" x14ac:dyDescent="0.25">
      <c r="C171" s="38" t="s">
        <v>102</v>
      </c>
      <c r="D171" s="38"/>
      <c r="E171" s="51"/>
      <c r="F171" s="62">
        <f t="shared" si="1"/>
        <v>0</v>
      </c>
      <c r="G171" s="24">
        <f t="shared" ref="G171:G179" si="2">+F171/$F$154</f>
        <v>0</v>
      </c>
    </row>
    <row r="172" spans="2:8" x14ac:dyDescent="0.25">
      <c r="C172" s="38" t="s">
        <v>103</v>
      </c>
      <c r="D172" s="38"/>
      <c r="E172" s="51"/>
      <c r="F172" s="62">
        <f t="shared" si="1"/>
        <v>1243546860</v>
      </c>
      <c r="G172" s="24">
        <f>+F172/$F$154</f>
        <v>6.5533439106285576E-2</v>
      </c>
    </row>
    <row r="173" spans="2:8" x14ac:dyDescent="0.25">
      <c r="C173" s="38" t="s">
        <v>104</v>
      </c>
      <c r="D173" s="38"/>
      <c r="E173" s="51"/>
      <c r="F173" s="62">
        <f t="shared" si="1"/>
        <v>0</v>
      </c>
      <c r="G173" s="24">
        <f t="shared" si="2"/>
        <v>0</v>
      </c>
    </row>
    <row r="174" spans="2:8" x14ac:dyDescent="0.25">
      <c r="C174" s="38" t="s">
        <v>105</v>
      </c>
      <c r="D174" s="38"/>
      <c r="E174" s="51"/>
      <c r="F174" s="62">
        <f t="shared" si="1"/>
        <v>0</v>
      </c>
      <c r="G174" s="24">
        <f t="shared" si="2"/>
        <v>0</v>
      </c>
    </row>
    <row r="175" spans="2:8" x14ac:dyDescent="0.25">
      <c r="C175" s="38" t="s">
        <v>106</v>
      </c>
      <c r="D175" s="38"/>
      <c r="E175" s="51"/>
      <c r="F175" s="62">
        <f t="shared" si="1"/>
        <v>0</v>
      </c>
      <c r="G175" s="24">
        <f t="shared" si="2"/>
        <v>0</v>
      </c>
    </row>
    <row r="176" spans="2:8" x14ac:dyDescent="0.25">
      <c r="C176" s="38" t="s">
        <v>107</v>
      </c>
      <c r="D176" s="38"/>
      <c r="E176" s="51"/>
      <c r="F176" s="62">
        <f t="shared" si="1"/>
        <v>0</v>
      </c>
      <c r="G176" s="24">
        <f t="shared" si="2"/>
        <v>0</v>
      </c>
    </row>
    <row r="177" spans="2:10" x14ac:dyDescent="0.25">
      <c r="C177" s="38" t="s">
        <v>108</v>
      </c>
      <c r="D177" s="38"/>
      <c r="E177" s="51"/>
      <c r="F177" s="62">
        <f t="shared" si="1"/>
        <v>0</v>
      </c>
      <c r="G177" s="24">
        <f t="shared" si="2"/>
        <v>0</v>
      </c>
      <c r="I177" s="144"/>
    </row>
    <row r="178" spans="2:10" s="85" customFormat="1" x14ac:dyDescent="0.25">
      <c r="B178" s="27"/>
      <c r="C178" s="38" t="s">
        <v>109</v>
      </c>
      <c r="D178" s="38"/>
      <c r="E178" s="51"/>
      <c r="F178" s="62">
        <f t="shared" si="1"/>
        <v>0</v>
      </c>
      <c r="G178" s="10">
        <f t="shared" si="2"/>
        <v>0</v>
      </c>
      <c r="H178" s="27"/>
    </row>
    <row r="179" spans="2:10" s="85" customFormat="1" x14ac:dyDescent="0.25">
      <c r="B179" s="27"/>
      <c r="C179" s="38" t="s">
        <v>110</v>
      </c>
      <c r="D179" s="38"/>
      <c r="E179" s="51"/>
      <c r="F179" s="62">
        <f t="shared" si="1"/>
        <v>0</v>
      </c>
      <c r="G179" s="10">
        <f t="shared" si="2"/>
        <v>0</v>
      </c>
      <c r="H179" s="27"/>
    </row>
    <row r="180" spans="2:10" s="85" customFormat="1" x14ac:dyDescent="0.25">
      <c r="B180" s="27"/>
      <c r="C180" s="67" t="s">
        <v>119</v>
      </c>
      <c r="D180" s="38"/>
      <c r="E180" s="51"/>
      <c r="F180" s="59">
        <f>SUM(F168:F179)</f>
        <v>17790163098.900002</v>
      </c>
      <c r="G180" s="69">
        <f>SUM(G168:G179)</f>
        <v>0.9375204165065818</v>
      </c>
      <c r="H180" s="109">
        <f>F180-F142</f>
        <v>-34373379.11000061</v>
      </c>
    </row>
    <row r="181" spans="2:10" s="85" customFormat="1" x14ac:dyDescent="0.25">
      <c r="B181" s="27"/>
      <c r="C181" s="27"/>
      <c r="D181" s="27"/>
      <c r="E181" s="143"/>
      <c r="F181" s="144"/>
      <c r="G181" s="145"/>
    </row>
    <row r="182" spans="2:10" s="85" customFormat="1" hidden="1" x14ac:dyDescent="0.25">
      <c r="E182" s="85" t="s">
        <v>101</v>
      </c>
      <c r="F182" s="85" t="s">
        <v>111</v>
      </c>
      <c r="G182" s="115">
        <f>H182/$F$154</f>
        <v>0.61552959182310896</v>
      </c>
      <c r="H182" s="126">
        <f t="shared" ref="H182:H191" si="3">SUMIF($H$7:$H$141,F182,$F$7:$F$141)</f>
        <v>11680142253.9</v>
      </c>
    </row>
    <row r="183" spans="2:10" s="85" customFormat="1" hidden="1" x14ac:dyDescent="0.25">
      <c r="C183" s="85" t="s">
        <v>101</v>
      </c>
      <c r="E183" s="85" t="s">
        <v>101</v>
      </c>
      <c r="F183" s="85" t="s">
        <v>118</v>
      </c>
      <c r="G183" s="115">
        <f t="shared" ref="G183:G191" si="4">H183/$F$154</f>
        <v>7.0561103787564708E-2</v>
      </c>
      <c r="H183" s="126">
        <f t="shared" si="3"/>
        <v>1338950622</v>
      </c>
    </row>
    <row r="184" spans="2:10" s="85" customFormat="1" hidden="1" x14ac:dyDescent="0.25">
      <c r="C184" s="85" t="s">
        <v>101</v>
      </c>
      <c r="E184" s="85" t="s">
        <v>101</v>
      </c>
      <c r="F184" s="110" t="s">
        <v>220</v>
      </c>
      <c r="G184" s="115">
        <f t="shared" si="4"/>
        <v>0</v>
      </c>
      <c r="H184" s="126">
        <f t="shared" si="3"/>
        <v>0</v>
      </c>
    </row>
    <row r="185" spans="2:10" s="85" customFormat="1" hidden="1" x14ac:dyDescent="0.25">
      <c r="C185" s="85" t="s">
        <v>101</v>
      </c>
      <c r="E185" s="85" t="s">
        <v>101</v>
      </c>
      <c r="F185" s="112" t="s">
        <v>221</v>
      </c>
      <c r="G185" s="115">
        <f t="shared" si="4"/>
        <v>0</v>
      </c>
      <c r="H185" s="126">
        <f t="shared" si="3"/>
        <v>0</v>
      </c>
    </row>
    <row r="186" spans="2:10" s="85" customFormat="1" hidden="1" x14ac:dyDescent="0.25">
      <c r="C186" s="85" t="s">
        <v>101</v>
      </c>
      <c r="E186" s="85" t="s">
        <v>101</v>
      </c>
      <c r="F186" s="85" t="s">
        <v>113</v>
      </c>
      <c r="G186" s="115">
        <f t="shared" si="4"/>
        <v>0.1858962817896225</v>
      </c>
      <c r="H186" s="126">
        <f t="shared" si="3"/>
        <v>3527523363</v>
      </c>
    </row>
    <row r="187" spans="2:10" s="85" customFormat="1" hidden="1" x14ac:dyDescent="0.25">
      <c r="C187" s="85" t="s">
        <v>101</v>
      </c>
      <c r="E187" s="85" t="s">
        <v>103</v>
      </c>
      <c r="F187" s="85" t="s">
        <v>114</v>
      </c>
      <c r="G187" s="115">
        <f t="shared" si="4"/>
        <v>5.7081078101097277E-2</v>
      </c>
      <c r="H187" s="126">
        <f t="shared" si="3"/>
        <v>1083156880</v>
      </c>
    </row>
    <row r="188" spans="2:10" s="85" customFormat="1" hidden="1" x14ac:dyDescent="0.25">
      <c r="C188" s="85" t="s">
        <v>103</v>
      </c>
      <c r="E188" s="85" t="s">
        <v>103</v>
      </c>
      <c r="F188" s="85" t="s">
        <v>222</v>
      </c>
      <c r="G188" s="115">
        <f t="shared" si="4"/>
        <v>5.338800455249236E-4</v>
      </c>
      <c r="H188" s="126">
        <f t="shared" si="3"/>
        <v>10130780</v>
      </c>
    </row>
    <row r="189" spans="2:10" s="85" customFormat="1" hidden="1" x14ac:dyDescent="0.25">
      <c r="C189" s="85" t="s">
        <v>104</v>
      </c>
      <c r="E189" s="85" t="s">
        <v>101</v>
      </c>
      <c r="F189" s="85" t="s">
        <v>116</v>
      </c>
      <c r="G189" s="115">
        <f t="shared" si="4"/>
        <v>0</v>
      </c>
      <c r="H189" s="126">
        <f t="shared" si="3"/>
        <v>0</v>
      </c>
    </row>
    <row r="190" spans="2:10" s="85" customFormat="1" hidden="1" x14ac:dyDescent="0.25">
      <c r="C190" s="85" t="s">
        <v>101</v>
      </c>
      <c r="E190" s="85" t="s">
        <v>103</v>
      </c>
      <c r="F190" s="85" t="s">
        <v>126</v>
      </c>
      <c r="G190" s="115">
        <f t="shared" si="4"/>
        <v>7.9184809596633821E-3</v>
      </c>
      <c r="H190" s="126">
        <f t="shared" si="3"/>
        <v>150259200</v>
      </c>
    </row>
    <row r="191" spans="2:10" s="85" customFormat="1" hidden="1" x14ac:dyDescent="0.25">
      <c r="C191" s="85" t="s">
        <v>104</v>
      </c>
      <c r="E191" s="85" t="s">
        <v>101</v>
      </c>
      <c r="F191" s="85" t="s">
        <v>112</v>
      </c>
      <c r="G191" s="115">
        <f t="shared" si="4"/>
        <v>0</v>
      </c>
      <c r="H191" s="126">
        <f t="shared" si="3"/>
        <v>0</v>
      </c>
      <c r="J191" s="139"/>
    </row>
    <row r="192" spans="2:10" hidden="1" x14ac:dyDescent="0.25">
      <c r="B192" s="85"/>
      <c r="C192" s="85" t="s">
        <v>101</v>
      </c>
      <c r="D192" s="85"/>
      <c r="E192" s="91"/>
      <c r="F192" s="85"/>
      <c r="G192" s="116">
        <f>SUM(G182:G191)</f>
        <v>0.9375204165065818</v>
      </c>
      <c r="H192" s="117">
        <f>SUM(H182:H191)</f>
        <v>17790163098.900002</v>
      </c>
      <c r="I192" s="144"/>
      <c r="J192" s="139"/>
    </row>
    <row r="193" spans="2:10" hidden="1" x14ac:dyDescent="0.25">
      <c r="B193" s="85"/>
      <c r="C193" s="85"/>
      <c r="D193" s="85"/>
      <c r="E193" s="91"/>
      <c r="F193" s="85"/>
      <c r="G193" s="105"/>
      <c r="H193" s="109">
        <f>+H192-F142</f>
        <v>-34373379.11000061</v>
      </c>
      <c r="I193" s="140"/>
      <c r="J193" s="139"/>
    </row>
    <row r="194" spans="2:10" x14ac:dyDescent="0.25">
      <c r="B194" s="85"/>
      <c r="C194" s="85"/>
      <c r="D194" s="85"/>
      <c r="E194" s="91"/>
      <c r="F194" s="85"/>
      <c r="G194" s="105"/>
      <c r="H194" s="85"/>
      <c r="I194" s="140"/>
      <c r="J194" s="139"/>
    </row>
    <row r="195" spans="2:10" x14ac:dyDescent="0.25">
      <c r="B195" s="85"/>
      <c r="C195" s="85"/>
      <c r="D195" s="139"/>
      <c r="E195" s="91"/>
      <c r="F195" s="85"/>
      <c r="G195" s="105"/>
      <c r="H195" s="85"/>
      <c r="I195" s="140"/>
      <c r="J195" s="139"/>
    </row>
    <row r="196" spans="2:10" x14ac:dyDescent="0.25">
      <c r="D196" s="140"/>
      <c r="E196" s="143"/>
      <c r="F196" s="144"/>
      <c r="G196" s="145"/>
      <c r="H196" s="144"/>
      <c r="I196" s="140"/>
      <c r="J196" s="139"/>
    </row>
    <row r="197" spans="2:10" x14ac:dyDescent="0.25">
      <c r="D197" s="140"/>
      <c r="E197" s="141"/>
      <c r="F197" s="28"/>
      <c r="G197" s="142"/>
      <c r="H197" s="140"/>
      <c r="I197" s="140"/>
      <c r="J197" s="139"/>
    </row>
    <row r="198" spans="2:10" x14ac:dyDescent="0.25">
      <c r="D198" s="140"/>
      <c r="E198" s="141"/>
      <c r="F198" s="28"/>
      <c r="G198" s="142"/>
      <c r="H198" s="140"/>
    </row>
    <row r="199" spans="2:10" x14ac:dyDescent="0.25">
      <c r="D199" s="140"/>
      <c r="E199" s="141"/>
      <c r="F199" s="28"/>
      <c r="G199" s="142"/>
      <c r="H199" s="140"/>
    </row>
    <row r="200" spans="2:10" x14ac:dyDescent="0.25">
      <c r="D200" s="140"/>
      <c r="E200" s="141"/>
      <c r="F200" s="28"/>
      <c r="G200" s="142"/>
      <c r="H200" s="140"/>
    </row>
    <row r="201" spans="2:10" x14ac:dyDescent="0.25">
      <c r="D201" s="140"/>
      <c r="E201" s="141"/>
      <c r="F201" s="28"/>
      <c r="G201" s="142"/>
      <c r="H201" s="140"/>
    </row>
    <row r="202" spans="2:10" x14ac:dyDescent="0.25">
      <c r="F202" s="28"/>
    </row>
    <row r="203" spans="2:10" x14ac:dyDescent="0.25">
      <c r="F203" s="28"/>
    </row>
  </sheetData>
  <pageMargins left="0.7" right="0.7" top="0.75" bottom="0.75" header="0.3" footer="0.3"/>
  <pageSetup scale="41" orientation="portrait" horizontalDpi="4294967295" verticalDpi="4294967295" r:id="rId1"/>
  <rowBreaks count="1" manualBreakCount="1">
    <brk id="152" min="1" max="7" man="1"/>
  </rowBreak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517DC-253C-41B4-B9B7-7F93795E19D5}">
  <sheetPr>
    <tabColor rgb="FF7030A0"/>
  </sheetPr>
  <dimension ref="A2:L116"/>
  <sheetViews>
    <sheetView showGridLines="0" zoomScaleNormal="100" zoomScaleSheetLayoutView="89" workbookViewId="0">
      <selection activeCell="D4" sqref="D4"/>
    </sheetView>
  </sheetViews>
  <sheetFormatPr defaultColWidth="9.140625" defaultRowHeight="15" outlineLevelRow="1" x14ac:dyDescent="0.25"/>
  <cols>
    <col min="1" max="1" width="11.28515625" style="85" customWidth="1"/>
    <col min="2" max="2" width="16.5703125" style="27" customWidth="1"/>
    <col min="3" max="3" width="52.7109375" style="27" customWidth="1"/>
    <col min="4" max="4" width="62" style="27" customWidth="1"/>
    <col min="5" max="5" width="19.42578125" style="30" customWidth="1"/>
    <col min="6" max="6" width="29.5703125" style="27" customWidth="1"/>
    <col min="7" max="7" width="20.5703125" style="31" customWidth="1"/>
    <col min="8" max="8" width="20.7109375" style="27" bestFit="1" customWidth="1"/>
    <col min="9" max="9" width="16.28515625" style="27" bestFit="1" customWidth="1"/>
    <col min="10" max="10" width="14" style="85" bestFit="1" customWidth="1"/>
    <col min="11" max="11" width="12" style="85" bestFit="1" customWidth="1"/>
    <col min="12" max="12" width="16.140625" style="85" bestFit="1" customWidth="1"/>
    <col min="13" max="13" width="14" style="27" bestFit="1" customWidth="1"/>
    <col min="14" max="14" width="9.140625" style="27"/>
    <col min="15" max="15" width="10" style="27" bestFit="1" customWidth="1"/>
    <col min="16" max="16384" width="9.140625" style="27"/>
  </cols>
  <sheetData>
    <row r="2" spans="1:11" x14ac:dyDescent="0.25">
      <c r="B2" s="28" t="s">
        <v>0</v>
      </c>
      <c r="D2" s="29" t="s">
        <v>1</v>
      </c>
    </row>
    <row r="3" spans="1:11" x14ac:dyDescent="0.25">
      <c r="A3" s="123" t="s">
        <v>223</v>
      </c>
      <c r="B3" s="28" t="s">
        <v>3</v>
      </c>
      <c r="D3" s="28" t="s">
        <v>224</v>
      </c>
    </row>
    <row r="4" spans="1:11" x14ac:dyDescent="0.25">
      <c r="B4" s="28" t="s">
        <v>5</v>
      </c>
      <c r="D4" s="28" t="s">
        <v>765</v>
      </c>
    </row>
    <row r="6" spans="1:11" x14ac:dyDescent="0.25">
      <c r="B6" s="33" t="s">
        <v>6</v>
      </c>
      <c r="C6" s="34" t="s">
        <v>7</v>
      </c>
      <c r="D6" s="34" t="s">
        <v>8</v>
      </c>
      <c r="E6" s="35" t="s">
        <v>9</v>
      </c>
      <c r="F6" s="34" t="s">
        <v>10</v>
      </c>
      <c r="G6" s="1" t="s">
        <v>11</v>
      </c>
      <c r="H6" s="36" t="s">
        <v>12</v>
      </c>
    </row>
    <row r="7" spans="1:11" x14ac:dyDescent="0.25">
      <c r="A7" s="88"/>
      <c r="B7" s="2" t="s">
        <v>124</v>
      </c>
      <c r="C7" s="38" t="s">
        <v>454</v>
      </c>
      <c r="D7" s="38" t="s">
        <v>325</v>
      </c>
      <c r="E7" s="39">
        <v>20</v>
      </c>
      <c r="F7" s="17">
        <v>2044116</v>
      </c>
      <c r="G7" s="3">
        <v>8.7697163638119115E-3</v>
      </c>
      <c r="H7" s="40" t="s">
        <v>111</v>
      </c>
      <c r="J7" s="85" t="s">
        <v>111</v>
      </c>
      <c r="K7" s="111">
        <f>SUMIF($H$7:$H$51,J7,$F$7:$F$51)</f>
        <v>113995806.7</v>
      </c>
    </row>
    <row r="8" spans="1:11" x14ac:dyDescent="0.25">
      <c r="A8" s="88"/>
      <c r="B8" s="2" t="s">
        <v>127</v>
      </c>
      <c r="C8" s="38" t="s">
        <v>453</v>
      </c>
      <c r="D8" s="38" t="s">
        <v>325</v>
      </c>
      <c r="E8" s="39">
        <v>7</v>
      </c>
      <c r="F8" s="17">
        <v>7211806</v>
      </c>
      <c r="G8" s="3">
        <v>3.0940266154580721E-2</v>
      </c>
      <c r="H8" s="40" t="s">
        <v>111</v>
      </c>
      <c r="J8" s="85" t="s">
        <v>112</v>
      </c>
      <c r="K8" s="111">
        <f t="shared" ref="K8:K16" si="0">SUMIF($H$7:$H$51,J8,$F$7:$F$51)</f>
        <v>0</v>
      </c>
    </row>
    <row r="9" spans="1:11" x14ac:dyDescent="0.25">
      <c r="A9" s="88"/>
      <c r="B9" s="2" t="s">
        <v>225</v>
      </c>
      <c r="C9" s="38" t="s">
        <v>507</v>
      </c>
      <c r="D9" s="38" t="s">
        <v>323</v>
      </c>
      <c r="E9" s="39">
        <v>9</v>
      </c>
      <c r="F9" s="17">
        <v>9118350</v>
      </c>
      <c r="G9" s="3">
        <v>3.9119767765608382E-2</v>
      </c>
      <c r="H9" s="40" t="s">
        <v>111</v>
      </c>
      <c r="J9" s="94" t="s">
        <v>113</v>
      </c>
      <c r="K9" s="111">
        <f t="shared" si="0"/>
        <v>43626417</v>
      </c>
    </row>
    <row r="10" spans="1:11" x14ac:dyDescent="0.25">
      <c r="A10" s="88"/>
      <c r="B10" s="2" t="s">
        <v>135</v>
      </c>
      <c r="C10" s="38" t="s">
        <v>460</v>
      </c>
      <c r="D10" s="38" t="s">
        <v>323</v>
      </c>
      <c r="E10" s="39">
        <v>20</v>
      </c>
      <c r="F10" s="17">
        <v>2045388</v>
      </c>
      <c r="G10" s="3">
        <v>8.7751735292637585E-3</v>
      </c>
      <c r="H10" s="40" t="s">
        <v>111</v>
      </c>
      <c r="J10" s="85" t="s">
        <v>220</v>
      </c>
      <c r="K10" s="111">
        <f t="shared" si="0"/>
        <v>0</v>
      </c>
    </row>
    <row r="11" spans="1:11" x14ac:dyDescent="0.25">
      <c r="A11" s="88"/>
      <c r="B11" s="2" t="s">
        <v>136</v>
      </c>
      <c r="C11" s="38" t="s">
        <v>461</v>
      </c>
      <c r="D11" s="38" t="s">
        <v>323</v>
      </c>
      <c r="E11" s="39">
        <v>50</v>
      </c>
      <c r="F11" s="17">
        <v>5062540</v>
      </c>
      <c r="G11" s="3">
        <v>2.1719432693864907E-2</v>
      </c>
      <c r="H11" s="40" t="s">
        <v>111</v>
      </c>
      <c r="J11" s="85" t="s">
        <v>114</v>
      </c>
      <c r="K11" s="111">
        <f t="shared" si="0"/>
        <v>19565259</v>
      </c>
    </row>
    <row r="12" spans="1:11" x14ac:dyDescent="0.25">
      <c r="A12" s="88"/>
      <c r="B12" s="2" t="s">
        <v>142</v>
      </c>
      <c r="C12" s="38" t="s">
        <v>468</v>
      </c>
      <c r="D12" s="38" t="s">
        <v>325</v>
      </c>
      <c r="E12" s="39">
        <v>50</v>
      </c>
      <c r="F12" s="17">
        <v>5113260</v>
      </c>
      <c r="G12" s="3">
        <v>2.1937032876032915E-2</v>
      </c>
      <c r="H12" s="40" t="s">
        <v>111</v>
      </c>
      <c r="J12" s="110" t="s">
        <v>222</v>
      </c>
      <c r="K12" s="111">
        <f t="shared" si="0"/>
        <v>0</v>
      </c>
    </row>
    <row r="13" spans="1:11" x14ac:dyDescent="0.25">
      <c r="A13" s="88"/>
      <c r="B13" s="2" t="s">
        <v>143</v>
      </c>
      <c r="C13" s="38" t="s">
        <v>467</v>
      </c>
      <c r="D13" s="38" t="s">
        <v>325</v>
      </c>
      <c r="E13" s="39">
        <v>20</v>
      </c>
      <c r="F13" s="17">
        <v>2014806</v>
      </c>
      <c r="G13" s="3">
        <v>8.6439698863011796E-3</v>
      </c>
      <c r="H13" s="40" t="s">
        <v>111</v>
      </c>
      <c r="J13" s="85" t="s">
        <v>115</v>
      </c>
      <c r="K13" s="111">
        <f t="shared" si="0"/>
        <v>0</v>
      </c>
    </row>
    <row r="14" spans="1:11" x14ac:dyDescent="0.25">
      <c r="A14" s="88"/>
      <c r="B14" s="2" t="s">
        <v>147</v>
      </c>
      <c r="C14" s="38" t="s">
        <v>476</v>
      </c>
      <c r="D14" s="38" t="s">
        <v>323</v>
      </c>
      <c r="E14" s="39">
        <v>6</v>
      </c>
      <c r="F14" s="17">
        <v>5998614</v>
      </c>
      <c r="G14" s="3">
        <v>2.5735400219944086E-2</v>
      </c>
      <c r="H14" s="40" t="s">
        <v>113</v>
      </c>
      <c r="J14" s="85" t="s">
        <v>116</v>
      </c>
      <c r="K14" s="111">
        <f t="shared" si="0"/>
        <v>0</v>
      </c>
    </row>
    <row r="15" spans="1:11" x14ac:dyDescent="0.25">
      <c r="A15" s="88"/>
      <c r="B15" s="2" t="s">
        <v>148</v>
      </c>
      <c r="C15" s="38" t="s">
        <v>478</v>
      </c>
      <c r="D15" s="38" t="s">
        <v>314</v>
      </c>
      <c r="E15" s="39">
        <v>1</v>
      </c>
      <c r="F15" s="17">
        <v>982880</v>
      </c>
      <c r="G15" s="3">
        <v>4.2167757698992874E-3</v>
      </c>
      <c r="H15" s="40" t="s">
        <v>111</v>
      </c>
      <c r="J15" s="85" t="s">
        <v>117</v>
      </c>
      <c r="K15" s="111">
        <f t="shared" si="0"/>
        <v>0</v>
      </c>
    </row>
    <row r="16" spans="1:11" x14ac:dyDescent="0.25">
      <c r="A16" s="88"/>
      <c r="B16" s="2" t="s">
        <v>725</v>
      </c>
      <c r="C16" s="38" t="s">
        <v>738</v>
      </c>
      <c r="D16" s="38" t="s">
        <v>407</v>
      </c>
      <c r="E16" s="39">
        <v>30</v>
      </c>
      <c r="F16" s="17">
        <v>3001275</v>
      </c>
      <c r="G16" s="3">
        <v>1.2876143271614524E-2</v>
      </c>
      <c r="H16" s="40" t="s">
        <v>111</v>
      </c>
      <c r="J16" s="85" t="s">
        <v>118</v>
      </c>
      <c r="K16" s="111">
        <f t="shared" si="0"/>
        <v>33274764</v>
      </c>
    </row>
    <row r="17" spans="1:11" x14ac:dyDescent="0.25">
      <c r="A17" s="88"/>
      <c r="B17" s="2" t="s">
        <v>588</v>
      </c>
      <c r="C17" s="38" t="s">
        <v>599</v>
      </c>
      <c r="D17" s="38" t="s">
        <v>407</v>
      </c>
      <c r="E17" s="39">
        <v>50</v>
      </c>
      <c r="F17" s="17">
        <v>4926320</v>
      </c>
      <c r="G17" s="3">
        <v>2.1135018324485447E-2</v>
      </c>
      <c r="H17" s="40" t="s">
        <v>111</v>
      </c>
      <c r="K17" s="112">
        <f>SUM(K7:K16)</f>
        <v>210462246.69999999</v>
      </c>
    </row>
    <row r="18" spans="1:11" x14ac:dyDescent="0.25">
      <c r="A18" s="88"/>
      <c r="B18" s="2" t="s">
        <v>152</v>
      </c>
      <c r="C18" s="38" t="s">
        <v>479</v>
      </c>
      <c r="D18" s="38" t="s">
        <v>314</v>
      </c>
      <c r="E18" s="39">
        <v>14</v>
      </c>
      <c r="F18" s="17">
        <v>14053410</v>
      </c>
      <c r="G18" s="3">
        <v>6.029228265145322E-2</v>
      </c>
      <c r="H18" s="40" t="s">
        <v>118</v>
      </c>
      <c r="K18" s="112"/>
    </row>
    <row r="19" spans="1:11" x14ac:dyDescent="0.25">
      <c r="A19" s="88"/>
      <c r="B19" s="2" t="s">
        <v>153</v>
      </c>
      <c r="C19" s="38" t="s">
        <v>472</v>
      </c>
      <c r="D19" s="38" t="s">
        <v>475</v>
      </c>
      <c r="E19" s="39">
        <v>4</v>
      </c>
      <c r="F19" s="17">
        <v>3930200</v>
      </c>
      <c r="G19" s="3">
        <v>1.6861439983373534E-2</v>
      </c>
      <c r="H19" s="40" t="s">
        <v>113</v>
      </c>
      <c r="K19" s="112"/>
    </row>
    <row r="20" spans="1:11" x14ac:dyDescent="0.25">
      <c r="A20" s="88"/>
      <c r="B20" s="2" t="s">
        <v>615</v>
      </c>
      <c r="C20" s="38" t="s">
        <v>630</v>
      </c>
      <c r="D20" s="38" t="s">
        <v>325</v>
      </c>
      <c r="E20" s="39">
        <v>95</v>
      </c>
      <c r="F20" s="17">
        <v>9592264</v>
      </c>
      <c r="G20" s="3">
        <v>4.11529651775163E-2</v>
      </c>
      <c r="H20" s="40" t="s">
        <v>114</v>
      </c>
      <c r="K20" s="112"/>
    </row>
    <row r="21" spans="1:11" x14ac:dyDescent="0.25">
      <c r="A21" s="88"/>
      <c r="B21" s="2" t="s">
        <v>163</v>
      </c>
      <c r="C21" s="38" t="s">
        <v>489</v>
      </c>
      <c r="D21" s="38" t="s">
        <v>325</v>
      </c>
      <c r="E21" s="39">
        <v>2</v>
      </c>
      <c r="F21" s="17">
        <v>2020110</v>
      </c>
      <c r="G21" s="3">
        <v>8.6667252365815253E-3</v>
      </c>
      <c r="H21" s="40" t="s">
        <v>111</v>
      </c>
      <c r="K21" s="112"/>
    </row>
    <row r="22" spans="1:11" x14ac:dyDescent="0.25">
      <c r="A22" s="88"/>
      <c r="B22" s="2" t="s">
        <v>226</v>
      </c>
      <c r="C22" s="38" t="s">
        <v>508</v>
      </c>
      <c r="D22" s="38" t="s">
        <v>325</v>
      </c>
      <c r="E22" s="39">
        <v>1</v>
      </c>
      <c r="F22" s="17">
        <v>1022587</v>
      </c>
      <c r="G22" s="3">
        <v>4.3871277106198141E-3</v>
      </c>
      <c r="H22" s="40" t="s">
        <v>111</v>
      </c>
      <c r="K22" s="112"/>
    </row>
    <row r="23" spans="1:11" x14ac:dyDescent="0.25">
      <c r="A23" s="88"/>
      <c r="B23" s="2" t="s">
        <v>164</v>
      </c>
      <c r="C23" s="38" t="s">
        <v>488</v>
      </c>
      <c r="D23" s="38" t="s">
        <v>325</v>
      </c>
      <c r="E23" s="39">
        <v>2</v>
      </c>
      <c r="F23" s="17">
        <v>2021132</v>
      </c>
      <c r="G23" s="3">
        <v>8.6711098459304158E-3</v>
      </c>
      <c r="H23" s="40" t="s">
        <v>111</v>
      </c>
      <c r="K23" s="112"/>
    </row>
    <row r="24" spans="1:11" x14ac:dyDescent="0.25">
      <c r="A24" s="88"/>
      <c r="B24" s="2" t="s">
        <v>644</v>
      </c>
      <c r="C24" s="38" t="s">
        <v>667</v>
      </c>
      <c r="D24" s="38" t="s">
        <v>325</v>
      </c>
      <c r="E24" s="39">
        <v>50</v>
      </c>
      <c r="F24" s="17">
        <v>5101960</v>
      </c>
      <c r="G24" s="3">
        <v>2.1888553340179237E-2</v>
      </c>
      <c r="H24" s="40" t="s">
        <v>111</v>
      </c>
      <c r="K24" s="112"/>
    </row>
    <row r="25" spans="1:11" x14ac:dyDescent="0.25">
      <c r="A25" s="88"/>
      <c r="B25" s="2" t="s">
        <v>166</v>
      </c>
      <c r="C25" s="38" t="s">
        <v>496</v>
      </c>
      <c r="D25" s="38" t="s">
        <v>325</v>
      </c>
      <c r="E25" s="39">
        <v>50</v>
      </c>
      <c r="F25" s="17">
        <v>5023935</v>
      </c>
      <c r="G25" s="3">
        <v>2.1553808580446216E-2</v>
      </c>
      <c r="H25" s="40" t="s">
        <v>111</v>
      </c>
      <c r="K25" s="112"/>
    </row>
    <row r="26" spans="1:11" x14ac:dyDescent="0.25">
      <c r="A26" s="88"/>
      <c r="B26" s="2" t="s">
        <v>744</v>
      </c>
      <c r="C26" s="38" t="s">
        <v>745</v>
      </c>
      <c r="D26" s="38" t="s">
        <v>325</v>
      </c>
      <c r="E26" s="39">
        <v>30</v>
      </c>
      <c r="F26" s="17">
        <v>3009315</v>
      </c>
      <c r="G26" s="3">
        <v>1.2910636675885635E-2</v>
      </c>
      <c r="H26" s="40" t="s">
        <v>111</v>
      </c>
      <c r="K26" s="112"/>
    </row>
    <row r="27" spans="1:11" x14ac:dyDescent="0.25">
      <c r="A27" s="88"/>
      <c r="B27" s="2" t="s">
        <v>168</v>
      </c>
      <c r="C27" s="38" t="s">
        <v>499</v>
      </c>
      <c r="D27" s="38" t="s">
        <v>493</v>
      </c>
      <c r="E27" s="39">
        <v>2</v>
      </c>
      <c r="F27" s="17">
        <v>2105364</v>
      </c>
      <c r="G27" s="3">
        <v>9.0324840285876638E-3</v>
      </c>
      <c r="H27" s="40" t="s">
        <v>113</v>
      </c>
      <c r="K27" s="112"/>
    </row>
    <row r="28" spans="1:11" x14ac:dyDescent="0.25">
      <c r="A28" s="88"/>
      <c r="B28" s="2" t="s">
        <v>169</v>
      </c>
      <c r="C28" s="38" t="s">
        <v>495</v>
      </c>
      <c r="D28" s="38" t="s">
        <v>493</v>
      </c>
      <c r="E28" s="39">
        <v>1</v>
      </c>
      <c r="F28" s="17">
        <v>1034204</v>
      </c>
      <c r="G28" s="3">
        <v>4.4369672476120411E-3</v>
      </c>
      <c r="H28" s="40" t="s">
        <v>113</v>
      </c>
      <c r="K28" s="112"/>
    </row>
    <row r="29" spans="1:11" x14ac:dyDescent="0.25">
      <c r="A29" s="88"/>
      <c r="B29" s="2" t="s">
        <v>227</v>
      </c>
      <c r="C29" s="38" t="s">
        <v>509</v>
      </c>
      <c r="D29" s="38" t="s">
        <v>493</v>
      </c>
      <c r="E29" s="39">
        <v>5</v>
      </c>
      <c r="F29" s="17">
        <v>5095095</v>
      </c>
      <c r="G29" s="3">
        <v>2.1859100949592026E-2</v>
      </c>
      <c r="H29" s="40" t="s">
        <v>111</v>
      </c>
      <c r="K29" s="112"/>
    </row>
    <row r="30" spans="1:11" x14ac:dyDescent="0.25">
      <c r="A30" s="88"/>
      <c r="B30" s="2" t="s">
        <v>173</v>
      </c>
      <c r="C30" s="38" t="s">
        <v>494</v>
      </c>
      <c r="D30" s="38" t="s">
        <v>394</v>
      </c>
      <c r="E30" s="39">
        <v>50</v>
      </c>
      <c r="F30" s="17">
        <v>4990185</v>
      </c>
      <c r="G30" s="3">
        <v>2.1409013506546958E-2</v>
      </c>
      <c r="H30" s="40" t="s">
        <v>114</v>
      </c>
      <c r="K30" s="112"/>
    </row>
    <row r="31" spans="1:11" x14ac:dyDescent="0.25">
      <c r="A31" s="88"/>
      <c r="B31" s="2" t="s">
        <v>174</v>
      </c>
      <c r="C31" s="38" t="s">
        <v>482</v>
      </c>
      <c r="D31" s="38" t="s">
        <v>394</v>
      </c>
      <c r="E31" s="39">
        <v>50</v>
      </c>
      <c r="F31" s="17">
        <v>4982810</v>
      </c>
      <c r="G31" s="3">
        <v>2.1377373101509715E-2</v>
      </c>
      <c r="H31" s="40" t="s">
        <v>114</v>
      </c>
      <c r="K31" s="112"/>
    </row>
    <row r="32" spans="1:11" x14ac:dyDescent="0.25">
      <c r="A32" s="88"/>
      <c r="B32" s="2" t="s">
        <v>176</v>
      </c>
      <c r="C32" s="38" t="s">
        <v>503</v>
      </c>
      <c r="D32" s="38" t="s">
        <v>323</v>
      </c>
      <c r="E32" s="39">
        <v>100</v>
      </c>
      <c r="F32" s="17">
        <v>10102260</v>
      </c>
      <c r="G32" s="3">
        <v>4.3340962466651853E-2</v>
      </c>
      <c r="H32" s="40" t="s">
        <v>111</v>
      </c>
      <c r="K32" s="112"/>
    </row>
    <row r="33" spans="1:11" x14ac:dyDescent="0.25">
      <c r="A33" s="88"/>
      <c r="B33" s="2" t="s">
        <v>645</v>
      </c>
      <c r="C33" s="38" t="s">
        <v>668</v>
      </c>
      <c r="D33" s="38" t="s">
        <v>325</v>
      </c>
      <c r="E33" s="39">
        <v>100</v>
      </c>
      <c r="F33" s="17">
        <v>9974860</v>
      </c>
      <c r="G33" s="3">
        <v>4.2794387876584739E-2</v>
      </c>
      <c r="H33" s="40" t="s">
        <v>111</v>
      </c>
      <c r="K33" s="112"/>
    </row>
    <row r="34" spans="1:11" x14ac:dyDescent="0.25">
      <c r="A34" s="88"/>
      <c r="B34" s="2" t="s">
        <v>179</v>
      </c>
      <c r="C34" s="38" t="s">
        <v>413</v>
      </c>
      <c r="D34" s="38" t="s">
        <v>407</v>
      </c>
      <c r="E34" s="39">
        <v>2</v>
      </c>
      <c r="F34" s="17">
        <v>2134356</v>
      </c>
      <c r="G34" s="3">
        <v>9.1568662147354339E-3</v>
      </c>
      <c r="H34" s="40" t="s">
        <v>113</v>
      </c>
      <c r="K34" s="112"/>
    </row>
    <row r="35" spans="1:11" x14ac:dyDescent="0.25">
      <c r="A35" s="88"/>
      <c r="B35" s="2" t="s">
        <v>187</v>
      </c>
      <c r="C35" s="38" t="s">
        <v>415</v>
      </c>
      <c r="D35" s="38" t="s">
        <v>325</v>
      </c>
      <c r="E35" s="39">
        <v>5</v>
      </c>
      <c r="F35" s="17">
        <v>4971385</v>
      </c>
      <c r="G35" s="3">
        <v>2.1328357287604557E-2</v>
      </c>
      <c r="H35" s="40" t="s">
        <v>113</v>
      </c>
      <c r="K35" s="112"/>
    </row>
    <row r="36" spans="1:11" x14ac:dyDescent="0.25">
      <c r="A36" s="88"/>
      <c r="B36" s="2" t="s">
        <v>228</v>
      </c>
      <c r="C36" s="38" t="s">
        <v>510</v>
      </c>
      <c r="D36" s="38" t="s">
        <v>325</v>
      </c>
      <c r="E36" s="39">
        <v>50</v>
      </c>
      <c r="F36" s="17">
        <v>5020730</v>
      </c>
      <c r="G36" s="3">
        <v>2.1540058411206302E-2</v>
      </c>
      <c r="H36" s="40" t="s">
        <v>113</v>
      </c>
      <c r="K36" s="112"/>
    </row>
    <row r="37" spans="1:11" x14ac:dyDescent="0.25">
      <c r="A37" s="88"/>
      <c r="B37" s="2" t="s">
        <v>776</v>
      </c>
      <c r="C37" s="38" t="s">
        <v>777</v>
      </c>
      <c r="D37" s="38" t="s">
        <v>325</v>
      </c>
      <c r="E37" s="39">
        <v>80</v>
      </c>
      <c r="F37" s="17">
        <v>8194424</v>
      </c>
      <c r="G37" s="3">
        <v>3.5155917885684111E-2</v>
      </c>
      <c r="H37" s="40" t="s">
        <v>113</v>
      </c>
      <c r="K37" s="112"/>
    </row>
    <row r="38" spans="1:11" x14ac:dyDescent="0.25">
      <c r="A38" s="88"/>
      <c r="B38" s="2" t="s">
        <v>686</v>
      </c>
      <c r="C38" s="38" t="s">
        <v>712</v>
      </c>
      <c r="D38" s="38" t="s">
        <v>401</v>
      </c>
      <c r="E38" s="39">
        <v>100</v>
      </c>
      <c r="F38" s="17">
        <v>10237140</v>
      </c>
      <c r="G38" s="3">
        <v>4.3919627935319457E-2</v>
      </c>
      <c r="H38" s="40" t="s">
        <v>113</v>
      </c>
      <c r="K38" s="112"/>
    </row>
    <row r="39" spans="1:11" x14ac:dyDescent="0.25">
      <c r="A39" s="88"/>
      <c r="B39" s="2" t="s">
        <v>229</v>
      </c>
      <c r="C39" s="38" t="s">
        <v>511</v>
      </c>
      <c r="D39" s="38" t="s">
        <v>407</v>
      </c>
      <c r="E39" s="39">
        <v>1</v>
      </c>
      <c r="F39" s="17">
        <v>1052238</v>
      </c>
      <c r="G39" s="3">
        <v>4.51433715465498E-3</v>
      </c>
      <c r="H39" s="40" t="s">
        <v>111</v>
      </c>
      <c r="K39" s="112"/>
    </row>
    <row r="40" spans="1:11" x14ac:dyDescent="0.25">
      <c r="A40" s="88"/>
      <c r="B40" s="2" t="s">
        <v>190</v>
      </c>
      <c r="C40" s="38" t="s">
        <v>420</v>
      </c>
      <c r="D40" s="38" t="s">
        <v>407</v>
      </c>
      <c r="E40" s="39">
        <v>1</v>
      </c>
      <c r="F40" s="17">
        <v>1040004</v>
      </c>
      <c r="G40" s="3">
        <v>4.4618505492006535E-3</v>
      </c>
      <c r="H40" s="40" t="s">
        <v>111</v>
      </c>
      <c r="K40" s="112"/>
    </row>
    <row r="41" spans="1:11" x14ac:dyDescent="0.25">
      <c r="A41" s="88"/>
      <c r="B41" s="2" t="s">
        <v>591</v>
      </c>
      <c r="C41" s="38" t="s">
        <v>597</v>
      </c>
      <c r="D41" s="38" t="s">
        <v>325</v>
      </c>
      <c r="E41" s="39">
        <v>50</v>
      </c>
      <c r="F41" s="17">
        <v>4894440</v>
      </c>
      <c r="G41" s="3">
        <v>2.0998245970236314E-2</v>
      </c>
      <c r="H41" s="40" t="s">
        <v>111</v>
      </c>
      <c r="K41" s="112"/>
    </row>
    <row r="42" spans="1:11" x14ac:dyDescent="0.25">
      <c r="A42" s="88"/>
      <c r="B42" s="2" t="s">
        <v>646</v>
      </c>
      <c r="C42" s="38" t="s">
        <v>669</v>
      </c>
      <c r="D42" s="38" t="s">
        <v>325</v>
      </c>
      <c r="E42" s="39">
        <v>30</v>
      </c>
      <c r="F42" s="17">
        <v>3017538</v>
      </c>
      <c r="G42" s="3">
        <v>1.2945915191224113E-2</v>
      </c>
      <c r="H42" s="40" t="s">
        <v>118</v>
      </c>
      <c r="K42" s="112"/>
    </row>
    <row r="43" spans="1:11" x14ac:dyDescent="0.25">
      <c r="A43" s="88"/>
      <c r="B43" s="2" t="s">
        <v>746</v>
      </c>
      <c r="C43" s="38" t="s">
        <v>747</v>
      </c>
      <c r="D43" s="38" t="s">
        <v>325</v>
      </c>
      <c r="E43" s="39">
        <v>30</v>
      </c>
      <c r="F43" s="17">
        <v>2942919</v>
      </c>
      <c r="G43" s="3">
        <v>1.2625782935837784E-2</v>
      </c>
      <c r="H43" s="40" t="s">
        <v>118</v>
      </c>
      <c r="K43" s="112"/>
    </row>
    <row r="44" spans="1:11" x14ac:dyDescent="0.25">
      <c r="A44" s="88"/>
      <c r="B44" s="2" t="s">
        <v>778</v>
      </c>
      <c r="C44" s="38" t="s">
        <v>779</v>
      </c>
      <c r="D44" s="38" t="s">
        <v>475</v>
      </c>
      <c r="E44" s="39">
        <v>130</v>
      </c>
      <c r="F44" s="17">
        <v>13260897</v>
      </c>
      <c r="G44" s="3">
        <v>5.6892224032160744E-2</v>
      </c>
      <c r="H44" s="40" t="s">
        <v>118</v>
      </c>
      <c r="K44" s="112"/>
    </row>
    <row r="45" spans="1:11" x14ac:dyDescent="0.25">
      <c r="A45" s="88"/>
      <c r="B45" s="2" t="s">
        <v>199</v>
      </c>
      <c r="C45" s="38" t="s">
        <v>427</v>
      </c>
      <c r="D45" s="38" t="s">
        <v>352</v>
      </c>
      <c r="E45" s="39">
        <v>50</v>
      </c>
      <c r="F45" s="17">
        <v>5052345</v>
      </c>
      <c r="G45" s="3">
        <v>2.1675693855986302E-2</v>
      </c>
      <c r="H45" s="40" t="s">
        <v>111</v>
      </c>
      <c r="K45" s="112"/>
    </row>
    <row r="46" spans="1:11" x14ac:dyDescent="0.25">
      <c r="A46" s="88"/>
      <c r="B46" s="2" t="s">
        <v>606</v>
      </c>
      <c r="C46" s="38" t="s">
        <v>610</v>
      </c>
      <c r="D46" s="38" t="s">
        <v>352</v>
      </c>
      <c r="E46" s="39">
        <v>75</v>
      </c>
      <c r="F46" s="17">
        <v>7533097.5</v>
      </c>
      <c r="G46" s="3">
        <v>3.2318678791194141E-2</v>
      </c>
      <c r="H46" s="40" t="s">
        <v>111</v>
      </c>
      <c r="K46" s="112"/>
    </row>
    <row r="47" spans="1:11" x14ac:dyDescent="0.25">
      <c r="A47" s="88"/>
      <c r="B47" s="2" t="s">
        <v>230</v>
      </c>
      <c r="C47" s="38" t="s">
        <v>512</v>
      </c>
      <c r="D47" s="38" t="s">
        <v>353</v>
      </c>
      <c r="E47" s="39">
        <v>3</v>
      </c>
      <c r="F47" s="17">
        <v>606202.19999999995</v>
      </c>
      <c r="G47" s="3">
        <v>2.6007434769449388E-3</v>
      </c>
      <c r="H47" s="40" t="s">
        <v>111</v>
      </c>
      <c r="K47" s="112"/>
    </row>
    <row r="48" spans="1:11" x14ac:dyDescent="0.25">
      <c r="A48" s="88"/>
      <c r="B48" s="2" t="s">
        <v>200</v>
      </c>
      <c r="C48" s="38" t="s">
        <v>432</v>
      </c>
      <c r="D48" s="38" t="s">
        <v>353</v>
      </c>
      <c r="E48" s="39">
        <v>1</v>
      </c>
      <c r="F48" s="17">
        <v>1010816</v>
      </c>
      <c r="G48" s="3">
        <v>4.3366274790681654E-3</v>
      </c>
      <c r="H48" s="40" t="s">
        <v>111</v>
      </c>
      <c r="K48" s="112"/>
    </row>
    <row r="49" spans="1:11" x14ac:dyDescent="0.25">
      <c r="A49" s="88"/>
      <c r="B49" s="2" t="s">
        <v>202</v>
      </c>
      <c r="C49" s="38" t="s">
        <v>426</v>
      </c>
      <c r="D49" s="38" t="s">
        <v>402</v>
      </c>
      <c r="E49" s="39">
        <v>1</v>
      </c>
      <c r="F49" s="17">
        <v>1018206</v>
      </c>
      <c r="G49" s="3">
        <v>4.3683322374715875E-3</v>
      </c>
      <c r="H49" s="40" t="s">
        <v>111</v>
      </c>
      <c r="K49" s="112"/>
    </row>
    <row r="50" spans="1:11" x14ac:dyDescent="0.25">
      <c r="A50" s="88"/>
      <c r="B50" s="2" t="s">
        <v>607</v>
      </c>
      <c r="C50" s="38" t="s">
        <v>611</v>
      </c>
      <c r="D50" s="38" t="s">
        <v>402</v>
      </c>
      <c r="E50" s="39">
        <v>50</v>
      </c>
      <c r="F50" s="17">
        <v>4885255</v>
      </c>
      <c r="G50" s="3">
        <v>2.0958840259013657E-2</v>
      </c>
      <c r="H50" s="40" t="s">
        <v>111</v>
      </c>
      <c r="K50" s="112"/>
    </row>
    <row r="51" spans="1:11" x14ac:dyDescent="0.25">
      <c r="A51" s="88"/>
      <c r="B51" s="2" t="s">
        <v>206</v>
      </c>
      <c r="C51" s="38" t="s">
        <v>439</v>
      </c>
      <c r="D51" s="38" t="s">
        <v>425</v>
      </c>
      <c r="E51" s="39">
        <v>10</v>
      </c>
      <c r="F51" s="17">
        <v>2011208</v>
      </c>
      <c r="G51" s="3">
        <v>8.6285336588674162E-3</v>
      </c>
      <c r="H51" s="40" t="s">
        <v>111</v>
      </c>
      <c r="K51" s="112"/>
    </row>
    <row r="52" spans="1:11" x14ac:dyDescent="0.25">
      <c r="A52" s="88"/>
      <c r="B52" s="2" t="s">
        <v>207</v>
      </c>
      <c r="C52" s="38" t="s">
        <v>442</v>
      </c>
      <c r="D52" s="38" t="s">
        <v>425</v>
      </c>
      <c r="E52" s="39">
        <v>60</v>
      </c>
      <c r="F52" s="17">
        <v>6092484</v>
      </c>
      <c r="G52" s="3">
        <v>2.6138123585482551E-2</v>
      </c>
      <c r="H52" s="40" t="s">
        <v>118</v>
      </c>
      <c r="K52" s="112"/>
    </row>
    <row r="53" spans="1:11" x14ac:dyDescent="0.25">
      <c r="A53" s="88"/>
      <c r="B53" s="2" t="s">
        <v>231</v>
      </c>
      <c r="C53" s="38" t="s">
        <v>513</v>
      </c>
      <c r="D53" s="38" t="s">
        <v>444</v>
      </c>
      <c r="E53" s="39">
        <v>1</v>
      </c>
      <c r="F53" s="17">
        <v>986442</v>
      </c>
      <c r="G53" s="3">
        <v>4.2320575492542254E-3</v>
      </c>
      <c r="H53" s="40" t="s">
        <v>111</v>
      </c>
      <c r="K53" s="112"/>
    </row>
    <row r="54" spans="1:11" x14ac:dyDescent="0.25">
      <c r="A54" s="88"/>
      <c r="B54" s="2"/>
      <c r="C54" s="38"/>
      <c r="D54" s="38"/>
      <c r="E54" s="39"/>
      <c r="F54" s="17"/>
      <c r="G54" s="3"/>
      <c r="H54" s="40"/>
      <c r="K54" s="112"/>
    </row>
    <row r="55" spans="1:11" x14ac:dyDescent="0.25">
      <c r="A55" s="88"/>
      <c r="B55" s="2"/>
      <c r="C55" s="38"/>
      <c r="D55" s="38"/>
      <c r="E55" s="39"/>
      <c r="F55" s="17"/>
      <c r="G55" s="3"/>
      <c r="H55" s="40"/>
      <c r="K55" s="112"/>
    </row>
    <row r="56" spans="1:11" hidden="1" x14ac:dyDescent="0.25">
      <c r="A56" s="88"/>
      <c r="B56" s="12"/>
      <c r="C56" s="38"/>
      <c r="D56" s="38"/>
      <c r="E56" s="39"/>
      <c r="F56" s="17"/>
      <c r="G56" s="3"/>
      <c r="H56" s="40"/>
      <c r="K56" s="112"/>
    </row>
    <row r="57" spans="1:11" hidden="1" x14ac:dyDescent="0.25">
      <c r="A57" s="88"/>
      <c r="B57" s="12"/>
      <c r="C57" s="38"/>
      <c r="D57" s="38"/>
      <c r="E57" s="39"/>
      <c r="F57" s="17"/>
      <c r="G57" s="3"/>
      <c r="H57" s="40"/>
      <c r="K57" s="112"/>
    </row>
    <row r="58" spans="1:11" hidden="1" x14ac:dyDescent="0.25">
      <c r="A58" s="88"/>
      <c r="B58" s="12"/>
      <c r="C58" s="38"/>
      <c r="D58" s="38"/>
      <c r="E58" s="39"/>
      <c r="F58" s="17"/>
      <c r="G58" s="3"/>
      <c r="H58" s="40"/>
      <c r="K58" s="112"/>
    </row>
    <row r="59" spans="1:11" hidden="1" x14ac:dyDescent="0.25">
      <c r="A59" s="88"/>
      <c r="B59" s="12"/>
      <c r="C59" s="38"/>
      <c r="D59" s="38"/>
      <c r="E59" s="39"/>
      <c r="F59" s="17"/>
      <c r="G59" s="3"/>
      <c r="H59" s="40"/>
      <c r="K59" s="112"/>
    </row>
    <row r="60" spans="1:11" hidden="1" outlineLevel="1" x14ac:dyDescent="0.25">
      <c r="A60" s="88"/>
      <c r="B60" s="12"/>
      <c r="C60" s="38"/>
      <c r="D60" s="38"/>
      <c r="E60" s="39"/>
      <c r="F60" s="17"/>
      <c r="G60" s="3"/>
      <c r="H60" s="40"/>
    </row>
    <row r="61" spans="1:11" hidden="1" collapsed="1" x14ac:dyDescent="0.25">
      <c r="B61" s="12"/>
      <c r="C61" s="38"/>
      <c r="D61" s="38"/>
      <c r="E61" s="39"/>
      <c r="F61" s="17"/>
      <c r="G61" s="3"/>
      <c r="H61" s="40"/>
      <c r="I61" s="71"/>
    </row>
    <row r="62" spans="1:11" x14ac:dyDescent="0.25">
      <c r="B62" s="12"/>
      <c r="C62" s="38"/>
      <c r="D62" s="38"/>
      <c r="E62" s="39"/>
      <c r="F62" s="17"/>
      <c r="G62" s="18"/>
      <c r="H62" s="40"/>
    </row>
    <row r="63" spans="1:11" x14ac:dyDescent="0.25">
      <c r="B63" s="75"/>
      <c r="C63" s="45" t="s">
        <v>75</v>
      </c>
      <c r="D63" s="45"/>
      <c r="E63" s="46"/>
      <c r="F63" s="70">
        <f>SUM(F7:F61)</f>
        <v>217541172.69999999</v>
      </c>
      <c r="G63" s="5">
        <f>+F63/$F$75</f>
        <v>0.93330044969562542</v>
      </c>
      <c r="H63" s="48"/>
    </row>
    <row r="64" spans="1:11" x14ac:dyDescent="0.25">
      <c r="F64" s="72"/>
    </row>
    <row r="65" spans="1:8" x14ac:dyDescent="0.25">
      <c r="A65" s="118" t="s">
        <v>67</v>
      </c>
      <c r="B65" s="119"/>
      <c r="C65" s="49" t="s">
        <v>78</v>
      </c>
      <c r="D65" s="49"/>
      <c r="E65" s="49"/>
      <c r="F65" s="19" t="s">
        <v>10</v>
      </c>
      <c r="G65" s="6" t="s">
        <v>11</v>
      </c>
    </row>
    <row r="66" spans="1:8" x14ac:dyDescent="0.25">
      <c r="B66" s="120"/>
      <c r="C66" s="45" t="s">
        <v>79</v>
      </c>
      <c r="D66" s="38"/>
      <c r="E66" s="51"/>
      <c r="F66" s="20" t="s">
        <v>80</v>
      </c>
      <c r="G66" s="7">
        <v>0</v>
      </c>
    </row>
    <row r="67" spans="1:8" x14ac:dyDescent="0.25">
      <c r="B67" s="120" t="s">
        <v>81</v>
      </c>
      <c r="C67" s="45" t="s">
        <v>82</v>
      </c>
      <c r="D67" s="45"/>
      <c r="E67" s="46"/>
      <c r="F67" s="17">
        <v>8842559.4899999984</v>
      </c>
      <c r="G67" s="7">
        <v>3.7936564587055382E-2</v>
      </c>
    </row>
    <row r="68" spans="1:8" x14ac:dyDescent="0.25">
      <c r="B68" s="120"/>
      <c r="C68" s="45" t="s">
        <v>83</v>
      </c>
      <c r="D68" s="38"/>
      <c r="E68" s="51"/>
      <c r="F68" s="20" t="s">
        <v>80</v>
      </c>
      <c r="G68" s="7">
        <v>0</v>
      </c>
    </row>
    <row r="69" spans="1:8" x14ac:dyDescent="0.25">
      <c r="A69" s="85" t="s">
        <v>71</v>
      </c>
      <c r="B69" s="120"/>
      <c r="C69" s="45" t="s">
        <v>84</v>
      </c>
      <c r="D69" s="38"/>
      <c r="E69" s="51"/>
      <c r="F69" s="20" t="s">
        <v>80</v>
      </c>
      <c r="G69" s="7">
        <v>0</v>
      </c>
    </row>
    <row r="70" spans="1:8" x14ac:dyDescent="0.25">
      <c r="B70" s="120"/>
      <c r="C70" s="45" t="s">
        <v>85</v>
      </c>
      <c r="D70" s="38"/>
      <c r="E70" s="51"/>
      <c r="F70" s="20" t="s">
        <v>80</v>
      </c>
      <c r="G70" s="7">
        <v>0</v>
      </c>
    </row>
    <row r="71" spans="1:8" x14ac:dyDescent="0.25">
      <c r="B71" s="121" t="s">
        <v>71</v>
      </c>
      <c r="C71" s="38" t="s">
        <v>86</v>
      </c>
      <c r="D71" s="38"/>
      <c r="E71" s="51"/>
      <c r="F71" s="17">
        <v>6704307.9699999997</v>
      </c>
      <c r="G71" s="7">
        <v>2.8762985717319181E-2</v>
      </c>
    </row>
    <row r="72" spans="1:8" x14ac:dyDescent="0.25">
      <c r="B72" s="120"/>
      <c r="C72" s="38"/>
      <c r="D72" s="38"/>
      <c r="E72" s="51"/>
      <c r="F72" s="20"/>
      <c r="G72" s="7"/>
    </row>
    <row r="73" spans="1:8" x14ac:dyDescent="0.25">
      <c r="B73" s="120"/>
      <c r="C73" s="38" t="s">
        <v>87</v>
      </c>
      <c r="D73" s="38"/>
      <c r="E73" s="51"/>
      <c r="F73" s="21">
        <f>SUM(F66:F72)</f>
        <v>15546867.459999997</v>
      </c>
      <c r="G73" s="7">
        <f>+F73/$F$75</f>
        <v>6.6699550304374564E-2</v>
      </c>
    </row>
    <row r="74" spans="1:8" x14ac:dyDescent="0.25">
      <c r="B74" s="120"/>
      <c r="C74" s="38"/>
      <c r="D74" s="38"/>
      <c r="E74" s="51"/>
      <c r="F74" s="21"/>
      <c r="G74" s="7"/>
    </row>
    <row r="75" spans="1:8" x14ac:dyDescent="0.25">
      <c r="B75" s="122"/>
      <c r="C75" s="55" t="s">
        <v>88</v>
      </c>
      <c r="D75" s="56"/>
      <c r="E75" s="57"/>
      <c r="F75" s="22">
        <f>+F73+F63</f>
        <v>233088040.16</v>
      </c>
      <c r="G75" s="8">
        <v>1</v>
      </c>
    </row>
    <row r="76" spans="1:8" x14ac:dyDescent="0.25">
      <c r="F76" s="58"/>
    </row>
    <row r="77" spans="1:8" x14ac:dyDescent="0.25">
      <c r="C77" s="45" t="s">
        <v>89</v>
      </c>
      <c r="D77" s="16">
        <v>5.4419270829338293</v>
      </c>
      <c r="F77" s="30">
        <v>0</v>
      </c>
    </row>
    <row r="78" spans="1:8" s="85" customFormat="1" x14ac:dyDescent="0.25">
      <c r="B78" s="27"/>
      <c r="C78" s="45" t="s">
        <v>90</v>
      </c>
      <c r="D78" s="16">
        <v>4.1319308215543193</v>
      </c>
      <c r="E78" s="30"/>
      <c r="F78" s="27"/>
      <c r="G78" s="31"/>
      <c r="H78" s="27"/>
    </row>
    <row r="79" spans="1:8" s="85" customFormat="1" x14ac:dyDescent="0.25">
      <c r="B79" s="27"/>
      <c r="C79" s="45" t="s">
        <v>91</v>
      </c>
      <c r="D79" s="16">
        <v>7.5095976419965185</v>
      </c>
      <c r="E79" s="30"/>
      <c r="F79" s="27"/>
      <c r="G79" s="31"/>
      <c r="H79" s="27"/>
    </row>
    <row r="80" spans="1:8" s="85" customFormat="1" hidden="1" x14ac:dyDescent="0.25">
      <c r="A80" s="118" t="s">
        <v>74</v>
      </c>
      <c r="C80" s="88" t="s">
        <v>92</v>
      </c>
      <c r="D80" s="92">
        <v>19.2117</v>
      </c>
      <c r="E80" s="91"/>
      <c r="G80" s="105"/>
    </row>
    <row r="81" spans="1:8" s="85" customFormat="1" hidden="1" x14ac:dyDescent="0.25">
      <c r="C81" s="88" t="s">
        <v>93</v>
      </c>
      <c r="D81" s="92">
        <v>19.338000000000001</v>
      </c>
      <c r="E81" s="91"/>
      <c r="G81" s="105"/>
    </row>
    <row r="82" spans="1:8" s="85" customFormat="1" hidden="1" x14ac:dyDescent="0.25">
      <c r="C82" s="88" t="s">
        <v>94</v>
      </c>
      <c r="D82" s="114"/>
      <c r="E82" s="91"/>
      <c r="G82" s="105"/>
    </row>
    <row r="83" spans="1:8" hidden="1" x14ac:dyDescent="0.25">
      <c r="B83" s="85"/>
      <c r="C83" s="88" t="s">
        <v>95</v>
      </c>
      <c r="D83" s="93">
        <v>0</v>
      </c>
      <c r="E83" s="91"/>
      <c r="F83" s="85"/>
      <c r="G83" s="105"/>
      <c r="H83" s="85"/>
    </row>
    <row r="84" spans="1:8" hidden="1" x14ac:dyDescent="0.25">
      <c r="B84" s="85"/>
      <c r="C84" s="88" t="s">
        <v>96</v>
      </c>
      <c r="D84" s="93">
        <v>0</v>
      </c>
      <c r="E84" s="91"/>
      <c r="F84" s="86"/>
      <c r="G84" s="106"/>
      <c r="H84" s="85"/>
    </row>
    <row r="85" spans="1:8" hidden="1" x14ac:dyDescent="0.25">
      <c r="B85" s="61"/>
      <c r="C85" s="37"/>
    </row>
    <row r="86" spans="1:8" x14ac:dyDescent="0.25">
      <c r="F86" s="30"/>
    </row>
    <row r="87" spans="1:8" x14ac:dyDescent="0.25">
      <c r="A87" s="85" t="s">
        <v>76</v>
      </c>
      <c r="C87" s="49" t="s">
        <v>97</v>
      </c>
      <c r="D87" s="49"/>
      <c r="E87" s="49"/>
      <c r="F87" s="49"/>
      <c r="G87" s="6"/>
    </row>
    <row r="88" spans="1:8" x14ac:dyDescent="0.25">
      <c r="A88" s="85" t="s">
        <v>77</v>
      </c>
      <c r="C88" s="49" t="s">
        <v>98</v>
      </c>
      <c r="D88" s="49"/>
      <c r="E88" s="49"/>
      <c r="F88" s="49" t="s">
        <v>10</v>
      </c>
      <c r="G88" s="6" t="s">
        <v>11</v>
      </c>
    </row>
    <row r="89" spans="1:8" x14ac:dyDescent="0.25">
      <c r="C89" s="45" t="s">
        <v>99</v>
      </c>
      <c r="D89" s="38"/>
      <c r="E89" s="51"/>
      <c r="F89" s="62">
        <f>SUMIF(Table1345676857816[[Industry ]],A87,Table1345676857816[Market Value])</f>
        <v>0</v>
      </c>
      <c r="G89" s="25">
        <f>+F89/$F$75</f>
        <v>0</v>
      </c>
    </row>
    <row r="90" spans="1:8" x14ac:dyDescent="0.25">
      <c r="C90" s="38" t="s">
        <v>100</v>
      </c>
      <c r="D90" s="38"/>
      <c r="E90" s="51"/>
      <c r="F90" s="62">
        <f>SUMIF(Table1345676857816[[Industry ]],A88,Table1345676857816[Market Value])</f>
        <v>0</v>
      </c>
      <c r="G90" s="25">
        <f>+F90/$F$75</f>
        <v>0</v>
      </c>
    </row>
    <row r="91" spans="1:8" x14ac:dyDescent="0.25">
      <c r="C91" s="38" t="s">
        <v>101</v>
      </c>
      <c r="D91" s="38"/>
      <c r="E91" s="51"/>
      <c r="F91" s="62">
        <f t="shared" ref="F91:F100" si="1">SUMIF($E$103:$E$112,C91,$H$103:$H$112)</f>
        <v>197975913.69999999</v>
      </c>
      <c r="G91" s="24">
        <f>+F91/$F$75</f>
        <v>0.84936109791005243</v>
      </c>
    </row>
    <row r="92" spans="1:8" x14ac:dyDescent="0.25">
      <c r="C92" s="38" t="s">
        <v>102</v>
      </c>
      <c r="D92" s="38"/>
      <c r="E92" s="51"/>
      <c r="F92" s="62">
        <f t="shared" si="1"/>
        <v>0</v>
      </c>
      <c r="G92" s="25">
        <f t="shared" ref="G92:G100" si="2">+F92/$F$75</f>
        <v>0</v>
      </c>
    </row>
    <row r="93" spans="1:8" x14ac:dyDescent="0.25">
      <c r="C93" s="38" t="s">
        <v>103</v>
      </c>
      <c r="D93" s="38"/>
      <c r="E93" s="51"/>
      <c r="F93" s="62">
        <f t="shared" si="1"/>
        <v>19565259</v>
      </c>
      <c r="G93" s="25">
        <f t="shared" si="2"/>
        <v>8.3939351785572977E-2</v>
      </c>
    </row>
    <row r="94" spans="1:8" x14ac:dyDescent="0.25">
      <c r="C94" s="38" t="s">
        <v>104</v>
      </c>
      <c r="D94" s="38"/>
      <c r="E94" s="51"/>
      <c r="F94" s="62">
        <f t="shared" si="1"/>
        <v>0</v>
      </c>
      <c r="G94" s="25">
        <f t="shared" si="2"/>
        <v>0</v>
      </c>
    </row>
    <row r="95" spans="1:8" x14ac:dyDescent="0.25">
      <c r="C95" s="38" t="s">
        <v>105</v>
      </c>
      <c r="D95" s="38"/>
      <c r="E95" s="51"/>
      <c r="F95" s="62">
        <f t="shared" si="1"/>
        <v>0</v>
      </c>
      <c r="G95" s="25">
        <f t="shared" si="2"/>
        <v>0</v>
      </c>
    </row>
    <row r="96" spans="1:8" x14ac:dyDescent="0.25">
      <c r="C96" s="38" t="s">
        <v>106</v>
      </c>
      <c r="D96" s="38"/>
      <c r="E96" s="51"/>
      <c r="F96" s="62">
        <f t="shared" si="1"/>
        <v>0</v>
      </c>
      <c r="G96" s="25">
        <f t="shared" si="2"/>
        <v>0</v>
      </c>
    </row>
    <row r="97" spans="2:11" x14ac:dyDescent="0.25">
      <c r="C97" s="38" t="s">
        <v>107</v>
      </c>
      <c r="D97" s="38"/>
      <c r="E97" s="51"/>
      <c r="F97" s="62">
        <f t="shared" si="1"/>
        <v>0</v>
      </c>
      <c r="G97" s="25">
        <f t="shared" si="2"/>
        <v>0</v>
      </c>
    </row>
    <row r="98" spans="2:11" x14ac:dyDescent="0.25">
      <c r="C98" s="38" t="s">
        <v>108</v>
      </c>
      <c r="D98" s="38"/>
      <c r="E98" s="51"/>
      <c r="F98" s="62">
        <f t="shared" si="1"/>
        <v>0</v>
      </c>
      <c r="G98" s="25">
        <f t="shared" si="2"/>
        <v>0</v>
      </c>
    </row>
    <row r="99" spans="2:11" x14ac:dyDescent="0.25">
      <c r="C99" s="38" t="s">
        <v>109</v>
      </c>
      <c r="D99" s="38"/>
      <c r="E99" s="51"/>
      <c r="F99" s="62">
        <f t="shared" si="1"/>
        <v>0</v>
      </c>
      <c r="G99" s="25">
        <f t="shared" si="2"/>
        <v>0</v>
      </c>
    </row>
    <row r="100" spans="2:11" x14ac:dyDescent="0.25">
      <c r="C100" s="38" t="s">
        <v>110</v>
      </c>
      <c r="D100" s="38"/>
      <c r="E100" s="51"/>
      <c r="F100" s="62">
        <f t="shared" si="1"/>
        <v>0</v>
      </c>
      <c r="G100" s="25">
        <f t="shared" si="2"/>
        <v>0</v>
      </c>
    </row>
    <row r="101" spans="2:11" s="85" customFormat="1" x14ac:dyDescent="0.25">
      <c r="B101" s="27"/>
      <c r="C101" s="67" t="s">
        <v>119</v>
      </c>
      <c r="D101" s="38"/>
      <c r="E101" s="51"/>
      <c r="F101" s="73">
        <f>SUM(F89:F100)</f>
        <v>217541172.69999999</v>
      </c>
      <c r="G101" s="69">
        <f>SUM(G89:G100)</f>
        <v>0.93330044969562542</v>
      </c>
      <c r="H101" s="27"/>
    </row>
    <row r="102" spans="2:11" s="85" customFormat="1" x14ac:dyDescent="0.25">
      <c r="B102" s="27"/>
      <c r="C102" s="27"/>
      <c r="D102" s="27"/>
      <c r="E102" s="30"/>
      <c r="F102" s="27"/>
      <c r="G102" s="31"/>
      <c r="H102" s="27"/>
      <c r="K102" s="94" t="s">
        <v>113</v>
      </c>
    </row>
    <row r="103" spans="2:11" s="85" customFormat="1" x14ac:dyDescent="0.25">
      <c r="E103" s="85" t="s">
        <v>101</v>
      </c>
      <c r="F103" s="85" t="s">
        <v>111</v>
      </c>
      <c r="G103" s="115">
        <f>H103/$F$75</f>
        <v>0.49329965029982686</v>
      </c>
      <c r="H103" s="85">
        <f t="shared" ref="H103:H112" si="3">SUMIF($H$7:$H$62,F103,$F$7:$F$62)</f>
        <v>114982248.7</v>
      </c>
      <c r="K103" s="85" t="s">
        <v>220</v>
      </c>
    </row>
    <row r="104" spans="2:11" s="85" customFormat="1" x14ac:dyDescent="0.25">
      <c r="E104" s="85" t="s">
        <v>101</v>
      </c>
      <c r="F104" s="85" t="s">
        <v>112</v>
      </c>
      <c r="G104" s="105">
        <f t="shared" ref="G104:G112" si="4">H104/$F$75</f>
        <v>0</v>
      </c>
      <c r="H104" s="85">
        <f t="shared" si="3"/>
        <v>0</v>
      </c>
      <c r="K104" s="85" t="s">
        <v>220</v>
      </c>
    </row>
    <row r="105" spans="2:11" s="85" customFormat="1" x14ac:dyDescent="0.25">
      <c r="E105" s="85" t="s">
        <v>101</v>
      </c>
      <c r="F105" s="94" t="s">
        <v>113</v>
      </c>
      <c r="G105" s="115">
        <f>H105/$F$75</f>
        <v>0.1871671192140672</v>
      </c>
      <c r="H105" s="85">
        <f t="shared" si="3"/>
        <v>43626417</v>
      </c>
      <c r="K105" s="85" t="s">
        <v>111</v>
      </c>
    </row>
    <row r="106" spans="2:11" s="85" customFormat="1" x14ac:dyDescent="0.25">
      <c r="E106" s="85" t="s">
        <v>101</v>
      </c>
      <c r="F106" s="85" t="s">
        <v>220</v>
      </c>
      <c r="G106" s="105">
        <f t="shared" si="4"/>
        <v>0</v>
      </c>
      <c r="H106" s="85">
        <f t="shared" si="3"/>
        <v>0</v>
      </c>
      <c r="K106" s="85" t="s">
        <v>114</v>
      </c>
    </row>
    <row r="107" spans="2:11" s="85" customFormat="1" x14ac:dyDescent="0.25">
      <c r="E107" s="85" t="s">
        <v>103</v>
      </c>
      <c r="F107" s="85" t="s">
        <v>114</v>
      </c>
      <c r="G107" s="115">
        <f t="shared" si="4"/>
        <v>8.3939351785572977E-2</v>
      </c>
      <c r="H107" s="85">
        <f t="shared" si="3"/>
        <v>19565259</v>
      </c>
      <c r="K107" s="85" t="s">
        <v>116</v>
      </c>
    </row>
    <row r="108" spans="2:11" s="85" customFormat="1" x14ac:dyDescent="0.25">
      <c r="E108" s="85" t="s">
        <v>103</v>
      </c>
      <c r="F108" s="110" t="s">
        <v>222</v>
      </c>
      <c r="G108" s="105">
        <f t="shared" si="4"/>
        <v>0</v>
      </c>
      <c r="H108" s="85">
        <f t="shared" si="3"/>
        <v>0</v>
      </c>
    </row>
    <row r="109" spans="2:11" s="85" customFormat="1" x14ac:dyDescent="0.25">
      <c r="E109" s="85" t="s">
        <v>104</v>
      </c>
      <c r="F109" s="85" t="s">
        <v>115</v>
      </c>
      <c r="G109" s="105">
        <f t="shared" si="4"/>
        <v>0</v>
      </c>
      <c r="H109" s="85">
        <f t="shared" si="3"/>
        <v>0</v>
      </c>
    </row>
    <row r="110" spans="2:11" s="85" customFormat="1" x14ac:dyDescent="0.25">
      <c r="E110" s="85" t="s">
        <v>101</v>
      </c>
      <c r="F110" s="85" t="s">
        <v>116</v>
      </c>
      <c r="G110" s="115">
        <f t="shared" si="4"/>
        <v>0</v>
      </c>
      <c r="H110" s="85">
        <f t="shared" si="3"/>
        <v>0</v>
      </c>
    </row>
    <row r="111" spans="2:11" s="85" customFormat="1" x14ac:dyDescent="0.25">
      <c r="E111" s="85" t="s">
        <v>104</v>
      </c>
      <c r="F111" s="85" t="s">
        <v>117</v>
      </c>
      <c r="G111" s="105">
        <f t="shared" si="4"/>
        <v>0</v>
      </c>
      <c r="H111" s="85">
        <f t="shared" si="3"/>
        <v>0</v>
      </c>
    </row>
    <row r="112" spans="2:11" s="85" customFormat="1" x14ac:dyDescent="0.25">
      <c r="E112" s="85" t="s">
        <v>101</v>
      </c>
      <c r="F112" s="85" t="s">
        <v>118</v>
      </c>
      <c r="G112" s="105">
        <f t="shared" si="4"/>
        <v>0.16889432839615842</v>
      </c>
      <c r="H112" s="85">
        <f t="shared" si="3"/>
        <v>39367248</v>
      </c>
    </row>
    <row r="113" spans="2:8" s="85" customFormat="1" x14ac:dyDescent="0.25">
      <c r="E113" s="91"/>
      <c r="G113" s="115">
        <f>SUM(G103:G112)</f>
        <v>0.93330044969562542</v>
      </c>
      <c r="H113" s="85">
        <f>SUM(H103:H112)</f>
        <v>217541172.69999999</v>
      </c>
    </row>
    <row r="114" spans="2:8" s="85" customFormat="1" x14ac:dyDescent="0.25">
      <c r="E114" s="91"/>
      <c r="G114" s="105"/>
      <c r="H114" s="86">
        <f>H113-F63</f>
        <v>0</v>
      </c>
    </row>
    <row r="115" spans="2:8" x14ac:dyDescent="0.25">
      <c r="B115" s="85"/>
      <c r="C115" s="85"/>
      <c r="D115" s="85"/>
      <c r="E115" s="91"/>
      <c r="F115" s="85"/>
      <c r="G115" s="105"/>
      <c r="H115" s="85"/>
    </row>
    <row r="116" spans="2:8" x14ac:dyDescent="0.25">
      <c r="B116" s="85"/>
      <c r="C116" s="85"/>
      <c r="D116" s="85"/>
      <c r="E116" s="91"/>
      <c r="F116" s="85"/>
      <c r="G116" s="105"/>
      <c r="H116" s="85"/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53427-0796-43FE-B561-B4B8B896ADE3}">
  <sheetPr>
    <tabColor rgb="FF7030A0"/>
  </sheetPr>
  <dimension ref="A2:H156"/>
  <sheetViews>
    <sheetView showGridLines="0" zoomScaleNormal="100" zoomScaleSheetLayoutView="89" workbookViewId="0">
      <selection activeCell="D100" sqref="D100"/>
    </sheetView>
  </sheetViews>
  <sheetFormatPr defaultColWidth="9.140625" defaultRowHeight="15" x14ac:dyDescent="0.25"/>
  <cols>
    <col min="1" max="1" width="11.28515625" style="85" customWidth="1"/>
    <col min="2" max="2" width="16.5703125" style="27" customWidth="1"/>
    <col min="3" max="3" width="52.7109375" style="27" customWidth="1"/>
    <col min="4" max="4" width="62" style="27" customWidth="1"/>
    <col min="5" max="5" width="19.42578125" style="30" customWidth="1"/>
    <col min="6" max="6" width="29.5703125" style="27" customWidth="1"/>
    <col min="7" max="7" width="20.5703125" style="31" customWidth="1"/>
    <col min="8" max="8" width="20.7109375" style="27" bestFit="1" customWidth="1"/>
    <col min="9" max="9" width="12" style="27" bestFit="1" customWidth="1"/>
    <col min="10" max="11" width="9.140625" style="27"/>
    <col min="12" max="12" width="16.140625" style="27" bestFit="1" customWidth="1"/>
    <col min="13" max="13" width="14" style="27" bestFit="1" customWidth="1"/>
    <col min="14" max="14" width="9.140625" style="27"/>
    <col min="15" max="15" width="10" style="27" bestFit="1" customWidth="1"/>
    <col min="16" max="16384" width="9.140625" style="27"/>
  </cols>
  <sheetData>
    <row r="2" spans="1:8" x14ac:dyDescent="0.25">
      <c r="B2" s="28" t="s">
        <v>0</v>
      </c>
      <c r="D2" s="29" t="s">
        <v>1</v>
      </c>
    </row>
    <row r="3" spans="1:8" x14ac:dyDescent="0.25">
      <c r="A3" s="102" t="s">
        <v>232</v>
      </c>
      <c r="B3" s="28" t="s">
        <v>3</v>
      </c>
      <c r="D3" s="28" t="s">
        <v>233</v>
      </c>
    </row>
    <row r="4" spans="1:8" x14ac:dyDescent="0.25">
      <c r="B4" s="28" t="s">
        <v>5</v>
      </c>
      <c r="D4" s="28" t="s">
        <v>765</v>
      </c>
    </row>
    <row r="6" spans="1:8" x14ac:dyDescent="0.25">
      <c r="B6" s="33" t="s">
        <v>6</v>
      </c>
      <c r="C6" s="34" t="s">
        <v>7</v>
      </c>
      <c r="D6" s="34" t="s">
        <v>8</v>
      </c>
      <c r="E6" s="35" t="s">
        <v>9</v>
      </c>
      <c r="F6" s="34" t="s">
        <v>10</v>
      </c>
      <c r="G6" s="1" t="s">
        <v>11</v>
      </c>
      <c r="H6" s="36" t="s">
        <v>12</v>
      </c>
    </row>
    <row r="7" spans="1:8" x14ac:dyDescent="0.25">
      <c r="A7" s="88"/>
      <c r="B7" s="2" t="s">
        <v>234</v>
      </c>
      <c r="C7" s="38" t="s">
        <v>514</v>
      </c>
      <c r="D7" s="38" t="s">
        <v>296</v>
      </c>
      <c r="E7" s="39">
        <v>2500000</v>
      </c>
      <c r="F7" s="39">
        <v>195707250</v>
      </c>
      <c r="G7" s="18">
        <v>5.9293486430624567E-3</v>
      </c>
      <c r="H7" s="40"/>
    </row>
    <row r="8" spans="1:8" x14ac:dyDescent="0.25">
      <c r="A8" s="88"/>
      <c r="B8" s="2" t="s">
        <v>235</v>
      </c>
      <c r="C8" s="38" t="s">
        <v>515</v>
      </c>
      <c r="D8" s="38" t="s">
        <v>296</v>
      </c>
      <c r="E8" s="39">
        <v>500000</v>
      </c>
      <c r="F8" s="39">
        <v>38995550</v>
      </c>
      <c r="G8" s="18">
        <v>1.1814493917725285E-3</v>
      </c>
      <c r="H8" s="40"/>
    </row>
    <row r="9" spans="1:8" x14ac:dyDescent="0.25">
      <c r="A9" s="88"/>
      <c r="B9" s="2" t="s">
        <v>236</v>
      </c>
      <c r="C9" s="38" t="s">
        <v>516</v>
      </c>
      <c r="D9" s="38" t="s">
        <v>296</v>
      </c>
      <c r="E9" s="39">
        <v>2500000</v>
      </c>
      <c r="F9" s="39">
        <v>65882750</v>
      </c>
      <c r="G9" s="18">
        <v>1.9960517268201514E-3</v>
      </c>
      <c r="H9" s="40"/>
    </row>
    <row r="10" spans="1:8" x14ac:dyDescent="0.25">
      <c r="A10" s="88"/>
      <c r="B10" s="2" t="s">
        <v>237</v>
      </c>
      <c r="C10" s="38" t="s">
        <v>521</v>
      </c>
      <c r="D10" s="38" t="s">
        <v>296</v>
      </c>
      <c r="E10" s="39">
        <v>5000000</v>
      </c>
      <c r="F10" s="39">
        <v>25925000</v>
      </c>
      <c r="G10" s="18">
        <v>7.854505317068948E-4</v>
      </c>
      <c r="H10" s="40"/>
    </row>
    <row r="11" spans="1:8" x14ac:dyDescent="0.25">
      <c r="A11" s="88"/>
      <c r="B11" s="2" t="s">
        <v>238</v>
      </c>
      <c r="C11" s="38" t="s">
        <v>518</v>
      </c>
      <c r="D11" s="38" t="s">
        <v>296</v>
      </c>
      <c r="E11" s="39">
        <v>2250000</v>
      </c>
      <c r="F11" s="39">
        <v>182191050</v>
      </c>
      <c r="G11" s="18">
        <v>5.5198479110795551E-3</v>
      </c>
      <c r="H11" s="40"/>
    </row>
    <row r="12" spans="1:8" x14ac:dyDescent="0.25">
      <c r="A12" s="88"/>
      <c r="B12" s="2" t="s">
        <v>239</v>
      </c>
      <c r="C12" s="38" t="s">
        <v>527</v>
      </c>
      <c r="D12" s="38" t="s">
        <v>296</v>
      </c>
      <c r="E12" s="39">
        <v>26000</v>
      </c>
      <c r="F12" s="39">
        <v>1951939.6</v>
      </c>
      <c r="G12" s="18">
        <v>5.9137974799604385E-5</v>
      </c>
      <c r="H12" s="40"/>
    </row>
    <row r="13" spans="1:8" x14ac:dyDescent="0.25">
      <c r="A13" s="88"/>
      <c r="B13" s="2" t="s">
        <v>240</v>
      </c>
      <c r="C13" s="38" t="s">
        <v>522</v>
      </c>
      <c r="D13" s="38" t="s">
        <v>296</v>
      </c>
      <c r="E13" s="39">
        <v>2500000</v>
      </c>
      <c r="F13" s="39">
        <v>68396250</v>
      </c>
      <c r="G13" s="18">
        <v>2.0722033145326021E-3</v>
      </c>
      <c r="H13" s="40"/>
    </row>
    <row r="14" spans="1:8" x14ac:dyDescent="0.25">
      <c r="A14" s="88"/>
      <c r="B14" s="2" t="s">
        <v>241</v>
      </c>
      <c r="C14" s="38" t="s">
        <v>520</v>
      </c>
      <c r="D14" s="38" t="s">
        <v>296</v>
      </c>
      <c r="E14" s="39">
        <v>2500000</v>
      </c>
      <c r="F14" s="39">
        <v>63461500</v>
      </c>
      <c r="G14" s="18">
        <v>1.9226950402282394E-3</v>
      </c>
      <c r="H14" s="40"/>
    </row>
    <row r="15" spans="1:8" x14ac:dyDescent="0.25">
      <c r="A15" s="88"/>
      <c r="B15" s="2" t="s">
        <v>242</v>
      </c>
      <c r="C15" s="38" t="s">
        <v>526</v>
      </c>
      <c r="D15" s="38" t="s">
        <v>296</v>
      </c>
      <c r="E15" s="39">
        <v>8500000</v>
      </c>
      <c r="F15" s="39">
        <v>74335900</v>
      </c>
      <c r="G15" s="18">
        <v>2.2521570754063863E-3</v>
      </c>
      <c r="H15" s="40"/>
    </row>
    <row r="16" spans="1:8" x14ac:dyDescent="0.25">
      <c r="A16" s="88"/>
      <c r="B16" s="2" t="s">
        <v>243</v>
      </c>
      <c r="C16" s="38" t="s">
        <v>523</v>
      </c>
      <c r="D16" s="38" t="s">
        <v>296</v>
      </c>
      <c r="E16" s="39">
        <v>1500000</v>
      </c>
      <c r="F16" s="39">
        <v>81867750</v>
      </c>
      <c r="G16" s="18">
        <v>2.4803497692245761E-3</v>
      </c>
      <c r="H16" s="40"/>
    </row>
    <row r="17" spans="1:8" x14ac:dyDescent="0.25">
      <c r="A17" s="88"/>
      <c r="B17" s="2" t="s">
        <v>244</v>
      </c>
      <c r="C17" s="38" t="s">
        <v>517</v>
      </c>
      <c r="D17" s="38" t="s">
        <v>296</v>
      </c>
      <c r="E17" s="39">
        <v>2100000</v>
      </c>
      <c r="F17" s="39">
        <v>56728560</v>
      </c>
      <c r="G17" s="18">
        <v>1.7187069475396908E-3</v>
      </c>
      <c r="H17" s="40"/>
    </row>
    <row r="18" spans="1:8" x14ac:dyDescent="0.25">
      <c r="A18" s="88"/>
      <c r="B18" s="2" t="s">
        <v>245</v>
      </c>
      <c r="C18" s="38" t="s">
        <v>524</v>
      </c>
      <c r="D18" s="38" t="s">
        <v>296</v>
      </c>
      <c r="E18" s="39">
        <v>600000</v>
      </c>
      <c r="F18" s="39">
        <v>62715000</v>
      </c>
      <c r="G18" s="18">
        <v>1.9000783064994373E-3</v>
      </c>
      <c r="H18" s="40"/>
    </row>
    <row r="19" spans="1:8" x14ac:dyDescent="0.25">
      <c r="A19" s="88"/>
      <c r="B19" s="2" t="s">
        <v>246</v>
      </c>
      <c r="C19" s="38" t="s">
        <v>525</v>
      </c>
      <c r="D19" s="38" t="s">
        <v>296</v>
      </c>
      <c r="E19" s="39">
        <v>520500</v>
      </c>
      <c r="F19" s="39">
        <v>56046346.950000003</v>
      </c>
      <c r="G19" s="18">
        <v>1.6980379175354525E-3</v>
      </c>
      <c r="H19" s="40"/>
    </row>
    <row r="20" spans="1:8" x14ac:dyDescent="0.25">
      <c r="A20" s="88"/>
      <c r="B20" s="2" t="s">
        <v>247</v>
      </c>
      <c r="C20" s="38" t="s">
        <v>519</v>
      </c>
      <c r="D20" s="38" t="s">
        <v>296</v>
      </c>
      <c r="E20" s="39">
        <v>332800</v>
      </c>
      <c r="F20" s="39">
        <v>36236162.560000002</v>
      </c>
      <c r="G20" s="18">
        <v>1.0978481446391312E-3</v>
      </c>
      <c r="H20" s="40"/>
    </row>
    <row r="21" spans="1:8" x14ac:dyDescent="0.25">
      <c r="A21" s="88"/>
      <c r="B21" s="2" t="s">
        <v>248</v>
      </c>
      <c r="C21" s="38" t="s">
        <v>534</v>
      </c>
      <c r="D21" s="38" t="s">
        <v>296</v>
      </c>
      <c r="E21" s="39">
        <v>200000</v>
      </c>
      <c r="F21" s="39">
        <v>22279960</v>
      </c>
      <c r="G21" s="18">
        <v>6.7501664140437218E-4</v>
      </c>
      <c r="H21" s="40"/>
    </row>
    <row r="22" spans="1:8" x14ac:dyDescent="0.25">
      <c r="A22" s="88"/>
      <c r="B22" s="2" t="s">
        <v>249</v>
      </c>
      <c r="C22" s="38" t="s">
        <v>529</v>
      </c>
      <c r="D22" s="38" t="s">
        <v>296</v>
      </c>
      <c r="E22" s="39">
        <v>500000</v>
      </c>
      <c r="F22" s="39">
        <v>55043900</v>
      </c>
      <c r="G22" s="18">
        <v>1.667666751098212E-3</v>
      </c>
      <c r="H22" s="40"/>
    </row>
    <row r="23" spans="1:8" x14ac:dyDescent="0.25">
      <c r="A23" s="88"/>
      <c r="B23" s="2" t="s">
        <v>250</v>
      </c>
      <c r="C23" s="38" t="s">
        <v>536</v>
      </c>
      <c r="D23" s="38" t="s">
        <v>296</v>
      </c>
      <c r="E23" s="39">
        <v>60600</v>
      </c>
      <c r="F23" s="39">
        <v>6445240.2599999998</v>
      </c>
      <c r="G23" s="18">
        <v>1.9527164471343046E-4</v>
      </c>
      <c r="H23" s="40"/>
    </row>
    <row r="24" spans="1:8" x14ac:dyDescent="0.25">
      <c r="A24" s="88"/>
      <c r="B24" s="2" t="s">
        <v>251</v>
      </c>
      <c r="C24" s="38" t="s">
        <v>532</v>
      </c>
      <c r="D24" s="38" t="s">
        <v>296</v>
      </c>
      <c r="E24" s="39">
        <v>163000</v>
      </c>
      <c r="F24" s="39">
        <v>16959416.5</v>
      </c>
      <c r="G24" s="18">
        <v>5.1381996942579311E-4</v>
      </c>
      <c r="H24" s="40"/>
    </row>
    <row r="25" spans="1:8" x14ac:dyDescent="0.25">
      <c r="A25" s="88"/>
      <c r="B25" s="2" t="s">
        <v>252</v>
      </c>
      <c r="C25" s="38" t="s">
        <v>528</v>
      </c>
      <c r="D25" s="38" t="s">
        <v>296</v>
      </c>
      <c r="E25" s="39">
        <v>50000</v>
      </c>
      <c r="F25" s="39">
        <v>5201990</v>
      </c>
      <c r="G25" s="18">
        <v>1.5760485290005594E-4</v>
      </c>
      <c r="H25" s="40"/>
    </row>
    <row r="26" spans="1:8" x14ac:dyDescent="0.25">
      <c r="A26" s="88"/>
      <c r="B26" s="2" t="s">
        <v>253</v>
      </c>
      <c r="C26" s="38" t="s">
        <v>535</v>
      </c>
      <c r="D26" s="38" t="s">
        <v>296</v>
      </c>
      <c r="E26" s="39">
        <v>500000</v>
      </c>
      <c r="F26" s="39">
        <v>46249750</v>
      </c>
      <c r="G26" s="18">
        <v>1.4012301149010978E-3</v>
      </c>
      <c r="H26" s="40"/>
    </row>
    <row r="27" spans="1:8" x14ac:dyDescent="0.25">
      <c r="A27" s="88"/>
      <c r="B27" s="2" t="s">
        <v>254</v>
      </c>
      <c r="C27" s="38" t="s">
        <v>538</v>
      </c>
      <c r="D27" s="38" t="s">
        <v>296</v>
      </c>
      <c r="E27" s="39">
        <v>620000</v>
      </c>
      <c r="F27" s="39">
        <v>62943206</v>
      </c>
      <c r="G27" s="18">
        <v>1.9069922707825116E-3</v>
      </c>
      <c r="H27" s="40"/>
    </row>
    <row r="28" spans="1:8" x14ac:dyDescent="0.25">
      <c r="A28" s="88"/>
      <c r="B28" s="2" t="s">
        <v>255</v>
      </c>
      <c r="C28" s="38" t="s">
        <v>537</v>
      </c>
      <c r="D28" s="38" t="s">
        <v>296</v>
      </c>
      <c r="E28" s="39">
        <v>36700</v>
      </c>
      <c r="F28" s="39">
        <v>3703033.67</v>
      </c>
      <c r="G28" s="18">
        <v>1.1219092632709871E-4</v>
      </c>
      <c r="H28" s="40"/>
    </row>
    <row r="29" spans="1:8" x14ac:dyDescent="0.25">
      <c r="A29" s="88"/>
      <c r="B29" s="2" t="s">
        <v>256</v>
      </c>
      <c r="C29" s="38" t="s">
        <v>539</v>
      </c>
      <c r="D29" s="38" t="s">
        <v>296</v>
      </c>
      <c r="E29" s="39">
        <v>230000</v>
      </c>
      <c r="F29" s="39">
        <v>24096341</v>
      </c>
      <c r="G29" s="18">
        <v>7.3004759308160656E-4</v>
      </c>
      <c r="H29" s="40"/>
    </row>
    <row r="30" spans="1:8" x14ac:dyDescent="0.25">
      <c r="A30" s="88"/>
      <c r="B30" s="2" t="s">
        <v>257</v>
      </c>
      <c r="C30" s="38" t="s">
        <v>530</v>
      </c>
      <c r="D30" s="38" t="s">
        <v>296</v>
      </c>
      <c r="E30" s="39">
        <v>170000</v>
      </c>
      <c r="F30" s="39">
        <v>17867374</v>
      </c>
      <c r="G30" s="18">
        <v>5.4132838605616001E-4</v>
      </c>
      <c r="H30" s="40"/>
    </row>
    <row r="31" spans="1:8" x14ac:dyDescent="0.25">
      <c r="A31" s="88"/>
      <c r="B31" s="2" t="s">
        <v>258</v>
      </c>
      <c r="C31" s="38" t="s">
        <v>531</v>
      </c>
      <c r="D31" s="38" t="s">
        <v>296</v>
      </c>
      <c r="E31" s="39">
        <v>1000000</v>
      </c>
      <c r="F31" s="39">
        <v>102819800</v>
      </c>
      <c r="G31" s="18">
        <v>3.1151346800384412E-3</v>
      </c>
      <c r="H31" s="40"/>
    </row>
    <row r="32" spans="1:8" x14ac:dyDescent="0.25">
      <c r="A32" s="88"/>
      <c r="B32" s="2" t="s">
        <v>259</v>
      </c>
      <c r="C32" s="38" t="s">
        <v>533</v>
      </c>
      <c r="D32" s="38" t="s">
        <v>296</v>
      </c>
      <c r="E32" s="39">
        <v>500000</v>
      </c>
      <c r="F32" s="39">
        <v>49395000</v>
      </c>
      <c r="G32" s="18">
        <v>1.4965218520216806E-3</v>
      </c>
      <c r="H32" s="40"/>
    </row>
    <row r="33" spans="1:8" x14ac:dyDescent="0.25">
      <c r="A33" s="88"/>
      <c r="B33" s="2" t="s">
        <v>260</v>
      </c>
      <c r="C33" s="38" t="s">
        <v>541</v>
      </c>
      <c r="D33" s="38" t="s">
        <v>296</v>
      </c>
      <c r="E33" s="39">
        <v>170000</v>
      </c>
      <c r="F33" s="39">
        <v>16627717</v>
      </c>
      <c r="G33" s="18">
        <v>5.037704593528167E-4</v>
      </c>
      <c r="H33" s="40"/>
    </row>
    <row r="34" spans="1:8" x14ac:dyDescent="0.25">
      <c r="A34" s="88"/>
      <c r="B34" s="2" t="s">
        <v>261</v>
      </c>
      <c r="C34" s="38" t="s">
        <v>545</v>
      </c>
      <c r="D34" s="38" t="s">
        <v>296</v>
      </c>
      <c r="E34" s="39">
        <v>500000</v>
      </c>
      <c r="F34" s="39">
        <v>46222750</v>
      </c>
      <c r="G34" s="18">
        <v>1.4004120950609402E-3</v>
      </c>
      <c r="H34" s="40"/>
    </row>
    <row r="35" spans="1:8" x14ac:dyDescent="0.25">
      <c r="A35" s="88"/>
      <c r="B35" s="2" t="s">
        <v>262</v>
      </c>
      <c r="C35" s="38" t="s">
        <v>542</v>
      </c>
      <c r="D35" s="38" t="s">
        <v>296</v>
      </c>
      <c r="E35" s="39">
        <v>500000</v>
      </c>
      <c r="F35" s="39">
        <v>45905050</v>
      </c>
      <c r="G35" s="18">
        <v>1.3907867282750856E-3</v>
      </c>
      <c r="H35" s="40"/>
    </row>
    <row r="36" spans="1:8" x14ac:dyDescent="0.25">
      <c r="A36" s="88"/>
      <c r="B36" s="2" t="s">
        <v>263</v>
      </c>
      <c r="C36" s="38" t="s">
        <v>546</v>
      </c>
      <c r="D36" s="38" t="s">
        <v>296</v>
      </c>
      <c r="E36" s="39">
        <v>596400</v>
      </c>
      <c r="F36" s="39">
        <v>56145394.200000003</v>
      </c>
      <c r="G36" s="18">
        <v>1.7010387551507507E-3</v>
      </c>
      <c r="H36" s="40"/>
    </row>
    <row r="37" spans="1:8" x14ac:dyDescent="0.25">
      <c r="A37" s="88"/>
      <c r="B37" s="2" t="s">
        <v>264</v>
      </c>
      <c r="C37" s="38" t="s">
        <v>543</v>
      </c>
      <c r="D37" s="38" t="s">
        <v>296</v>
      </c>
      <c r="E37" s="39">
        <v>1500000</v>
      </c>
      <c r="F37" s="39">
        <v>150074850</v>
      </c>
      <c r="G37" s="18">
        <v>4.5468224003214078E-3</v>
      </c>
      <c r="H37" s="40"/>
    </row>
    <row r="38" spans="1:8" x14ac:dyDescent="0.25">
      <c r="A38" s="88"/>
      <c r="B38" s="2" t="s">
        <v>265</v>
      </c>
      <c r="C38" s="38" t="s">
        <v>544</v>
      </c>
      <c r="D38" s="38" t="s">
        <v>296</v>
      </c>
      <c r="E38" s="39">
        <v>1000000</v>
      </c>
      <c r="F38" s="39">
        <v>104674800</v>
      </c>
      <c r="G38" s="18">
        <v>3.1713356727603808E-3</v>
      </c>
      <c r="H38" s="40"/>
    </row>
    <row r="39" spans="1:8" x14ac:dyDescent="0.25">
      <c r="A39" s="88"/>
      <c r="B39" s="2" t="s">
        <v>266</v>
      </c>
      <c r="C39" s="38" t="s">
        <v>549</v>
      </c>
      <c r="D39" s="38" t="s">
        <v>296</v>
      </c>
      <c r="E39" s="39">
        <v>1500000</v>
      </c>
      <c r="F39" s="39">
        <v>155320350</v>
      </c>
      <c r="G39" s="18">
        <v>4.7057454770453614E-3</v>
      </c>
      <c r="H39" s="40"/>
    </row>
    <row r="40" spans="1:8" x14ac:dyDescent="0.25">
      <c r="A40" s="88"/>
      <c r="B40" s="2" t="s">
        <v>267</v>
      </c>
      <c r="C40" s="38" t="s">
        <v>547</v>
      </c>
      <c r="D40" s="38" t="s">
        <v>77</v>
      </c>
      <c r="E40" s="39">
        <v>6505000</v>
      </c>
      <c r="F40" s="39">
        <v>635540451.5</v>
      </c>
      <c r="G40" s="18">
        <v>1.9254988835175121E-2</v>
      </c>
      <c r="H40" s="40"/>
    </row>
    <row r="41" spans="1:8" x14ac:dyDescent="0.25">
      <c r="A41" s="88"/>
      <c r="B41" s="2" t="s">
        <v>268</v>
      </c>
      <c r="C41" s="38" t="s">
        <v>540</v>
      </c>
      <c r="D41" s="38" t="s">
        <v>296</v>
      </c>
      <c r="E41" s="39">
        <v>1000000</v>
      </c>
      <c r="F41" s="39">
        <v>102720000</v>
      </c>
      <c r="G41" s="18">
        <v>3.1121110363329695E-3</v>
      </c>
      <c r="H41" s="40"/>
    </row>
    <row r="42" spans="1:8" x14ac:dyDescent="0.25">
      <c r="A42" s="88"/>
      <c r="B42" s="2" t="s">
        <v>269</v>
      </c>
      <c r="C42" s="38" t="s">
        <v>548</v>
      </c>
      <c r="D42" s="38" t="s">
        <v>296</v>
      </c>
      <c r="E42" s="39">
        <v>3491000</v>
      </c>
      <c r="F42" s="39">
        <v>350410172.30000001</v>
      </c>
      <c r="G42" s="18">
        <v>1.0616387893868453E-2</v>
      </c>
      <c r="H42" s="40"/>
    </row>
    <row r="43" spans="1:8" x14ac:dyDescent="0.25">
      <c r="A43" s="88"/>
      <c r="B43" s="2" t="s">
        <v>270</v>
      </c>
      <c r="C43" s="38" t="s">
        <v>552</v>
      </c>
      <c r="D43" s="38" t="s">
        <v>296</v>
      </c>
      <c r="E43" s="39">
        <v>8060200</v>
      </c>
      <c r="F43" s="39">
        <v>796296174.72000003</v>
      </c>
      <c r="G43" s="18">
        <v>2.4125409983799053E-2</v>
      </c>
      <c r="H43" s="40"/>
    </row>
    <row r="44" spans="1:8" x14ac:dyDescent="0.25">
      <c r="A44" s="88"/>
      <c r="B44" s="2" t="s">
        <v>271</v>
      </c>
      <c r="C44" s="38" t="s">
        <v>554</v>
      </c>
      <c r="D44" s="38" t="s">
        <v>296</v>
      </c>
      <c r="E44" s="39">
        <v>500000</v>
      </c>
      <c r="F44" s="39">
        <v>50540600</v>
      </c>
      <c r="G44" s="18">
        <v>1.531230130869257E-3</v>
      </c>
      <c r="H44" s="40"/>
    </row>
    <row r="45" spans="1:8" x14ac:dyDescent="0.25">
      <c r="A45" s="88"/>
      <c r="B45" s="2" t="s">
        <v>272</v>
      </c>
      <c r="C45" s="38" t="s">
        <v>556</v>
      </c>
      <c r="D45" s="38" t="s">
        <v>296</v>
      </c>
      <c r="E45" s="39">
        <v>7000000</v>
      </c>
      <c r="F45" s="39">
        <v>703051300</v>
      </c>
      <c r="G45" s="18">
        <v>2.130036711291123E-2</v>
      </c>
      <c r="H45" s="40"/>
    </row>
    <row r="46" spans="1:8" x14ac:dyDescent="0.25">
      <c r="A46" s="88"/>
      <c r="B46" s="2" t="s">
        <v>273</v>
      </c>
      <c r="C46" s="38" t="s">
        <v>553</v>
      </c>
      <c r="D46" s="38" t="s">
        <v>296</v>
      </c>
      <c r="E46" s="39">
        <v>7971800</v>
      </c>
      <c r="F46" s="39">
        <v>755332833.08000004</v>
      </c>
      <c r="G46" s="18">
        <v>2.2884342347477774E-2</v>
      </c>
      <c r="H46" s="40"/>
    </row>
    <row r="47" spans="1:8" x14ac:dyDescent="0.25">
      <c r="A47" s="88"/>
      <c r="B47" s="2" t="s">
        <v>592</v>
      </c>
      <c r="C47" s="38" t="s">
        <v>602</v>
      </c>
      <c r="D47" s="38" t="s">
        <v>296</v>
      </c>
      <c r="E47" s="39">
        <v>4875000</v>
      </c>
      <c r="F47" s="39">
        <v>492939525</v>
      </c>
      <c r="G47" s="18">
        <v>1.4934604127698908E-2</v>
      </c>
      <c r="H47" s="40"/>
    </row>
    <row r="48" spans="1:8" x14ac:dyDescent="0.25">
      <c r="A48" s="88"/>
      <c r="B48" s="2" t="s">
        <v>274</v>
      </c>
      <c r="C48" s="38" t="s">
        <v>551</v>
      </c>
      <c r="D48" s="38" t="s">
        <v>296</v>
      </c>
      <c r="E48" s="39">
        <v>45129000</v>
      </c>
      <c r="F48" s="39">
        <v>4196148574.8000002</v>
      </c>
      <c r="G48" s="18">
        <v>0.12713084394205551</v>
      </c>
      <c r="H48" s="40"/>
    </row>
    <row r="49" spans="1:8" x14ac:dyDescent="0.25">
      <c r="A49" s="88"/>
      <c r="B49" s="2" t="s">
        <v>275</v>
      </c>
      <c r="C49" s="38" t="s">
        <v>550</v>
      </c>
      <c r="D49" s="38" t="s">
        <v>296</v>
      </c>
      <c r="E49" s="39">
        <v>400</v>
      </c>
      <c r="F49" s="39">
        <v>39008.400000000001</v>
      </c>
      <c r="G49" s="18">
        <v>1.1818387086223815E-6</v>
      </c>
      <c r="H49" s="40"/>
    </row>
    <row r="50" spans="1:8" x14ac:dyDescent="0.25">
      <c r="A50" s="88"/>
      <c r="B50" s="2" t="s">
        <v>276</v>
      </c>
      <c r="C50" s="38" t="s">
        <v>555</v>
      </c>
      <c r="D50" s="38" t="s">
        <v>296</v>
      </c>
      <c r="E50" s="39">
        <v>34721600</v>
      </c>
      <c r="F50" s="39">
        <v>3383439367.6799998</v>
      </c>
      <c r="G50" s="18">
        <v>0.10250816780491016</v>
      </c>
      <c r="H50" s="40"/>
    </row>
    <row r="51" spans="1:8" x14ac:dyDescent="0.25">
      <c r="A51" s="88"/>
      <c r="B51" s="2" t="s">
        <v>277</v>
      </c>
      <c r="C51" s="38" t="s">
        <v>561</v>
      </c>
      <c r="D51" s="38" t="s">
        <v>296</v>
      </c>
      <c r="E51" s="39">
        <v>29900000</v>
      </c>
      <c r="F51" s="39">
        <v>2965526850</v>
      </c>
      <c r="G51" s="18">
        <v>8.9846659252596842E-2</v>
      </c>
      <c r="H51" s="40"/>
    </row>
    <row r="52" spans="1:8" x14ac:dyDescent="0.25">
      <c r="A52" s="88"/>
      <c r="B52" s="2" t="s">
        <v>278</v>
      </c>
      <c r="C52" s="38" t="s">
        <v>560</v>
      </c>
      <c r="D52" s="38" t="s">
        <v>296</v>
      </c>
      <c r="E52" s="39">
        <v>2600</v>
      </c>
      <c r="F52" s="39">
        <v>255088.08</v>
      </c>
      <c r="G52" s="18">
        <v>7.7284114973226968E-6</v>
      </c>
      <c r="H52" s="40"/>
    </row>
    <row r="53" spans="1:8" x14ac:dyDescent="0.25">
      <c r="A53" s="88"/>
      <c r="B53" s="2" t="s">
        <v>780</v>
      </c>
      <c r="C53" s="38" t="s">
        <v>781</v>
      </c>
      <c r="D53" s="38" t="s">
        <v>296</v>
      </c>
      <c r="E53" s="39">
        <v>2000000</v>
      </c>
      <c r="F53" s="39">
        <v>199431200</v>
      </c>
      <c r="G53" s="18">
        <v>6.0421732720904175E-3</v>
      </c>
      <c r="H53" s="40"/>
    </row>
    <row r="54" spans="1:8" x14ac:dyDescent="0.25">
      <c r="A54" s="88"/>
      <c r="B54" s="2" t="s">
        <v>620</v>
      </c>
      <c r="C54" s="38" t="s">
        <v>631</v>
      </c>
      <c r="D54" s="38" t="s">
        <v>296</v>
      </c>
      <c r="E54" s="39">
        <v>5243000</v>
      </c>
      <c r="F54" s="39">
        <v>526607968.60000002</v>
      </c>
      <c r="G54" s="18">
        <v>1.5954658011107341E-2</v>
      </c>
      <c r="H54" s="40"/>
    </row>
    <row r="55" spans="1:8" x14ac:dyDescent="0.25">
      <c r="B55" s="2" t="s">
        <v>728</v>
      </c>
      <c r="C55" s="38" t="s">
        <v>742</v>
      </c>
      <c r="D55" s="38" t="s">
        <v>296</v>
      </c>
      <c r="E55" s="39">
        <v>3475000</v>
      </c>
      <c r="F55" s="39">
        <v>346651057.5</v>
      </c>
      <c r="G55" s="18">
        <v>1.0502497875800669E-2</v>
      </c>
      <c r="H55" s="40"/>
    </row>
    <row r="56" spans="1:8" x14ac:dyDescent="0.25">
      <c r="B56" s="2" t="s">
        <v>750</v>
      </c>
      <c r="C56" s="38" t="s">
        <v>751</v>
      </c>
      <c r="D56" s="38" t="s">
        <v>296</v>
      </c>
      <c r="E56" s="39">
        <v>17357000</v>
      </c>
      <c r="F56" s="39">
        <v>1760852028.7</v>
      </c>
      <c r="G56" s="18">
        <v>5.3348588705866132E-2</v>
      </c>
      <c r="H56" s="40"/>
    </row>
    <row r="57" spans="1:8" x14ac:dyDescent="0.25">
      <c r="B57" s="2" t="s">
        <v>752</v>
      </c>
      <c r="C57" s="38" t="s">
        <v>753</v>
      </c>
      <c r="D57" s="38" t="s">
        <v>296</v>
      </c>
      <c r="E57" s="39">
        <v>7275000</v>
      </c>
      <c r="F57" s="39">
        <v>756954292.5</v>
      </c>
      <c r="G57" s="18">
        <v>2.2933467753980381E-2</v>
      </c>
      <c r="H57" s="40"/>
    </row>
    <row r="58" spans="1:8" x14ac:dyDescent="0.25">
      <c r="B58" s="2" t="s">
        <v>593</v>
      </c>
      <c r="C58" s="38" t="s">
        <v>603</v>
      </c>
      <c r="D58" s="38" t="s">
        <v>77</v>
      </c>
      <c r="E58" s="39">
        <v>3000000</v>
      </c>
      <c r="F58" s="39">
        <v>309156900</v>
      </c>
      <c r="G58" s="18">
        <v>9.3665362193193942E-3</v>
      </c>
      <c r="H58" s="40"/>
    </row>
    <row r="59" spans="1:8" x14ac:dyDescent="0.25">
      <c r="A59" s="97" t="s">
        <v>67</v>
      </c>
      <c r="B59" s="2" t="s">
        <v>279</v>
      </c>
      <c r="C59" s="38" t="s">
        <v>559</v>
      </c>
      <c r="D59" s="38" t="s">
        <v>77</v>
      </c>
      <c r="E59" s="39">
        <v>500000</v>
      </c>
      <c r="F59" s="39">
        <v>50622450</v>
      </c>
      <c r="G59" s="18">
        <v>1.5337099428661793E-3</v>
      </c>
      <c r="H59" s="40"/>
    </row>
    <row r="60" spans="1:8" x14ac:dyDescent="0.25">
      <c r="B60" s="2" t="s">
        <v>280</v>
      </c>
      <c r="C60" s="38" t="s">
        <v>567</v>
      </c>
      <c r="D60" s="38" t="s">
        <v>77</v>
      </c>
      <c r="E60" s="39">
        <v>500000</v>
      </c>
      <c r="F60" s="39">
        <v>51093400</v>
      </c>
      <c r="G60" s="18">
        <v>1.5479783296707063E-3</v>
      </c>
      <c r="H60" s="40"/>
    </row>
    <row r="61" spans="1:8" x14ac:dyDescent="0.25">
      <c r="B61" s="2" t="s">
        <v>281</v>
      </c>
      <c r="C61" s="38" t="s">
        <v>568</v>
      </c>
      <c r="D61" s="38" t="s">
        <v>77</v>
      </c>
      <c r="E61" s="39">
        <v>4000000</v>
      </c>
      <c r="F61" s="39">
        <v>395482800</v>
      </c>
      <c r="G61" s="18">
        <v>1.1981954697817996E-2</v>
      </c>
      <c r="H61" s="40"/>
    </row>
    <row r="62" spans="1:8" x14ac:dyDescent="0.25">
      <c r="B62" s="2" t="s">
        <v>282</v>
      </c>
      <c r="C62" s="38" t="s">
        <v>566</v>
      </c>
      <c r="D62" s="38" t="s">
        <v>77</v>
      </c>
      <c r="E62" s="39">
        <v>1845700</v>
      </c>
      <c r="F62" s="39">
        <v>182325813.37</v>
      </c>
      <c r="G62" s="18">
        <v>5.5239308410938697E-3</v>
      </c>
      <c r="H62" s="40"/>
    </row>
    <row r="63" spans="1:8" x14ac:dyDescent="0.25">
      <c r="A63" s="89" t="s">
        <v>71</v>
      </c>
      <c r="B63" s="2" t="s">
        <v>621</v>
      </c>
      <c r="C63" s="38" t="s">
        <v>632</v>
      </c>
      <c r="D63" s="38" t="s">
        <v>77</v>
      </c>
      <c r="E63" s="39">
        <v>1000000</v>
      </c>
      <c r="F63" s="39">
        <v>100194100</v>
      </c>
      <c r="G63" s="18">
        <v>3.0355837654346689E-3</v>
      </c>
      <c r="H63" s="40"/>
    </row>
    <row r="64" spans="1:8" x14ac:dyDescent="0.25">
      <c r="B64" s="2" t="s">
        <v>782</v>
      </c>
      <c r="C64" s="38" t="s">
        <v>783</v>
      </c>
      <c r="D64" s="38" t="s">
        <v>77</v>
      </c>
      <c r="E64" s="39">
        <v>339400</v>
      </c>
      <c r="F64" s="39">
        <v>34288190.460000001</v>
      </c>
      <c r="G64" s="18">
        <v>1.0388303733104834E-3</v>
      </c>
      <c r="H64" s="40"/>
    </row>
    <row r="65" spans="2:8" x14ac:dyDescent="0.25">
      <c r="B65" s="2" t="s">
        <v>784</v>
      </c>
      <c r="C65" s="38" t="s">
        <v>785</v>
      </c>
      <c r="D65" s="38" t="s">
        <v>77</v>
      </c>
      <c r="E65" s="39">
        <v>1000000</v>
      </c>
      <c r="F65" s="39">
        <v>101617500</v>
      </c>
      <c r="G65" s="18">
        <v>3.0787085595265335E-3</v>
      </c>
      <c r="H65" s="40"/>
    </row>
    <row r="66" spans="2:8" x14ac:dyDescent="0.25">
      <c r="B66" s="2" t="s">
        <v>647</v>
      </c>
      <c r="C66" s="38" t="s">
        <v>672</v>
      </c>
      <c r="D66" s="38" t="s">
        <v>77</v>
      </c>
      <c r="E66" s="39">
        <v>5000000</v>
      </c>
      <c r="F66" s="39">
        <v>498019000</v>
      </c>
      <c r="G66" s="18">
        <v>1.508849713983167E-2</v>
      </c>
      <c r="H66" s="40"/>
    </row>
    <row r="67" spans="2:8" x14ac:dyDescent="0.25">
      <c r="B67" s="2" t="s">
        <v>688</v>
      </c>
      <c r="C67" s="38" t="s">
        <v>714</v>
      </c>
      <c r="D67" s="38" t="s">
        <v>77</v>
      </c>
      <c r="E67" s="39">
        <v>562200</v>
      </c>
      <c r="F67" s="39">
        <v>56174574.240000002</v>
      </c>
      <c r="G67" s="18">
        <v>1.7019228237306245E-3</v>
      </c>
      <c r="H67" s="40"/>
    </row>
    <row r="68" spans="2:8" x14ac:dyDescent="0.25">
      <c r="B68" s="2" t="s">
        <v>689</v>
      </c>
      <c r="C68" s="38" t="s">
        <v>715</v>
      </c>
      <c r="D68" s="38" t="s">
        <v>77</v>
      </c>
      <c r="E68" s="39">
        <v>1000000</v>
      </c>
      <c r="F68" s="39">
        <v>100080200</v>
      </c>
      <c r="G68" s="18">
        <v>3.0321329335904483E-3</v>
      </c>
      <c r="H68" s="40"/>
    </row>
    <row r="69" spans="2:8" x14ac:dyDescent="0.25">
      <c r="B69" s="2" t="s">
        <v>283</v>
      </c>
      <c r="C69" s="38" t="s">
        <v>565</v>
      </c>
      <c r="D69" s="38" t="s">
        <v>77</v>
      </c>
      <c r="E69" s="39">
        <v>130000</v>
      </c>
      <c r="F69" s="39">
        <v>13568399</v>
      </c>
      <c r="G69" s="18">
        <v>4.1108220671017551E-4</v>
      </c>
      <c r="H69" s="40"/>
    </row>
    <row r="70" spans="2:8" x14ac:dyDescent="0.25">
      <c r="B70" s="2" t="s">
        <v>690</v>
      </c>
      <c r="C70" s="38" t="s">
        <v>716</v>
      </c>
      <c r="D70" s="38" t="s">
        <v>77</v>
      </c>
      <c r="E70" s="39">
        <v>2000000</v>
      </c>
      <c r="F70" s="39">
        <v>207635200</v>
      </c>
      <c r="G70" s="18">
        <v>6.2907301153738654E-3</v>
      </c>
      <c r="H70" s="40"/>
    </row>
    <row r="71" spans="2:8" x14ac:dyDescent="0.25">
      <c r="B71" s="2" t="s">
        <v>648</v>
      </c>
      <c r="C71" s="38" t="s">
        <v>671</v>
      </c>
      <c r="D71" s="38" t="s">
        <v>77</v>
      </c>
      <c r="E71" s="39">
        <v>192000</v>
      </c>
      <c r="F71" s="39">
        <v>19485024</v>
      </c>
      <c r="G71" s="18">
        <v>5.9033837844249212E-4</v>
      </c>
      <c r="H71" s="40"/>
    </row>
    <row r="72" spans="2:8" x14ac:dyDescent="0.25">
      <c r="B72" s="2" t="s">
        <v>649</v>
      </c>
      <c r="C72" s="38" t="s">
        <v>670</v>
      </c>
      <c r="D72" s="38" t="s">
        <v>77</v>
      </c>
      <c r="E72" s="39">
        <v>5800000</v>
      </c>
      <c r="F72" s="39">
        <v>591476460</v>
      </c>
      <c r="G72" s="18">
        <v>1.7919980713562659E-2</v>
      </c>
      <c r="H72" s="40"/>
    </row>
    <row r="73" spans="2:8" x14ac:dyDescent="0.25">
      <c r="B73" s="2" t="s">
        <v>786</v>
      </c>
      <c r="C73" s="38" t="s">
        <v>787</v>
      </c>
      <c r="D73" s="38" t="s">
        <v>77</v>
      </c>
      <c r="E73" s="39">
        <v>2480000</v>
      </c>
      <c r="F73" s="39">
        <v>247255504</v>
      </c>
      <c r="G73" s="18">
        <v>7.491107698524832E-3</v>
      </c>
      <c r="H73" s="40"/>
    </row>
    <row r="74" spans="2:8" x14ac:dyDescent="0.25">
      <c r="B74" s="2" t="s">
        <v>284</v>
      </c>
      <c r="C74" s="38" t="s">
        <v>564</v>
      </c>
      <c r="D74" s="38" t="s">
        <v>77</v>
      </c>
      <c r="E74" s="39">
        <v>190000</v>
      </c>
      <c r="F74" s="39">
        <v>18823642</v>
      </c>
      <c r="G74" s="18">
        <v>5.7030046740830231E-4</v>
      </c>
      <c r="H74" s="40"/>
    </row>
    <row r="75" spans="2:8" x14ac:dyDescent="0.25">
      <c r="B75" s="2" t="s">
        <v>285</v>
      </c>
      <c r="C75" s="38" t="s">
        <v>558</v>
      </c>
      <c r="D75" s="38" t="s">
        <v>77</v>
      </c>
      <c r="E75" s="39">
        <v>1500000</v>
      </c>
      <c r="F75" s="39">
        <v>146410350</v>
      </c>
      <c r="G75" s="18">
        <v>4.4357989297933486E-3</v>
      </c>
      <c r="H75" s="40"/>
    </row>
    <row r="76" spans="2:8" x14ac:dyDescent="0.25">
      <c r="B76" s="2" t="s">
        <v>286</v>
      </c>
      <c r="C76" s="38" t="s">
        <v>562</v>
      </c>
      <c r="D76" s="38" t="s">
        <v>77</v>
      </c>
      <c r="E76" s="39">
        <v>8500000</v>
      </c>
      <c r="F76" s="39">
        <v>869310300</v>
      </c>
      <c r="G76" s="18">
        <v>2.6337521209384002E-2</v>
      </c>
      <c r="H76" s="40"/>
    </row>
    <row r="77" spans="2:8" x14ac:dyDescent="0.25">
      <c r="B77" s="2" t="s">
        <v>287</v>
      </c>
      <c r="C77" s="38" t="s">
        <v>563</v>
      </c>
      <c r="D77" s="38" t="s">
        <v>77</v>
      </c>
      <c r="E77" s="39">
        <v>2000000</v>
      </c>
      <c r="F77" s="39">
        <v>200655600</v>
      </c>
      <c r="G77" s="18">
        <v>6.0792689569900103E-3</v>
      </c>
      <c r="H77" s="40"/>
    </row>
    <row r="78" spans="2:8" x14ac:dyDescent="0.25">
      <c r="B78" s="2" t="s">
        <v>288</v>
      </c>
      <c r="C78" s="38" t="s">
        <v>557</v>
      </c>
      <c r="D78" s="38" t="s">
        <v>77</v>
      </c>
      <c r="E78" s="39">
        <v>500000</v>
      </c>
      <c r="F78" s="39">
        <v>50095050</v>
      </c>
      <c r="G78" s="18">
        <v>1.5177312886551005E-3</v>
      </c>
      <c r="H78" s="40"/>
    </row>
    <row r="79" spans="2:8" x14ac:dyDescent="0.25">
      <c r="B79" s="2" t="s">
        <v>289</v>
      </c>
      <c r="C79" s="38" t="s">
        <v>569</v>
      </c>
      <c r="D79" s="38" t="s">
        <v>77</v>
      </c>
      <c r="E79" s="39">
        <v>2500000</v>
      </c>
      <c r="F79" s="39">
        <v>248316250</v>
      </c>
      <c r="G79" s="18">
        <v>7.523245153094011E-3</v>
      </c>
      <c r="H79" s="40"/>
    </row>
    <row r="80" spans="2:8" x14ac:dyDescent="0.25">
      <c r="B80" s="2" t="s">
        <v>290</v>
      </c>
      <c r="C80" s="38" t="s">
        <v>570</v>
      </c>
      <c r="D80" s="38" t="s">
        <v>77</v>
      </c>
      <c r="E80" s="39">
        <v>2500000</v>
      </c>
      <c r="F80" s="39">
        <v>247995500</v>
      </c>
      <c r="G80" s="18">
        <v>7.5135273803632495E-3</v>
      </c>
      <c r="H80" s="40"/>
    </row>
    <row r="81" spans="1:8" x14ac:dyDescent="0.25">
      <c r="B81" s="2" t="s">
        <v>291</v>
      </c>
      <c r="C81" s="38" t="s">
        <v>574</v>
      </c>
      <c r="D81" s="38" t="s">
        <v>77</v>
      </c>
      <c r="E81" s="39">
        <v>10500000</v>
      </c>
      <c r="F81" s="39">
        <v>1027140450</v>
      </c>
      <c r="G81" s="18">
        <v>3.1119306175126683E-2</v>
      </c>
      <c r="H81" s="40"/>
    </row>
    <row r="82" spans="1:8" x14ac:dyDescent="0.25">
      <c r="B82" s="2" t="s">
        <v>691</v>
      </c>
      <c r="C82" s="38" t="s">
        <v>717</v>
      </c>
      <c r="D82" s="38" t="s">
        <v>77</v>
      </c>
      <c r="E82" s="39">
        <v>2661100</v>
      </c>
      <c r="F82" s="39">
        <v>264230465.06999999</v>
      </c>
      <c r="G82" s="18">
        <v>8.0053986222716148E-3</v>
      </c>
      <c r="H82" s="40"/>
    </row>
    <row r="83" spans="1:8" x14ac:dyDescent="0.25">
      <c r="B83" s="2" t="s">
        <v>729</v>
      </c>
      <c r="C83" s="38" t="s">
        <v>743</v>
      </c>
      <c r="D83" s="38" t="s">
        <v>77</v>
      </c>
      <c r="E83" s="39">
        <v>5000000</v>
      </c>
      <c r="F83" s="39">
        <v>498191000</v>
      </c>
      <c r="G83" s="18">
        <v>1.5093708229183786E-2</v>
      </c>
      <c r="H83" s="40"/>
    </row>
    <row r="84" spans="1:8" x14ac:dyDescent="0.25">
      <c r="A84" s="98" t="s">
        <v>74</v>
      </c>
      <c r="B84" s="2" t="s">
        <v>692</v>
      </c>
      <c r="C84" s="38" t="s">
        <v>718</v>
      </c>
      <c r="D84" s="38" t="s">
        <v>77</v>
      </c>
      <c r="E84" s="39">
        <v>3500000</v>
      </c>
      <c r="F84" s="39">
        <v>352479050</v>
      </c>
      <c r="G84" s="18">
        <v>1.0679068745922515E-2</v>
      </c>
      <c r="H84" s="40"/>
    </row>
    <row r="85" spans="1:8" x14ac:dyDescent="0.25">
      <c r="B85" s="2" t="s">
        <v>730</v>
      </c>
      <c r="C85" s="38" t="s">
        <v>739</v>
      </c>
      <c r="D85" s="38" t="s">
        <v>77</v>
      </c>
      <c r="E85" s="39">
        <v>2421100</v>
      </c>
      <c r="F85" s="39">
        <v>253952084.31999999</v>
      </c>
      <c r="G85" s="18">
        <v>7.6939942008570177E-3</v>
      </c>
      <c r="H85" s="40"/>
    </row>
    <row r="86" spans="1:8" x14ac:dyDescent="0.25">
      <c r="B86" s="2" t="s">
        <v>754</v>
      </c>
      <c r="C86" s="38" t="s">
        <v>755</v>
      </c>
      <c r="D86" s="38" t="s">
        <v>77</v>
      </c>
      <c r="E86" s="39">
        <v>1000000</v>
      </c>
      <c r="F86" s="39">
        <v>101682700</v>
      </c>
      <c r="G86" s="18">
        <v>3.0806839259553587E-3</v>
      </c>
      <c r="H86" s="40"/>
    </row>
    <row r="87" spans="1:8" x14ac:dyDescent="0.25">
      <c r="B87" s="2" t="s">
        <v>292</v>
      </c>
      <c r="C87" s="38" t="s">
        <v>573</v>
      </c>
      <c r="D87" s="38" t="s">
        <v>77</v>
      </c>
      <c r="E87" s="39">
        <v>555100</v>
      </c>
      <c r="F87" s="39">
        <v>54804467.899999999</v>
      </c>
      <c r="G87" s="18">
        <v>1.6604126693141156E-3</v>
      </c>
      <c r="H87" s="40"/>
    </row>
    <row r="88" spans="1:8" x14ac:dyDescent="0.25">
      <c r="B88" s="2" t="s">
        <v>594</v>
      </c>
      <c r="C88" s="38" t="s">
        <v>601</v>
      </c>
      <c r="D88" s="38" t="s">
        <v>77</v>
      </c>
      <c r="E88" s="39">
        <v>231500</v>
      </c>
      <c r="F88" s="39">
        <v>22822265.449999999</v>
      </c>
      <c r="G88" s="18">
        <v>6.9144688649791302E-4</v>
      </c>
      <c r="H88" s="40"/>
    </row>
    <row r="89" spans="1:8" x14ac:dyDescent="0.25">
      <c r="B89" s="2" t="s">
        <v>650</v>
      </c>
      <c r="C89" s="38" t="s">
        <v>673</v>
      </c>
      <c r="D89" s="38" t="s">
        <v>77</v>
      </c>
      <c r="E89" s="39">
        <v>2500000</v>
      </c>
      <c r="F89" s="39">
        <v>250219000</v>
      </c>
      <c r="G89" s="18">
        <v>7.5808928290517844E-3</v>
      </c>
      <c r="H89" s="40"/>
    </row>
    <row r="90" spans="1:8" x14ac:dyDescent="0.25">
      <c r="B90" s="2" t="s">
        <v>651</v>
      </c>
      <c r="C90" s="38" t="s">
        <v>674</v>
      </c>
      <c r="D90" s="38" t="s">
        <v>77</v>
      </c>
      <c r="E90" s="39">
        <v>2161800</v>
      </c>
      <c r="F90" s="39">
        <v>217325754</v>
      </c>
      <c r="G90" s="18">
        <v>6.5843251314523362E-3</v>
      </c>
      <c r="H90" s="40"/>
    </row>
    <row r="91" spans="1:8" x14ac:dyDescent="0.25">
      <c r="A91" s="85" t="s">
        <v>296</v>
      </c>
      <c r="B91" s="2" t="s">
        <v>693</v>
      </c>
      <c r="C91" s="38" t="s">
        <v>719</v>
      </c>
      <c r="D91" s="38" t="s">
        <v>77</v>
      </c>
      <c r="E91" s="39">
        <v>5000000</v>
      </c>
      <c r="F91" s="39">
        <v>501672000</v>
      </c>
      <c r="G91" s="18">
        <v>1.5199172194501884E-2</v>
      </c>
      <c r="H91" s="40"/>
    </row>
    <row r="92" spans="1:8" x14ac:dyDescent="0.25">
      <c r="A92" s="89" t="s">
        <v>77</v>
      </c>
      <c r="B92" s="2" t="s">
        <v>694</v>
      </c>
      <c r="C92" s="38" t="s">
        <v>720</v>
      </c>
      <c r="D92" s="38" t="s">
        <v>77</v>
      </c>
      <c r="E92" s="39">
        <v>2835400</v>
      </c>
      <c r="F92" s="39">
        <v>286224273.18000001</v>
      </c>
      <c r="G92" s="18">
        <v>8.671745710960483E-3</v>
      </c>
      <c r="H92" s="40"/>
    </row>
    <row r="93" spans="1:8" x14ac:dyDescent="0.25">
      <c r="B93" s="2" t="s">
        <v>695</v>
      </c>
      <c r="C93" s="38" t="s">
        <v>721</v>
      </c>
      <c r="D93" s="38" t="s">
        <v>77</v>
      </c>
      <c r="E93" s="39">
        <v>2703700</v>
      </c>
      <c r="F93" s="39">
        <v>277715952.89999998</v>
      </c>
      <c r="G93" s="18">
        <v>8.4139688666843571E-3</v>
      </c>
      <c r="H93" s="40"/>
    </row>
    <row r="94" spans="1:8" x14ac:dyDescent="0.25">
      <c r="B94" s="2" t="s">
        <v>293</v>
      </c>
      <c r="C94" s="38" t="s">
        <v>571</v>
      </c>
      <c r="D94" s="38" t="s">
        <v>77</v>
      </c>
      <c r="E94" s="39">
        <v>1000000</v>
      </c>
      <c r="F94" s="39">
        <v>98487800</v>
      </c>
      <c r="G94" s="18">
        <v>2.9838879412398193E-3</v>
      </c>
      <c r="H94" s="40"/>
    </row>
    <row r="95" spans="1:8" x14ac:dyDescent="0.25">
      <c r="B95" s="2" t="s">
        <v>294</v>
      </c>
      <c r="C95" s="38" t="s">
        <v>572</v>
      </c>
      <c r="D95" s="38" t="s">
        <v>77</v>
      </c>
      <c r="E95" s="39">
        <v>60000</v>
      </c>
      <c r="F95" s="39">
        <v>6460458</v>
      </c>
      <c r="G95" s="18">
        <v>1.9573269705574012E-4</v>
      </c>
      <c r="H95" s="40"/>
    </row>
    <row r="96" spans="1:8" x14ac:dyDescent="0.25">
      <c r="B96" s="2" t="s">
        <v>652</v>
      </c>
      <c r="C96" s="38" t="s">
        <v>675</v>
      </c>
      <c r="D96" s="38" t="s">
        <v>77</v>
      </c>
      <c r="E96" s="39">
        <v>2400000</v>
      </c>
      <c r="F96" s="39">
        <v>244755120</v>
      </c>
      <c r="G96" s="18">
        <v>7.4153534866725108E-3</v>
      </c>
      <c r="H96" s="40"/>
    </row>
    <row r="97" spans="2:8" x14ac:dyDescent="0.25">
      <c r="B97" s="2" t="s">
        <v>696</v>
      </c>
      <c r="C97" s="38" t="s">
        <v>722</v>
      </c>
      <c r="D97" s="38" t="s">
        <v>77</v>
      </c>
      <c r="E97" s="39">
        <v>416900</v>
      </c>
      <c r="F97" s="39">
        <v>42260027.369999997</v>
      </c>
      <c r="G97" s="18">
        <v>1.2803533642319932E-3</v>
      </c>
      <c r="H97" s="40"/>
    </row>
    <row r="98" spans="2:8" x14ac:dyDescent="0.25">
      <c r="B98" s="2" t="s">
        <v>731</v>
      </c>
      <c r="C98" s="38" t="s">
        <v>740</v>
      </c>
      <c r="D98" s="38" t="s">
        <v>77</v>
      </c>
      <c r="E98" s="39">
        <v>1527700</v>
      </c>
      <c r="F98" s="39">
        <v>155586620.49000001</v>
      </c>
      <c r="G98" s="18">
        <v>4.7138126823664172E-3</v>
      </c>
      <c r="H98" s="40"/>
    </row>
    <row r="99" spans="2:8" x14ac:dyDescent="0.25">
      <c r="B99" s="2" t="s">
        <v>295</v>
      </c>
      <c r="C99" s="38" t="s">
        <v>575</v>
      </c>
      <c r="D99" s="38" t="s">
        <v>788</v>
      </c>
      <c r="E99" s="39">
        <v>100</v>
      </c>
      <c r="F99" s="39">
        <v>100769300</v>
      </c>
      <c r="G99" s="18">
        <v>3.0530106177331377E-3</v>
      </c>
      <c r="H99" s="40" t="s">
        <v>297</v>
      </c>
    </row>
    <row r="100" spans="2:8" x14ac:dyDescent="0.25">
      <c r="B100" s="2" t="s">
        <v>595</v>
      </c>
      <c r="C100" s="38" t="s">
        <v>600</v>
      </c>
      <c r="D100" s="38" t="s">
        <v>788</v>
      </c>
      <c r="E100" s="39">
        <v>400</v>
      </c>
      <c r="F100" s="39">
        <v>400772800</v>
      </c>
      <c r="G100" s="11">
        <v>1.2142225992426654E-2</v>
      </c>
      <c r="H100" s="40" t="s">
        <v>113</v>
      </c>
    </row>
    <row r="101" spans="2:8" x14ac:dyDescent="0.25">
      <c r="B101" s="2" t="s">
        <v>622</v>
      </c>
      <c r="C101" s="38" t="s">
        <v>633</v>
      </c>
      <c r="D101" s="38" t="s">
        <v>788</v>
      </c>
      <c r="E101" s="39">
        <v>446</v>
      </c>
      <c r="F101" s="39">
        <v>435934226</v>
      </c>
      <c r="G101" s="11">
        <v>1.3207512810064943E-2</v>
      </c>
      <c r="H101" s="40" t="s">
        <v>111</v>
      </c>
    </row>
    <row r="102" spans="2:8" x14ac:dyDescent="0.25">
      <c r="B102" s="2" t="s">
        <v>732</v>
      </c>
      <c r="C102" s="38" t="s">
        <v>741</v>
      </c>
      <c r="D102" s="38" t="s">
        <v>788</v>
      </c>
      <c r="E102" s="39">
        <v>247</v>
      </c>
      <c r="F102" s="39">
        <v>245506391</v>
      </c>
      <c r="G102" s="11">
        <v>7.438114767536772E-3</v>
      </c>
      <c r="H102" s="40" t="s">
        <v>111</v>
      </c>
    </row>
    <row r="103" spans="2:8" x14ac:dyDescent="0.25">
      <c r="B103" s="2" t="s">
        <v>789</v>
      </c>
      <c r="C103" s="38" t="s">
        <v>790</v>
      </c>
      <c r="D103" s="38" t="s">
        <v>788</v>
      </c>
      <c r="E103" s="39">
        <v>250</v>
      </c>
      <c r="F103" s="39">
        <v>248170500</v>
      </c>
      <c r="G103" s="11">
        <v>7.5188293608087157E-3</v>
      </c>
      <c r="H103" s="40" t="s">
        <v>298</v>
      </c>
    </row>
    <row r="104" spans="2:8" x14ac:dyDescent="0.25">
      <c r="B104" s="127"/>
      <c r="C104" s="45"/>
      <c r="D104" s="45"/>
      <c r="E104" s="128"/>
      <c r="F104" s="129"/>
      <c r="G104" s="11"/>
      <c r="H104" s="40"/>
    </row>
    <row r="105" spans="2:8" x14ac:dyDescent="0.25">
      <c r="B105" s="127"/>
      <c r="C105" s="45"/>
      <c r="D105" s="45"/>
      <c r="E105" s="128"/>
      <c r="F105" s="129"/>
      <c r="G105" s="11"/>
      <c r="H105" s="40"/>
    </row>
    <row r="106" spans="2:8" x14ac:dyDescent="0.25">
      <c r="B106" s="2"/>
      <c r="C106" s="38"/>
      <c r="D106" s="38"/>
      <c r="E106" s="39"/>
      <c r="F106" s="39"/>
      <c r="G106" s="11"/>
      <c r="H106" s="40"/>
    </row>
    <row r="107" spans="2:8" x14ac:dyDescent="0.25">
      <c r="B107" s="45"/>
      <c r="C107" s="45" t="s">
        <v>75</v>
      </c>
      <c r="D107" s="45"/>
      <c r="E107" s="46"/>
      <c r="F107" s="20">
        <f>SUM(F7:F105)</f>
        <v>30848398337.350006</v>
      </c>
      <c r="G107" s="5">
        <f>+F107/$F$119</f>
        <v>0.9346148843347214</v>
      </c>
      <c r="H107" s="48"/>
    </row>
    <row r="109" spans="2:8" x14ac:dyDescent="0.25">
      <c r="B109" s="49"/>
      <c r="C109" s="49" t="s">
        <v>78</v>
      </c>
      <c r="D109" s="49"/>
      <c r="E109" s="49"/>
      <c r="F109" s="49" t="s">
        <v>10</v>
      </c>
      <c r="G109" s="6" t="s">
        <v>11</v>
      </c>
    </row>
    <row r="110" spans="2:8" x14ac:dyDescent="0.25">
      <c r="B110" s="50"/>
      <c r="C110" s="45" t="s">
        <v>79</v>
      </c>
      <c r="D110" s="38"/>
      <c r="E110" s="51"/>
      <c r="F110" s="52" t="s">
        <v>80</v>
      </c>
      <c r="G110" s="7">
        <v>0</v>
      </c>
    </row>
    <row r="111" spans="2:8" x14ac:dyDescent="0.25">
      <c r="B111" s="50" t="s">
        <v>81</v>
      </c>
      <c r="C111" s="45" t="s">
        <v>82</v>
      </c>
      <c r="D111" s="45"/>
      <c r="E111" s="46"/>
      <c r="F111" s="39">
        <v>1525428729.0899999</v>
      </c>
      <c r="G111" s="7">
        <v>4.6215961671927222E-2</v>
      </c>
    </row>
    <row r="112" spans="2:8" x14ac:dyDescent="0.25">
      <c r="B112" s="50"/>
      <c r="C112" s="45" t="s">
        <v>83</v>
      </c>
      <c r="D112" s="38"/>
      <c r="E112" s="51"/>
      <c r="F112" s="46" t="s">
        <v>80</v>
      </c>
      <c r="G112" s="7">
        <v>0</v>
      </c>
    </row>
    <row r="113" spans="2:7" x14ac:dyDescent="0.25">
      <c r="B113" s="50"/>
      <c r="C113" s="45" t="s">
        <v>84</v>
      </c>
      <c r="D113" s="38"/>
      <c r="E113" s="51"/>
      <c r="F113" s="46" t="s">
        <v>80</v>
      </c>
      <c r="G113" s="7">
        <v>0</v>
      </c>
    </row>
    <row r="114" spans="2:7" x14ac:dyDescent="0.25">
      <c r="B114" s="50"/>
      <c r="C114" s="45" t="s">
        <v>85</v>
      </c>
      <c r="D114" s="38"/>
      <c r="E114" s="51"/>
      <c r="F114" s="46" t="s">
        <v>80</v>
      </c>
      <c r="G114" s="7">
        <v>0</v>
      </c>
    </row>
    <row r="115" spans="2:7" x14ac:dyDescent="0.25">
      <c r="B115" s="38" t="s">
        <v>71</v>
      </c>
      <c r="C115" s="38" t="s">
        <v>86</v>
      </c>
      <c r="D115" s="38"/>
      <c r="E115" s="51"/>
      <c r="F115" s="39">
        <v>632707340.84000003</v>
      </c>
      <c r="G115" s="7">
        <v>1.9169153993351343E-2</v>
      </c>
    </row>
    <row r="116" spans="2:7" x14ac:dyDescent="0.25">
      <c r="B116" s="50"/>
      <c r="C116" s="38"/>
      <c r="D116" s="38"/>
      <c r="E116" s="51"/>
      <c r="F116" s="52"/>
      <c r="G116" s="7"/>
    </row>
    <row r="117" spans="2:7" x14ac:dyDescent="0.25">
      <c r="B117" s="50"/>
      <c r="C117" s="38" t="s">
        <v>87</v>
      </c>
      <c r="D117" s="38"/>
      <c r="E117" s="51"/>
      <c r="F117" s="53">
        <f>SUM(F110:F116)</f>
        <v>2158136069.9299998</v>
      </c>
      <c r="G117" s="7">
        <f>+F117/$F$119</f>
        <v>6.5385115665278562E-2</v>
      </c>
    </row>
    <row r="118" spans="2:7" x14ac:dyDescent="0.25">
      <c r="B118" s="50"/>
      <c r="C118" s="38"/>
      <c r="D118" s="38"/>
      <c r="E118" s="51"/>
      <c r="F118" s="53"/>
      <c r="G118" s="7"/>
    </row>
    <row r="119" spans="2:7" x14ac:dyDescent="0.25">
      <c r="B119" s="54"/>
      <c r="C119" s="55" t="s">
        <v>88</v>
      </c>
      <c r="D119" s="56"/>
      <c r="E119" s="57"/>
      <c r="F119" s="57">
        <f>+F117+F107</f>
        <v>33006534407.280006</v>
      </c>
      <c r="G119" s="8">
        <v>1</v>
      </c>
    </row>
    <row r="120" spans="2:7" x14ac:dyDescent="0.25">
      <c r="F120" s="58"/>
    </row>
    <row r="121" spans="2:7" x14ac:dyDescent="0.25">
      <c r="C121" s="45" t="s">
        <v>89</v>
      </c>
      <c r="D121" s="16">
        <v>20.179073400607415</v>
      </c>
      <c r="F121" s="30">
        <v>0</v>
      </c>
    </row>
    <row r="122" spans="2:7" x14ac:dyDescent="0.25">
      <c r="C122" s="45" t="s">
        <v>90</v>
      </c>
      <c r="D122" s="16">
        <v>8.9050400306454556</v>
      </c>
    </row>
    <row r="123" spans="2:7" x14ac:dyDescent="0.25">
      <c r="C123" s="45" t="s">
        <v>91</v>
      </c>
      <c r="D123" s="16">
        <v>7.3668201558158675</v>
      </c>
    </row>
    <row r="124" spans="2:7" s="85" customFormat="1" hidden="1" x14ac:dyDescent="0.25">
      <c r="C124" s="88" t="s">
        <v>92</v>
      </c>
      <c r="D124" s="92">
        <v>18.8081</v>
      </c>
      <c r="E124" s="91"/>
      <c r="G124" s="105"/>
    </row>
    <row r="125" spans="2:7" s="85" customFormat="1" hidden="1" x14ac:dyDescent="0.25">
      <c r="C125" s="88" t="s">
        <v>93</v>
      </c>
      <c r="D125" s="92">
        <v>19.2209</v>
      </c>
      <c r="E125" s="91"/>
      <c r="G125" s="105"/>
    </row>
    <row r="126" spans="2:7" s="85" customFormat="1" hidden="1" x14ac:dyDescent="0.25">
      <c r="C126" s="88" t="s">
        <v>94</v>
      </c>
      <c r="D126" s="91"/>
      <c r="E126" s="91"/>
      <c r="G126" s="105"/>
    </row>
    <row r="127" spans="2:7" s="85" customFormat="1" hidden="1" x14ac:dyDescent="0.25">
      <c r="C127" s="88" t="s">
        <v>95</v>
      </c>
      <c r="D127" s="93">
        <v>0</v>
      </c>
      <c r="E127" s="91"/>
      <c r="G127" s="105"/>
    </row>
    <row r="128" spans="2:7" s="85" customFormat="1" hidden="1" x14ac:dyDescent="0.25">
      <c r="C128" s="88" t="s">
        <v>96</v>
      </c>
      <c r="D128" s="93">
        <v>0</v>
      </c>
      <c r="E128" s="91"/>
      <c r="F128" s="86"/>
      <c r="G128" s="106"/>
    </row>
    <row r="129" spans="2:7" x14ac:dyDescent="0.25">
      <c r="B129" s="61"/>
      <c r="C129" s="37"/>
    </row>
    <row r="130" spans="2:7" x14ac:dyDescent="0.25">
      <c r="F130" s="30"/>
    </row>
    <row r="131" spans="2:7" x14ac:dyDescent="0.25">
      <c r="C131" s="49" t="s">
        <v>97</v>
      </c>
      <c r="D131" s="49"/>
      <c r="E131" s="49"/>
      <c r="F131" s="49"/>
      <c r="G131" s="6"/>
    </row>
    <row r="132" spans="2:7" x14ac:dyDescent="0.25">
      <c r="C132" s="49" t="s">
        <v>98</v>
      </c>
      <c r="D132" s="49"/>
      <c r="E132" s="49"/>
      <c r="F132" s="49" t="s">
        <v>10</v>
      </c>
      <c r="G132" s="6" t="s">
        <v>11</v>
      </c>
    </row>
    <row r="133" spans="2:7" x14ac:dyDescent="0.25">
      <c r="C133" s="45" t="s">
        <v>99</v>
      </c>
      <c r="D133" s="38"/>
      <c r="E133" s="51"/>
      <c r="F133" s="62">
        <f>SUMIF(Table13456768578917[[Industry ]],A91,Table13456768578917[Market Value])</f>
        <v>19385612973.099998</v>
      </c>
      <c r="G133" s="10">
        <f>+F133/$F$119</f>
        <v>0.58732651946713488</v>
      </c>
    </row>
    <row r="134" spans="2:7" x14ac:dyDescent="0.25">
      <c r="C134" s="38" t="s">
        <v>100</v>
      </c>
      <c r="D134" s="38"/>
      <c r="E134" s="51"/>
      <c r="F134" s="62">
        <f>SUMIF(Table13456768578917[[Industry ]],A92,Table13456768578917[Market Value])</f>
        <v>10031632147.249998</v>
      </c>
      <c r="G134" s="10">
        <f>+F134/$F$119</f>
        <v>0.30392867131901602</v>
      </c>
    </row>
    <row r="135" spans="2:7" x14ac:dyDescent="0.25">
      <c r="C135" s="38" t="s">
        <v>101</v>
      </c>
      <c r="D135" s="38"/>
      <c r="E135" s="51"/>
      <c r="F135" s="62">
        <f>SUMIF($E$147:$E$154,C135,H147:H154)</f>
        <v>1431153217</v>
      </c>
      <c r="G135" s="10">
        <f>+F135/$F$119</f>
        <v>4.3359693548570222E-2</v>
      </c>
    </row>
    <row r="136" spans="2:7" x14ac:dyDescent="0.25">
      <c r="C136" s="67" t="s">
        <v>119</v>
      </c>
      <c r="D136" s="38"/>
      <c r="E136" s="51"/>
      <c r="F136" s="62">
        <f>SUM(F133:F135)</f>
        <v>30848398337.349998</v>
      </c>
      <c r="G136" s="26">
        <f>SUM(G133:G135)</f>
        <v>0.93461488433472106</v>
      </c>
    </row>
    <row r="137" spans="2:7" x14ac:dyDescent="0.25">
      <c r="E137" s="27"/>
      <c r="G137" s="27"/>
    </row>
    <row r="138" spans="2:7" s="85" customFormat="1" x14ac:dyDescent="0.25">
      <c r="C138" s="85" t="s">
        <v>104</v>
      </c>
      <c r="E138" s="91"/>
      <c r="F138" s="95">
        <f t="shared" ref="F138:F144" si="0">SUMIF($E$147:$E$154,C138,H150:H157)</f>
        <v>0</v>
      </c>
      <c r="G138" s="108">
        <f t="shared" ref="G138:G144" si="1">+F138/$F$119</f>
        <v>0</v>
      </c>
    </row>
    <row r="139" spans="2:7" s="85" customFormat="1" x14ac:dyDescent="0.25">
      <c r="C139" s="85" t="s">
        <v>105</v>
      </c>
      <c r="E139" s="91"/>
      <c r="F139" s="95">
        <f t="shared" si="0"/>
        <v>0</v>
      </c>
      <c r="G139" s="108">
        <f t="shared" si="1"/>
        <v>0</v>
      </c>
    </row>
    <row r="140" spans="2:7" s="85" customFormat="1" x14ac:dyDescent="0.25">
      <c r="C140" s="85" t="s">
        <v>106</v>
      </c>
      <c r="E140" s="91"/>
      <c r="F140" s="95">
        <f t="shared" si="0"/>
        <v>0</v>
      </c>
      <c r="G140" s="108">
        <f t="shared" si="1"/>
        <v>0</v>
      </c>
    </row>
    <row r="141" spans="2:7" s="85" customFormat="1" x14ac:dyDescent="0.25">
      <c r="C141" s="85" t="s">
        <v>107</v>
      </c>
      <c r="E141" s="91"/>
      <c r="F141" s="95">
        <f t="shared" si="0"/>
        <v>0</v>
      </c>
      <c r="G141" s="108">
        <f t="shared" si="1"/>
        <v>0</v>
      </c>
    </row>
    <row r="142" spans="2:7" s="85" customFormat="1" x14ac:dyDescent="0.25">
      <c r="C142" s="85" t="s">
        <v>108</v>
      </c>
      <c r="E142" s="91"/>
      <c r="F142" s="95">
        <f>SUMIF($E$147:$E$154,C142,H154:H161)</f>
        <v>0</v>
      </c>
      <c r="G142" s="108">
        <f t="shared" si="1"/>
        <v>0</v>
      </c>
    </row>
    <row r="143" spans="2:7" s="85" customFormat="1" x14ac:dyDescent="0.25">
      <c r="C143" s="85" t="s">
        <v>109</v>
      </c>
      <c r="E143" s="91"/>
      <c r="F143" s="95">
        <f t="shared" si="0"/>
        <v>0</v>
      </c>
      <c r="G143" s="108">
        <f t="shared" si="1"/>
        <v>0</v>
      </c>
    </row>
    <row r="144" spans="2:7" s="85" customFormat="1" x14ac:dyDescent="0.25">
      <c r="C144" s="85" t="s">
        <v>110</v>
      </c>
      <c r="E144" s="91"/>
      <c r="F144" s="95">
        <f t="shared" si="0"/>
        <v>0</v>
      </c>
      <c r="G144" s="108">
        <f t="shared" si="1"/>
        <v>0</v>
      </c>
    </row>
    <row r="145" spans="5:8" s="85" customFormat="1" x14ac:dyDescent="0.25">
      <c r="E145" s="91"/>
      <c r="G145" s="105"/>
    </row>
    <row r="146" spans="5:8" s="85" customFormat="1" x14ac:dyDescent="0.25">
      <c r="E146" s="91"/>
      <c r="G146" s="105"/>
    </row>
    <row r="147" spans="5:8" s="85" customFormat="1" x14ac:dyDescent="0.25">
      <c r="E147" s="85" t="s">
        <v>101</v>
      </c>
      <c r="F147" s="85" t="s">
        <v>111</v>
      </c>
      <c r="G147" s="105">
        <f>H147/$F$119</f>
        <v>2.0645627577601716E-2</v>
      </c>
      <c r="H147" s="126">
        <f t="shared" ref="H147:H154" si="2">SUMIF($H$7:$H$105,F147,$F$7:$F$105)</f>
        <v>681440617</v>
      </c>
    </row>
    <row r="148" spans="5:8" s="85" customFormat="1" x14ac:dyDescent="0.25">
      <c r="E148" s="85" t="s">
        <v>101</v>
      </c>
      <c r="F148" s="85" t="s">
        <v>297</v>
      </c>
      <c r="G148" s="105">
        <f t="shared" ref="G148:G154" si="3">H148/$F$119</f>
        <v>3.0530106177331377E-3</v>
      </c>
      <c r="H148" s="126">
        <f t="shared" si="2"/>
        <v>100769300</v>
      </c>
    </row>
    <row r="149" spans="5:8" s="85" customFormat="1" x14ac:dyDescent="0.25">
      <c r="E149" s="85" t="s">
        <v>101</v>
      </c>
      <c r="F149" s="85" t="s">
        <v>298</v>
      </c>
      <c r="G149" s="105">
        <f t="shared" si="3"/>
        <v>7.5188293608087157E-3</v>
      </c>
      <c r="H149" s="126">
        <f t="shared" si="2"/>
        <v>248170500</v>
      </c>
    </row>
    <row r="150" spans="5:8" s="85" customFormat="1" x14ac:dyDescent="0.25">
      <c r="E150" s="85" t="s">
        <v>103</v>
      </c>
      <c r="F150" s="85" t="s">
        <v>114</v>
      </c>
      <c r="G150" s="105">
        <f t="shared" si="3"/>
        <v>0</v>
      </c>
      <c r="H150" s="126">
        <f t="shared" si="2"/>
        <v>0</v>
      </c>
    </row>
    <row r="151" spans="5:8" s="85" customFormat="1" x14ac:dyDescent="0.25">
      <c r="E151" s="85" t="s">
        <v>101</v>
      </c>
      <c r="F151" s="85" t="s">
        <v>113</v>
      </c>
      <c r="G151" s="105">
        <f t="shared" si="3"/>
        <v>1.2142225992426654E-2</v>
      </c>
      <c r="H151" s="126">
        <f t="shared" si="2"/>
        <v>400772800</v>
      </c>
    </row>
    <row r="152" spans="5:8" s="85" customFormat="1" x14ac:dyDescent="0.25">
      <c r="E152" s="85" t="s">
        <v>101</v>
      </c>
      <c r="F152" s="85" t="s">
        <v>116</v>
      </c>
      <c r="G152" s="105">
        <f t="shared" si="3"/>
        <v>0</v>
      </c>
      <c r="H152" s="126">
        <f t="shared" si="2"/>
        <v>0</v>
      </c>
    </row>
    <row r="153" spans="5:8" s="85" customFormat="1" x14ac:dyDescent="0.25">
      <c r="E153" s="85" t="s">
        <v>104</v>
      </c>
      <c r="F153" s="85" t="s">
        <v>117</v>
      </c>
      <c r="G153" s="105">
        <f t="shared" si="3"/>
        <v>0</v>
      </c>
      <c r="H153" s="126">
        <f t="shared" si="2"/>
        <v>0</v>
      </c>
    </row>
    <row r="154" spans="5:8" s="85" customFormat="1" x14ac:dyDescent="0.25">
      <c r="E154" s="85" t="s">
        <v>101</v>
      </c>
      <c r="F154" s="85" t="s">
        <v>118</v>
      </c>
      <c r="G154" s="105">
        <f t="shared" si="3"/>
        <v>0</v>
      </c>
      <c r="H154" s="126">
        <f t="shared" si="2"/>
        <v>0</v>
      </c>
    </row>
    <row r="155" spans="5:8" s="85" customFormat="1" x14ac:dyDescent="0.25">
      <c r="E155" s="91"/>
      <c r="G155" s="115">
        <f>SUM(G145:G154)</f>
        <v>4.3359693548570222E-2</v>
      </c>
      <c r="H155" s="85">
        <f>SUM(H145:H154)</f>
        <v>1431153217</v>
      </c>
    </row>
    <row r="156" spans="5:8" s="85" customFormat="1" x14ac:dyDescent="0.25">
      <c r="E156" s="91"/>
      <c r="G156" s="105"/>
    </row>
  </sheetData>
  <pageMargins left="0.7" right="0.7" top="0.75" bottom="0.75" header="0.3" footer="0.3"/>
  <pageSetup scale="41" orientation="portrait" horizontalDpi="4294967295" verticalDpi="4294967295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A43EB-2AF9-40E7-A5BF-B91973451808}">
  <sheetPr>
    <tabColor rgb="FF7030A0"/>
  </sheetPr>
  <dimension ref="A2:H101"/>
  <sheetViews>
    <sheetView showGridLines="0" zoomScaleNormal="100" zoomScaleSheetLayoutView="89" workbookViewId="0">
      <selection activeCell="F82" sqref="F82"/>
    </sheetView>
  </sheetViews>
  <sheetFormatPr defaultColWidth="9.140625" defaultRowHeight="15" outlineLevelRow="1" x14ac:dyDescent="0.25"/>
  <cols>
    <col min="1" max="1" width="11.28515625" style="27" customWidth="1"/>
    <col min="2" max="2" width="16.5703125" style="27" customWidth="1"/>
    <col min="3" max="3" width="52.7109375" style="27" customWidth="1"/>
    <col min="4" max="4" width="29.28515625" style="27" customWidth="1"/>
    <col min="5" max="5" width="19.42578125" style="30" customWidth="1"/>
    <col min="6" max="6" width="29.5703125" style="27" customWidth="1"/>
    <col min="7" max="7" width="20.5703125" style="31" customWidth="1"/>
    <col min="8" max="8" width="20.7109375" style="27" bestFit="1" customWidth="1"/>
    <col min="9" max="9" width="12" style="27" bestFit="1" customWidth="1"/>
    <col min="10" max="11" width="9.140625" style="27"/>
    <col min="12" max="12" width="16.140625" style="27" bestFit="1" customWidth="1"/>
    <col min="13" max="13" width="14" style="27" bestFit="1" customWidth="1"/>
    <col min="14" max="14" width="9.140625" style="27"/>
    <col min="15" max="15" width="10" style="27" bestFit="1" customWidth="1"/>
    <col min="16" max="16384" width="9.140625" style="27"/>
  </cols>
  <sheetData>
    <row r="2" spans="1:8" x14ac:dyDescent="0.25">
      <c r="B2" s="28" t="s">
        <v>0</v>
      </c>
      <c r="D2" s="29" t="s">
        <v>1</v>
      </c>
    </row>
    <row r="3" spans="1:8" x14ac:dyDescent="0.25">
      <c r="A3" s="32" t="s">
        <v>299</v>
      </c>
      <c r="B3" s="28" t="s">
        <v>3</v>
      </c>
      <c r="D3" s="28" t="s">
        <v>300</v>
      </c>
    </row>
    <row r="4" spans="1:8" x14ac:dyDescent="0.25">
      <c r="B4" s="28" t="s">
        <v>5</v>
      </c>
      <c r="D4" s="28" t="s">
        <v>765</v>
      </c>
    </row>
    <row r="6" spans="1:8" x14ac:dyDescent="0.25">
      <c r="B6" s="33" t="s">
        <v>6</v>
      </c>
      <c r="C6" s="34" t="s">
        <v>7</v>
      </c>
      <c r="D6" s="34" t="s">
        <v>8</v>
      </c>
      <c r="E6" s="35" t="s">
        <v>9</v>
      </c>
      <c r="F6" s="34" t="s">
        <v>10</v>
      </c>
      <c r="G6" s="1" t="s">
        <v>11</v>
      </c>
      <c r="H6" s="36" t="s">
        <v>12</v>
      </c>
    </row>
    <row r="7" spans="1:8" x14ac:dyDescent="0.25">
      <c r="A7" s="37"/>
      <c r="B7" s="2" t="s">
        <v>235</v>
      </c>
      <c r="C7" s="38" t="s">
        <v>515</v>
      </c>
      <c r="D7" s="38" t="s">
        <v>296</v>
      </c>
      <c r="E7" s="39">
        <v>48000</v>
      </c>
      <c r="F7" s="39">
        <v>3743572.8</v>
      </c>
      <c r="G7" s="18">
        <v>8.8204357964649961E-3</v>
      </c>
      <c r="H7" s="40"/>
    </row>
    <row r="8" spans="1:8" x14ac:dyDescent="0.25">
      <c r="A8" s="37"/>
      <c r="B8" s="2" t="s">
        <v>301</v>
      </c>
      <c r="C8" s="38" t="s">
        <v>576</v>
      </c>
      <c r="D8" s="38" t="s">
        <v>296</v>
      </c>
      <c r="E8" s="39">
        <v>13600</v>
      </c>
      <c r="F8" s="39">
        <v>729242.88</v>
      </c>
      <c r="G8" s="18">
        <v>1.7182088733707084E-3</v>
      </c>
      <c r="H8" s="40"/>
    </row>
    <row r="9" spans="1:8" x14ac:dyDescent="0.25">
      <c r="A9" s="37"/>
      <c r="B9" s="2" t="s">
        <v>302</v>
      </c>
      <c r="C9" s="38" t="s">
        <v>577</v>
      </c>
      <c r="D9" s="38" t="s">
        <v>296</v>
      </c>
      <c r="E9" s="39">
        <v>12500</v>
      </c>
      <c r="F9" s="39">
        <v>1010875</v>
      </c>
      <c r="G9" s="18">
        <v>2.3817776525546807E-3</v>
      </c>
      <c r="H9" s="40"/>
    </row>
    <row r="10" spans="1:8" x14ac:dyDescent="0.25">
      <c r="A10" s="37"/>
      <c r="B10" s="2" t="s">
        <v>238</v>
      </c>
      <c r="C10" s="38" t="s">
        <v>518</v>
      </c>
      <c r="D10" s="38" t="s">
        <v>296</v>
      </c>
      <c r="E10" s="39">
        <v>240000</v>
      </c>
      <c r="F10" s="39">
        <v>19433712</v>
      </c>
      <c r="G10" s="18">
        <v>4.5788827449272894E-2</v>
      </c>
      <c r="H10" s="40"/>
    </row>
    <row r="11" spans="1:8" x14ac:dyDescent="0.25">
      <c r="A11" s="37"/>
      <c r="B11" s="2" t="s">
        <v>244</v>
      </c>
      <c r="C11" s="38" t="s">
        <v>517</v>
      </c>
      <c r="D11" s="38" t="s">
        <v>296</v>
      </c>
      <c r="E11" s="39">
        <v>400000</v>
      </c>
      <c r="F11" s="39">
        <v>10805440</v>
      </c>
      <c r="G11" s="18">
        <v>2.5459285785107408E-2</v>
      </c>
      <c r="H11" s="40"/>
    </row>
    <row r="12" spans="1:8" x14ac:dyDescent="0.25">
      <c r="A12" s="37"/>
      <c r="B12" s="2" t="s">
        <v>248</v>
      </c>
      <c r="C12" s="38" t="s">
        <v>534</v>
      </c>
      <c r="D12" s="38" t="s">
        <v>296</v>
      </c>
      <c r="E12" s="39">
        <v>50000</v>
      </c>
      <c r="F12" s="39">
        <v>5569990</v>
      </c>
      <c r="G12" s="18">
        <v>1.3123756851196287E-2</v>
      </c>
      <c r="H12" s="40"/>
    </row>
    <row r="13" spans="1:8" x14ac:dyDescent="0.25">
      <c r="A13" s="37"/>
      <c r="B13" s="2" t="s">
        <v>250</v>
      </c>
      <c r="C13" s="38" t="s">
        <v>536</v>
      </c>
      <c r="D13" s="38" t="s">
        <v>296</v>
      </c>
      <c r="E13" s="39">
        <v>49400</v>
      </c>
      <c r="F13" s="39">
        <v>5254040.74</v>
      </c>
      <c r="G13" s="18">
        <v>1.2379331589112263E-2</v>
      </c>
      <c r="H13" s="40"/>
    </row>
    <row r="14" spans="1:8" x14ac:dyDescent="0.25">
      <c r="A14" s="37"/>
      <c r="B14" s="2" t="s">
        <v>251</v>
      </c>
      <c r="C14" s="38" t="s">
        <v>532</v>
      </c>
      <c r="D14" s="38" t="s">
        <v>296</v>
      </c>
      <c r="E14" s="39">
        <v>7000</v>
      </c>
      <c r="F14" s="39">
        <v>728318.5</v>
      </c>
      <c r="G14" s="18">
        <v>1.7160308912992669E-3</v>
      </c>
      <c r="H14" s="40"/>
    </row>
    <row r="15" spans="1:8" x14ac:dyDescent="0.25">
      <c r="A15" s="37"/>
      <c r="B15" s="2" t="s">
        <v>257</v>
      </c>
      <c r="C15" s="38" t="s">
        <v>530</v>
      </c>
      <c r="D15" s="38" t="s">
        <v>296</v>
      </c>
      <c r="E15" s="39">
        <v>10000</v>
      </c>
      <c r="F15" s="39">
        <v>1051022</v>
      </c>
      <c r="G15" s="18">
        <v>2.4763701861687409E-3</v>
      </c>
      <c r="H15" s="40"/>
    </row>
    <row r="16" spans="1:8" x14ac:dyDescent="0.25">
      <c r="A16" s="37"/>
      <c r="B16" s="2" t="s">
        <v>592</v>
      </c>
      <c r="C16" s="38" t="s">
        <v>602</v>
      </c>
      <c r="D16" s="38" t="s">
        <v>296</v>
      </c>
      <c r="E16" s="39">
        <v>125000</v>
      </c>
      <c r="F16" s="39">
        <v>12639475</v>
      </c>
      <c r="G16" s="18">
        <v>2.978055555338056E-2</v>
      </c>
      <c r="H16" s="40"/>
    </row>
    <row r="17" spans="1:8" x14ac:dyDescent="0.25">
      <c r="A17" s="37"/>
      <c r="B17" s="2" t="s">
        <v>274</v>
      </c>
      <c r="C17" s="38" t="s">
        <v>551</v>
      </c>
      <c r="D17" s="38" t="s">
        <v>296</v>
      </c>
      <c r="E17" s="39">
        <v>850000</v>
      </c>
      <c r="F17" s="39">
        <v>79034020</v>
      </c>
      <c r="G17" s="18">
        <v>0.18621635971565198</v>
      </c>
      <c r="H17" s="40"/>
    </row>
    <row r="18" spans="1:8" x14ac:dyDescent="0.25">
      <c r="A18" s="37"/>
      <c r="B18" s="2" t="s">
        <v>276</v>
      </c>
      <c r="C18" s="38" t="s">
        <v>555</v>
      </c>
      <c r="D18" s="38" t="s">
        <v>296</v>
      </c>
      <c r="E18" s="39">
        <v>450000</v>
      </c>
      <c r="F18" s="39">
        <v>43850160</v>
      </c>
      <c r="G18" s="18">
        <v>0.10331775061105197</v>
      </c>
      <c r="H18" s="40"/>
    </row>
    <row r="19" spans="1:8" x14ac:dyDescent="0.25">
      <c r="A19" s="37"/>
      <c r="B19" s="2" t="s">
        <v>277</v>
      </c>
      <c r="C19" s="38" t="s">
        <v>561</v>
      </c>
      <c r="D19" s="38" t="s">
        <v>296</v>
      </c>
      <c r="E19" s="39">
        <v>525000</v>
      </c>
      <c r="F19" s="39">
        <v>52070287.5</v>
      </c>
      <c r="G19" s="18">
        <v>0.12268564078604906</v>
      </c>
      <c r="H19" s="40"/>
    </row>
    <row r="20" spans="1:8" x14ac:dyDescent="0.25">
      <c r="A20" s="37"/>
      <c r="B20" s="2" t="s">
        <v>620</v>
      </c>
      <c r="C20" s="38" t="s">
        <v>631</v>
      </c>
      <c r="D20" s="38" t="s">
        <v>296</v>
      </c>
      <c r="E20" s="39">
        <v>6600</v>
      </c>
      <c r="F20" s="39">
        <v>662905.31999999995</v>
      </c>
      <c r="G20" s="18">
        <v>1.5619073346710617E-3</v>
      </c>
      <c r="H20" s="40"/>
    </row>
    <row r="21" spans="1:8" x14ac:dyDescent="0.25">
      <c r="A21" s="37"/>
      <c r="B21" s="2" t="s">
        <v>728</v>
      </c>
      <c r="C21" s="38" t="s">
        <v>742</v>
      </c>
      <c r="D21" s="38" t="s">
        <v>296</v>
      </c>
      <c r="E21" s="39">
        <v>25000</v>
      </c>
      <c r="F21" s="39">
        <v>2493892.5</v>
      </c>
      <c r="G21" s="18">
        <v>5.8759959682193391E-3</v>
      </c>
      <c r="H21" s="40"/>
    </row>
    <row r="22" spans="1:8" x14ac:dyDescent="0.25">
      <c r="A22" s="37"/>
      <c r="B22" s="2" t="s">
        <v>750</v>
      </c>
      <c r="C22" s="38" t="s">
        <v>751</v>
      </c>
      <c r="D22" s="38" t="s">
        <v>296</v>
      </c>
      <c r="E22" s="39">
        <v>90000</v>
      </c>
      <c r="F22" s="39">
        <v>9130419</v>
      </c>
      <c r="G22" s="18">
        <v>2.1512677564150519E-2</v>
      </c>
      <c r="H22" s="40"/>
    </row>
    <row r="23" spans="1:8" x14ac:dyDescent="0.25">
      <c r="A23" s="37"/>
      <c r="B23" s="2" t="s">
        <v>752</v>
      </c>
      <c r="C23" s="38" t="s">
        <v>753</v>
      </c>
      <c r="D23" s="38" t="s">
        <v>296</v>
      </c>
      <c r="E23" s="39">
        <v>225000</v>
      </c>
      <c r="F23" s="39">
        <v>23410957.5</v>
      </c>
      <c r="G23" s="18">
        <v>5.5159832222982465E-2</v>
      </c>
      <c r="H23" s="40"/>
    </row>
    <row r="24" spans="1:8" x14ac:dyDescent="0.25">
      <c r="A24" s="37"/>
      <c r="B24" s="2" t="s">
        <v>281</v>
      </c>
      <c r="C24" s="38" t="s">
        <v>568</v>
      </c>
      <c r="D24" s="38" t="s">
        <v>77</v>
      </c>
      <c r="E24" s="39">
        <v>500000</v>
      </c>
      <c r="F24" s="39">
        <v>49435350</v>
      </c>
      <c r="G24" s="18">
        <v>0.11647732101023277</v>
      </c>
      <c r="H24" s="40"/>
    </row>
    <row r="25" spans="1:8" x14ac:dyDescent="0.25">
      <c r="A25" s="37"/>
      <c r="B25" s="2" t="s">
        <v>648</v>
      </c>
      <c r="C25" s="38" t="s">
        <v>671</v>
      </c>
      <c r="D25" s="38" t="s">
        <v>77</v>
      </c>
      <c r="E25" s="39">
        <v>300000</v>
      </c>
      <c r="F25" s="39">
        <v>30445350</v>
      </c>
      <c r="G25" s="18">
        <v>7.1733947574334767E-2</v>
      </c>
      <c r="H25" s="40"/>
    </row>
    <row r="26" spans="1:8" x14ac:dyDescent="0.25">
      <c r="A26" s="37"/>
      <c r="B26" s="2" t="s">
        <v>649</v>
      </c>
      <c r="C26" s="38" t="s">
        <v>670</v>
      </c>
      <c r="D26" s="38" t="s">
        <v>77</v>
      </c>
      <c r="E26" s="39">
        <v>200000</v>
      </c>
      <c r="F26" s="39">
        <v>20395740</v>
      </c>
      <c r="G26" s="18">
        <v>4.8055514024301332E-2</v>
      </c>
      <c r="H26" s="40"/>
    </row>
    <row r="27" spans="1:8" x14ac:dyDescent="0.25">
      <c r="A27" s="37"/>
      <c r="B27" s="2" t="s">
        <v>284</v>
      </c>
      <c r="C27" s="38" t="s">
        <v>564</v>
      </c>
      <c r="D27" s="130" t="s">
        <v>77</v>
      </c>
      <c r="E27" s="39">
        <v>20000</v>
      </c>
      <c r="F27" s="39">
        <v>1981436</v>
      </c>
      <c r="G27" s="18">
        <v>4.6685692936983669E-3</v>
      </c>
      <c r="H27" s="40"/>
    </row>
    <row r="28" spans="1:8" x14ac:dyDescent="0.25">
      <c r="A28" s="37"/>
      <c r="B28" s="2" t="s">
        <v>651</v>
      </c>
      <c r="C28" s="38" t="s">
        <v>674</v>
      </c>
      <c r="D28" s="38" t="s">
        <v>77</v>
      </c>
      <c r="E28" s="39">
        <v>50000</v>
      </c>
      <c r="F28" s="39">
        <v>5026500</v>
      </c>
      <c r="G28" s="18">
        <v>1.1843210456847882E-2</v>
      </c>
      <c r="H28" s="40"/>
    </row>
    <row r="29" spans="1:8" x14ac:dyDescent="0.25">
      <c r="A29" s="37"/>
      <c r="B29" s="2" t="s">
        <v>294</v>
      </c>
      <c r="C29" s="38" t="s">
        <v>572</v>
      </c>
      <c r="D29" s="38" t="s">
        <v>77</v>
      </c>
      <c r="E29" s="39">
        <v>10000</v>
      </c>
      <c r="F29" s="39">
        <v>1076743</v>
      </c>
      <c r="G29" s="18">
        <v>2.5369728353601432E-3</v>
      </c>
      <c r="H29" s="40"/>
    </row>
    <row r="30" spans="1:8" x14ac:dyDescent="0.25">
      <c r="A30" s="37"/>
      <c r="B30" s="2" t="s">
        <v>652</v>
      </c>
      <c r="C30" s="38" t="s">
        <v>675</v>
      </c>
      <c r="D30" s="38" t="s">
        <v>77</v>
      </c>
      <c r="E30" s="39">
        <v>100000</v>
      </c>
      <c r="F30" s="39">
        <v>10198130</v>
      </c>
      <c r="G30" s="18">
        <v>2.4028369612313558E-2</v>
      </c>
      <c r="H30" s="40"/>
    </row>
    <row r="31" spans="1:8" x14ac:dyDescent="0.25">
      <c r="A31" s="37"/>
      <c r="B31" s="2" t="s">
        <v>696</v>
      </c>
      <c r="C31" s="38" t="s">
        <v>722</v>
      </c>
      <c r="D31" s="38" t="s">
        <v>77</v>
      </c>
      <c r="E31" s="39">
        <v>40000</v>
      </c>
      <c r="F31" s="39">
        <v>4054692</v>
      </c>
      <c r="G31" s="18">
        <v>9.553480691076784E-3</v>
      </c>
      <c r="H31" s="40"/>
    </row>
    <row r="32" spans="1:8" x14ac:dyDescent="0.25">
      <c r="A32" s="37"/>
      <c r="B32" s="2" t="s">
        <v>622</v>
      </c>
      <c r="C32" s="38" t="s">
        <v>633</v>
      </c>
      <c r="D32" s="38" t="s">
        <v>788</v>
      </c>
      <c r="E32" s="39">
        <v>4</v>
      </c>
      <c r="F32" s="39">
        <v>3909724</v>
      </c>
      <c r="G32" s="18">
        <v>9.2119136894835644E-3</v>
      </c>
      <c r="H32" s="40" t="s">
        <v>111</v>
      </c>
    </row>
    <row r="33" spans="1:8" x14ac:dyDescent="0.25">
      <c r="A33" s="37"/>
      <c r="B33" s="2" t="s">
        <v>732</v>
      </c>
      <c r="C33" s="38" t="s">
        <v>741</v>
      </c>
      <c r="D33" s="38" t="s">
        <v>788</v>
      </c>
      <c r="E33" s="39">
        <v>3</v>
      </c>
      <c r="F33" s="39">
        <v>2981859</v>
      </c>
      <c r="G33" s="18">
        <v>7.0257204197047588E-3</v>
      </c>
      <c r="H33" s="40" t="s">
        <v>111</v>
      </c>
    </row>
    <row r="34" spans="1:8" hidden="1" x14ac:dyDescent="0.25">
      <c r="A34" s="37"/>
      <c r="B34" s="2"/>
      <c r="C34" s="38"/>
      <c r="D34" s="38"/>
      <c r="E34" s="39"/>
      <c r="F34" s="39"/>
      <c r="G34" s="18"/>
      <c r="H34" s="40"/>
    </row>
    <row r="35" spans="1:8" hidden="1" x14ac:dyDescent="0.25">
      <c r="A35" s="37"/>
      <c r="B35" s="2"/>
      <c r="C35" s="38"/>
      <c r="D35" s="38"/>
      <c r="E35" s="39"/>
      <c r="F35" s="39"/>
      <c r="G35" s="18"/>
      <c r="H35" s="40"/>
    </row>
    <row r="36" spans="1:8" hidden="1" x14ac:dyDescent="0.25">
      <c r="A36" s="37"/>
      <c r="B36" s="2"/>
      <c r="C36" s="38"/>
      <c r="D36" s="38"/>
      <c r="E36" s="39"/>
      <c r="F36" s="39"/>
      <c r="G36" s="18"/>
      <c r="H36" s="40"/>
    </row>
    <row r="37" spans="1:8" hidden="1" x14ac:dyDescent="0.25">
      <c r="A37" s="37"/>
      <c r="B37" s="2"/>
      <c r="C37" s="38"/>
      <c r="D37" s="38"/>
      <c r="E37" s="39"/>
      <c r="F37" s="39"/>
      <c r="G37" s="18"/>
      <c r="H37" s="40"/>
    </row>
    <row r="38" spans="1:8" hidden="1" outlineLevel="1" x14ac:dyDescent="0.25">
      <c r="A38" s="37"/>
      <c r="B38" s="2"/>
      <c r="C38" s="38"/>
      <c r="D38" s="38"/>
      <c r="E38" s="39"/>
      <c r="F38" s="39"/>
      <c r="G38" s="74">
        <f t="shared" ref="G38:G43" si="0">+F38/$F$63</f>
        <v>0</v>
      </c>
      <c r="H38" s="40"/>
    </row>
    <row r="39" spans="1:8" hidden="1" collapsed="1" x14ac:dyDescent="0.25">
      <c r="B39" s="2"/>
      <c r="C39" s="38"/>
      <c r="D39" s="38"/>
      <c r="E39" s="39"/>
      <c r="F39" s="39"/>
      <c r="G39" s="74">
        <f t="shared" si="0"/>
        <v>0</v>
      </c>
      <c r="H39" s="40"/>
    </row>
    <row r="40" spans="1:8" hidden="1" x14ac:dyDescent="0.25">
      <c r="B40" s="2"/>
      <c r="C40" s="38"/>
      <c r="D40" s="38"/>
      <c r="E40" s="39"/>
      <c r="F40" s="39"/>
      <c r="G40" s="74">
        <f t="shared" si="0"/>
        <v>0</v>
      </c>
      <c r="H40" s="40"/>
    </row>
    <row r="41" spans="1:8" hidden="1" x14ac:dyDescent="0.25">
      <c r="B41" s="2"/>
      <c r="C41" s="38"/>
      <c r="D41" s="38"/>
      <c r="E41" s="39"/>
      <c r="F41" s="39"/>
      <c r="G41" s="74">
        <f t="shared" si="0"/>
        <v>0</v>
      </c>
      <c r="H41" s="40"/>
    </row>
    <row r="42" spans="1:8" hidden="1" x14ac:dyDescent="0.25">
      <c r="B42" s="2"/>
      <c r="C42" s="38"/>
      <c r="D42" s="38"/>
      <c r="E42" s="39"/>
      <c r="F42" s="39"/>
      <c r="G42" s="74">
        <f t="shared" si="0"/>
        <v>0</v>
      </c>
      <c r="H42" s="40"/>
    </row>
    <row r="43" spans="1:8" hidden="1" x14ac:dyDescent="0.25">
      <c r="A43" s="43" t="s">
        <v>67</v>
      </c>
      <c r="B43" s="2"/>
      <c r="C43" s="38"/>
      <c r="D43" s="38"/>
      <c r="E43" s="39"/>
      <c r="F43" s="39"/>
      <c r="G43" s="74">
        <f t="shared" si="0"/>
        <v>0</v>
      </c>
      <c r="H43" s="40"/>
    </row>
    <row r="44" spans="1:8" hidden="1" x14ac:dyDescent="0.25">
      <c r="B44" s="2"/>
      <c r="C44" s="38"/>
      <c r="D44" s="38"/>
      <c r="E44" s="39"/>
      <c r="F44" s="39"/>
      <c r="G44" s="18"/>
      <c r="H44" s="40"/>
    </row>
    <row r="45" spans="1:8" hidden="1" x14ac:dyDescent="0.25">
      <c r="B45" s="2"/>
      <c r="C45" s="38"/>
      <c r="D45" s="38"/>
      <c r="E45" s="39"/>
      <c r="F45" s="39"/>
      <c r="G45" s="18"/>
      <c r="H45" s="40"/>
    </row>
    <row r="46" spans="1:8" hidden="1" x14ac:dyDescent="0.25">
      <c r="B46" s="2"/>
      <c r="C46" s="38"/>
      <c r="D46" s="38"/>
      <c r="E46" s="39"/>
      <c r="F46" s="39"/>
      <c r="G46" s="18"/>
      <c r="H46" s="40"/>
    </row>
    <row r="47" spans="1:8" hidden="1" x14ac:dyDescent="0.25">
      <c r="A47" s="66" t="s">
        <v>71</v>
      </c>
      <c r="B47" s="2"/>
      <c r="C47" s="38"/>
      <c r="D47" s="38"/>
      <c r="E47" s="39"/>
      <c r="F47" s="39"/>
      <c r="G47" s="18"/>
      <c r="H47" s="40"/>
    </row>
    <row r="48" spans="1:8" hidden="1" x14ac:dyDescent="0.25">
      <c r="B48" s="12"/>
      <c r="C48" s="38"/>
      <c r="D48" s="38"/>
      <c r="E48" s="39"/>
      <c r="F48" s="39"/>
      <c r="G48" s="18"/>
      <c r="H48" s="40"/>
    </row>
    <row r="49" spans="1:8" hidden="1" x14ac:dyDescent="0.25">
      <c r="B49" s="75"/>
      <c r="C49" s="45"/>
      <c r="D49" s="45"/>
      <c r="E49" s="76"/>
      <c r="F49" s="77"/>
      <c r="G49" s="78"/>
      <c r="H49" s="40"/>
    </row>
    <row r="50" spans="1:8" x14ac:dyDescent="0.25">
      <c r="B50" s="75"/>
      <c r="C50" s="45"/>
      <c r="D50" s="45"/>
      <c r="E50" s="76"/>
      <c r="F50" s="77"/>
      <c r="G50" s="78">
        <f>+F50/$F$63</f>
        <v>0</v>
      </c>
      <c r="H50" s="40"/>
    </row>
    <row r="51" spans="1:8" x14ac:dyDescent="0.25">
      <c r="B51" s="45"/>
      <c r="C51" s="45" t="s">
        <v>75</v>
      </c>
      <c r="D51" s="45"/>
      <c r="E51" s="46"/>
      <c r="F51" s="79">
        <f>SUBTOTAL(109,Table1345676857891018[Market Value])</f>
        <v>401123854.74000001</v>
      </c>
      <c r="G51" s="7">
        <f>+F51/$F$63</f>
        <v>0.94510976443805816</v>
      </c>
      <c r="H51" s="48"/>
    </row>
    <row r="53" spans="1:8" x14ac:dyDescent="0.25">
      <c r="B53" s="49"/>
      <c r="C53" s="49" t="s">
        <v>78</v>
      </c>
      <c r="D53" s="49"/>
      <c r="E53" s="49"/>
      <c r="F53" s="49" t="s">
        <v>10</v>
      </c>
      <c r="G53" s="6" t="s">
        <v>11</v>
      </c>
      <c r="H53" s="49" t="s">
        <v>12</v>
      </c>
    </row>
    <row r="54" spans="1:8" x14ac:dyDescent="0.25">
      <c r="B54" s="50"/>
      <c r="C54" s="45" t="s">
        <v>79</v>
      </c>
      <c r="D54" s="38"/>
      <c r="E54" s="51"/>
      <c r="F54" s="52" t="s">
        <v>80</v>
      </c>
      <c r="G54" s="7">
        <v>0</v>
      </c>
      <c r="H54" s="38"/>
    </row>
    <row r="55" spans="1:8" x14ac:dyDescent="0.25">
      <c r="B55" s="50" t="s">
        <v>81</v>
      </c>
      <c r="C55" s="45" t="s">
        <v>82</v>
      </c>
      <c r="D55" s="45"/>
      <c r="E55" s="46"/>
      <c r="F55" s="39">
        <v>7573121.4399999995</v>
      </c>
      <c r="G55" s="7">
        <v>1.7843443952887075E-2</v>
      </c>
      <c r="H55" s="38"/>
    </row>
    <row r="56" spans="1:8" x14ac:dyDescent="0.25">
      <c r="B56" s="50"/>
      <c r="C56" s="45" t="s">
        <v>83</v>
      </c>
      <c r="D56" s="38"/>
      <c r="E56" s="51"/>
      <c r="F56" s="46" t="s">
        <v>80</v>
      </c>
      <c r="G56" s="7">
        <v>0</v>
      </c>
      <c r="H56" s="38"/>
    </row>
    <row r="57" spans="1:8" x14ac:dyDescent="0.25">
      <c r="B57" s="50"/>
      <c r="C57" s="45" t="s">
        <v>84</v>
      </c>
      <c r="D57" s="38"/>
      <c r="E57" s="51"/>
      <c r="F57" s="46" t="s">
        <v>80</v>
      </c>
      <c r="G57" s="7">
        <v>0</v>
      </c>
      <c r="H57" s="38"/>
    </row>
    <row r="58" spans="1:8" x14ac:dyDescent="0.25">
      <c r="A58" s="43" t="s">
        <v>74</v>
      </c>
      <c r="B58" s="50"/>
      <c r="C58" s="45" t="s">
        <v>85</v>
      </c>
      <c r="D58" s="38"/>
      <c r="E58" s="51"/>
      <c r="F58" s="46" t="s">
        <v>80</v>
      </c>
      <c r="G58" s="7">
        <v>0</v>
      </c>
      <c r="H58" s="38"/>
    </row>
    <row r="59" spans="1:8" x14ac:dyDescent="0.25">
      <c r="B59" s="38" t="s">
        <v>71</v>
      </c>
      <c r="C59" s="38" t="s">
        <v>86</v>
      </c>
      <c r="D59" s="38"/>
      <c r="E59" s="51"/>
      <c r="F59" s="39">
        <v>15723413.74</v>
      </c>
      <c r="G59" s="7">
        <v>3.7046791609054747E-2</v>
      </c>
      <c r="H59" s="38"/>
    </row>
    <row r="60" spans="1:8" x14ac:dyDescent="0.25">
      <c r="B60" s="50"/>
      <c r="C60" s="38"/>
      <c r="D60" s="38"/>
      <c r="E60" s="51"/>
      <c r="F60" s="52"/>
      <c r="G60" s="7"/>
      <c r="H60" s="38"/>
    </row>
    <row r="61" spans="1:8" x14ac:dyDescent="0.25">
      <c r="B61" s="50"/>
      <c r="C61" s="38" t="s">
        <v>87</v>
      </c>
      <c r="D61" s="38"/>
      <c r="E61" s="51"/>
      <c r="F61" s="53">
        <f>SUM(F54:F60)</f>
        <v>23296535.18</v>
      </c>
      <c r="G61" s="7">
        <f>+F61/$F$63</f>
        <v>5.4890235561941822E-2</v>
      </c>
      <c r="H61" s="38"/>
    </row>
    <row r="62" spans="1:8" x14ac:dyDescent="0.25">
      <c r="B62" s="50"/>
      <c r="C62" s="38"/>
      <c r="D62" s="38"/>
      <c r="E62" s="51"/>
      <c r="F62" s="53"/>
      <c r="G62" s="7"/>
      <c r="H62" s="38"/>
    </row>
    <row r="63" spans="1:8" x14ac:dyDescent="0.25">
      <c r="B63" s="54"/>
      <c r="C63" s="55" t="s">
        <v>88</v>
      </c>
      <c r="D63" s="56"/>
      <c r="E63" s="57"/>
      <c r="F63" s="57">
        <f>+F61+F51</f>
        <v>424420389.92000002</v>
      </c>
      <c r="G63" s="8">
        <v>1</v>
      </c>
      <c r="H63" s="38"/>
    </row>
    <row r="64" spans="1:8" x14ac:dyDescent="0.25">
      <c r="F64" s="58"/>
    </row>
    <row r="65" spans="1:8" x14ac:dyDescent="0.25">
      <c r="A65" s="27" t="s">
        <v>296</v>
      </c>
      <c r="C65" s="45" t="s">
        <v>89</v>
      </c>
      <c r="D65" s="16">
        <v>20.075466898337364</v>
      </c>
      <c r="F65" s="30">
        <v>0</v>
      </c>
    </row>
    <row r="66" spans="1:8" x14ac:dyDescent="0.25">
      <c r="A66" s="38" t="s">
        <v>77</v>
      </c>
      <c r="C66" s="45" t="s">
        <v>90</v>
      </c>
      <c r="D66" s="16">
        <v>8.9396478523188492</v>
      </c>
    </row>
    <row r="67" spans="1:8" x14ac:dyDescent="0.25">
      <c r="A67" s="148" t="s">
        <v>788</v>
      </c>
      <c r="C67" s="45" t="s">
        <v>91</v>
      </c>
      <c r="D67" s="16">
        <v>7.3928517244436023</v>
      </c>
    </row>
    <row r="68" spans="1:8" s="85" customFormat="1" x14ac:dyDescent="0.25">
      <c r="C68" s="88" t="s">
        <v>92</v>
      </c>
      <c r="D68" s="92">
        <v>18.0916</v>
      </c>
      <c r="E68" s="91"/>
      <c r="G68" s="105"/>
    </row>
    <row r="69" spans="1:8" s="85" customFormat="1" x14ac:dyDescent="0.25">
      <c r="C69" s="88"/>
      <c r="D69" s="92"/>
      <c r="E69" s="91"/>
      <c r="G69" s="105"/>
    </row>
    <row r="70" spans="1:8" s="85" customFormat="1" hidden="1" x14ac:dyDescent="0.25">
      <c r="C70" s="88" t="s">
        <v>93</v>
      </c>
      <c r="D70" s="92">
        <v>18.4529</v>
      </c>
      <c r="E70" s="91"/>
      <c r="G70" s="105"/>
    </row>
    <row r="71" spans="1:8" hidden="1" x14ac:dyDescent="0.25">
      <c r="C71" s="124" t="s">
        <v>94</v>
      </c>
      <c r="D71" s="125">
        <v>0</v>
      </c>
    </row>
    <row r="72" spans="1:8" hidden="1" x14ac:dyDescent="0.25">
      <c r="C72" s="45" t="s">
        <v>95</v>
      </c>
      <c r="D72" s="60">
        <v>0</v>
      </c>
    </row>
    <row r="73" spans="1:8" hidden="1" x14ac:dyDescent="0.25">
      <c r="C73" s="45" t="s">
        <v>96</v>
      </c>
      <c r="D73" s="60">
        <v>0</v>
      </c>
      <c r="F73" s="58"/>
      <c r="G73" s="9"/>
    </row>
    <row r="74" spans="1:8" hidden="1" x14ac:dyDescent="0.25">
      <c r="B74" s="61"/>
      <c r="C74" s="37"/>
    </row>
    <row r="75" spans="1:8" x14ac:dyDescent="0.25">
      <c r="F75" s="30"/>
    </row>
    <row r="76" spans="1:8" x14ac:dyDescent="0.25">
      <c r="C76" s="49" t="s">
        <v>97</v>
      </c>
      <c r="D76" s="49"/>
      <c r="E76" s="49"/>
      <c r="F76" s="49"/>
      <c r="G76" s="6"/>
      <c r="H76" s="49"/>
    </row>
    <row r="77" spans="1:8" x14ac:dyDescent="0.25">
      <c r="C77" s="49" t="s">
        <v>98</v>
      </c>
      <c r="D77" s="49"/>
      <c r="E77" s="49"/>
      <c r="F77" s="49" t="s">
        <v>10</v>
      </c>
      <c r="G77" s="6" t="s">
        <v>11</v>
      </c>
      <c r="H77" s="49" t="s">
        <v>12</v>
      </c>
    </row>
    <row r="78" spans="1:8" x14ac:dyDescent="0.25">
      <c r="C78" s="45" t="s">
        <v>99</v>
      </c>
      <c r="D78" s="38"/>
      <c r="E78" s="51"/>
      <c r="F78" s="62">
        <f>SUMIF(Table1345676857891018[[Industry ]],A65,Table1345676857891018[Market Value])</f>
        <v>271618330.74000001</v>
      </c>
      <c r="G78" s="10">
        <f>+F78/$F$63</f>
        <v>0.63997474483070427</v>
      </c>
      <c r="H78" s="38"/>
    </row>
    <row r="79" spans="1:8" x14ac:dyDescent="0.25">
      <c r="C79" s="38" t="s">
        <v>100</v>
      </c>
      <c r="D79" s="38"/>
      <c r="E79" s="51"/>
      <c r="F79" s="62">
        <f>SUMIF(Table1345676857891018[[Industry ]],A66,Table1345676857891018[Market Value])</f>
        <v>122613941</v>
      </c>
      <c r="G79" s="10">
        <f>+F79/$F$63</f>
        <v>0.28889738549816557</v>
      </c>
      <c r="H79" s="38"/>
    </row>
    <row r="80" spans="1:8" x14ac:dyDescent="0.25">
      <c r="C80" s="38" t="s">
        <v>101</v>
      </c>
      <c r="D80" s="38"/>
      <c r="E80" s="51"/>
      <c r="F80" s="62">
        <f>H91</f>
        <v>6891583</v>
      </c>
      <c r="G80" s="10">
        <f t="shared" ref="G80:G88" si="1">+F80/$F$63</f>
        <v>1.6237634109188322E-2</v>
      </c>
      <c r="H80" s="38"/>
    </row>
    <row r="81" spans="3:8" hidden="1" x14ac:dyDescent="0.25">
      <c r="C81" s="38" t="s">
        <v>101</v>
      </c>
      <c r="D81" s="38"/>
      <c r="E81" s="51"/>
      <c r="F81" s="62">
        <f>H92</f>
        <v>0</v>
      </c>
      <c r="G81" s="23">
        <f t="shared" si="1"/>
        <v>0</v>
      </c>
      <c r="H81" s="38"/>
    </row>
    <row r="82" spans="3:8" s="85" customFormat="1" x14ac:dyDescent="0.25">
      <c r="C82" s="67" t="s">
        <v>119</v>
      </c>
      <c r="D82" s="38"/>
      <c r="E82" s="51"/>
      <c r="F82" s="62">
        <f>SUM(F78:F81)</f>
        <v>401123854.74000001</v>
      </c>
      <c r="G82" s="23">
        <f>+F82/$F$63</f>
        <v>0.94510976443805816</v>
      </c>
      <c r="H82" s="38"/>
    </row>
    <row r="83" spans="3:8" s="85" customFormat="1" x14ac:dyDescent="0.25">
      <c r="C83" s="85" t="s">
        <v>105</v>
      </c>
      <c r="E83" s="91"/>
      <c r="F83" s="95">
        <f t="shared" ref="F83:F88" si="2">SUMIF($E$91:$E$98,C83,H95:H102)</f>
        <v>0</v>
      </c>
      <c r="G83" s="108">
        <f t="shared" si="1"/>
        <v>0</v>
      </c>
    </row>
    <row r="84" spans="3:8" s="85" customFormat="1" x14ac:dyDescent="0.25">
      <c r="C84" s="85" t="s">
        <v>106</v>
      </c>
      <c r="E84" s="91"/>
      <c r="F84" s="95">
        <f t="shared" si="2"/>
        <v>0</v>
      </c>
      <c r="G84" s="108">
        <f t="shared" si="1"/>
        <v>0</v>
      </c>
    </row>
    <row r="85" spans="3:8" s="85" customFormat="1" x14ac:dyDescent="0.25">
      <c r="C85" s="85" t="s">
        <v>107</v>
      </c>
      <c r="E85" s="91"/>
      <c r="F85" s="95">
        <f t="shared" si="2"/>
        <v>0</v>
      </c>
      <c r="G85" s="108">
        <f t="shared" si="1"/>
        <v>0</v>
      </c>
    </row>
    <row r="86" spans="3:8" s="85" customFormat="1" x14ac:dyDescent="0.25">
      <c r="C86" s="85" t="s">
        <v>108</v>
      </c>
      <c r="E86" s="91"/>
      <c r="F86" s="95">
        <f t="shared" si="2"/>
        <v>0</v>
      </c>
      <c r="G86" s="108">
        <f t="shared" si="1"/>
        <v>0</v>
      </c>
    </row>
    <row r="87" spans="3:8" s="85" customFormat="1" x14ac:dyDescent="0.25">
      <c r="C87" s="85" t="s">
        <v>109</v>
      </c>
      <c r="E87" s="91"/>
      <c r="F87" s="95">
        <f t="shared" si="2"/>
        <v>0</v>
      </c>
      <c r="G87" s="108">
        <f t="shared" si="1"/>
        <v>0</v>
      </c>
    </row>
    <row r="88" spans="3:8" s="85" customFormat="1" x14ac:dyDescent="0.25">
      <c r="C88" s="85" t="s">
        <v>110</v>
      </c>
      <c r="E88" s="91"/>
      <c r="F88" s="95">
        <f t="shared" si="2"/>
        <v>0</v>
      </c>
      <c r="G88" s="108">
        <f t="shared" si="1"/>
        <v>0</v>
      </c>
    </row>
    <row r="89" spans="3:8" s="85" customFormat="1" x14ac:dyDescent="0.25">
      <c r="E89" s="91"/>
      <c r="G89" s="105"/>
    </row>
    <row r="90" spans="3:8" s="85" customFormat="1" x14ac:dyDescent="0.25">
      <c r="E90" s="91"/>
      <c r="G90" s="105"/>
    </row>
    <row r="91" spans="3:8" s="85" customFormat="1" x14ac:dyDescent="0.25">
      <c r="E91" s="85" t="s">
        <v>101</v>
      </c>
      <c r="F91" s="85" t="s">
        <v>111</v>
      </c>
      <c r="G91" s="105">
        <f>H91/F63</f>
        <v>1.6237634109188322E-2</v>
      </c>
      <c r="H91" s="111">
        <f t="shared" ref="H91:H98" si="3">SUMIF($H$7:$H$50,F91,$F$7:$F$50)</f>
        <v>6891583</v>
      </c>
    </row>
    <row r="92" spans="3:8" s="85" customFormat="1" x14ac:dyDescent="0.25">
      <c r="E92" s="85" t="s">
        <v>101</v>
      </c>
      <c r="F92" s="85" t="s">
        <v>112</v>
      </c>
      <c r="G92" s="105">
        <f t="shared" ref="G92:G98" si="4">SUMIF($H$7:$H$47,F92,$E$7:$E$47)</f>
        <v>0</v>
      </c>
      <c r="H92" s="111">
        <f>SUMIF($H$7:$H$50,F92,$F$7:$F$50)</f>
        <v>0</v>
      </c>
    </row>
    <row r="93" spans="3:8" s="85" customFormat="1" x14ac:dyDescent="0.25">
      <c r="E93" s="85" t="s">
        <v>101</v>
      </c>
      <c r="F93" s="85" t="s">
        <v>113</v>
      </c>
      <c r="G93" s="105">
        <f t="shared" si="4"/>
        <v>0</v>
      </c>
      <c r="H93" s="111">
        <f t="shared" si="3"/>
        <v>0</v>
      </c>
    </row>
    <row r="94" spans="3:8" s="85" customFormat="1" x14ac:dyDescent="0.25">
      <c r="E94" s="85" t="s">
        <v>103</v>
      </c>
      <c r="F94" s="85" t="s">
        <v>114</v>
      </c>
      <c r="G94" s="105">
        <f t="shared" si="4"/>
        <v>0</v>
      </c>
      <c r="H94" s="111">
        <f t="shared" si="3"/>
        <v>0</v>
      </c>
    </row>
    <row r="95" spans="3:8" s="85" customFormat="1" x14ac:dyDescent="0.25">
      <c r="E95" s="85" t="s">
        <v>104</v>
      </c>
      <c r="F95" s="85" t="s">
        <v>115</v>
      </c>
      <c r="G95" s="105">
        <f t="shared" si="4"/>
        <v>0</v>
      </c>
      <c r="H95" s="111">
        <f t="shared" si="3"/>
        <v>0</v>
      </c>
    </row>
    <row r="96" spans="3:8" s="85" customFormat="1" x14ac:dyDescent="0.25">
      <c r="E96" s="85" t="s">
        <v>101</v>
      </c>
      <c r="F96" s="85" t="s">
        <v>116</v>
      </c>
      <c r="G96" s="105">
        <f t="shared" si="4"/>
        <v>0</v>
      </c>
      <c r="H96" s="111">
        <f t="shared" si="3"/>
        <v>0</v>
      </c>
    </row>
    <row r="97" spans="5:8" s="85" customFormat="1" x14ac:dyDescent="0.25">
      <c r="E97" s="85" t="s">
        <v>104</v>
      </c>
      <c r="F97" s="85" t="s">
        <v>117</v>
      </c>
      <c r="G97" s="105">
        <f t="shared" si="4"/>
        <v>0</v>
      </c>
      <c r="H97" s="111">
        <f t="shared" si="3"/>
        <v>0</v>
      </c>
    </row>
    <row r="98" spans="5:8" s="85" customFormat="1" x14ac:dyDescent="0.25">
      <c r="E98" s="85" t="s">
        <v>101</v>
      </c>
      <c r="F98" s="85" t="s">
        <v>118</v>
      </c>
      <c r="G98" s="105">
        <f t="shared" si="4"/>
        <v>0</v>
      </c>
      <c r="H98" s="111">
        <f t="shared" si="3"/>
        <v>0</v>
      </c>
    </row>
    <row r="99" spans="5:8" s="85" customFormat="1" x14ac:dyDescent="0.25">
      <c r="E99" s="91"/>
      <c r="G99" s="105" t="s">
        <v>119</v>
      </c>
      <c r="H99" s="85" t="s">
        <v>119</v>
      </c>
    </row>
    <row r="100" spans="5:8" s="85" customFormat="1" x14ac:dyDescent="0.25">
      <c r="E100" s="91"/>
      <c r="G100" s="105"/>
    </row>
    <row r="101" spans="5:8" s="85" customFormat="1" x14ac:dyDescent="0.25">
      <c r="E101" s="91"/>
      <c r="G101" s="105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0E263-3ED6-4854-8DD1-33B8750CA76D}">
  <sheetPr>
    <tabColor rgb="FF7030A0"/>
  </sheetPr>
  <dimension ref="A2:S155"/>
  <sheetViews>
    <sheetView showGridLines="0" zoomScaleNormal="100" zoomScaleSheetLayoutView="89" workbookViewId="0">
      <selection activeCell="D10" sqref="D10"/>
    </sheetView>
  </sheetViews>
  <sheetFormatPr defaultColWidth="9.140625" defaultRowHeight="15" outlineLevelRow="1" x14ac:dyDescent="0.25"/>
  <cols>
    <col min="1" max="1" width="11.28515625" style="27" customWidth="1"/>
    <col min="2" max="2" width="16.5703125" style="27" customWidth="1"/>
    <col min="3" max="3" width="60.7109375" style="27" customWidth="1"/>
    <col min="4" max="4" width="60.85546875" style="27" customWidth="1"/>
    <col min="5" max="5" width="19.42578125" style="30" customWidth="1"/>
    <col min="6" max="6" width="29.5703125" style="27" customWidth="1"/>
    <col min="7" max="7" width="20.5703125" style="27" customWidth="1"/>
    <col min="8" max="8" width="20.7109375" style="27" bestFit="1" customWidth="1"/>
    <col min="9" max="9" width="12" style="27" bestFit="1" customWidth="1"/>
    <col min="10" max="11" width="9.140625" style="85"/>
    <col min="12" max="12" width="16.140625" style="85" bestFit="1" customWidth="1"/>
    <col min="13" max="13" width="14" style="85" bestFit="1" customWidth="1"/>
    <col min="14" max="14" width="9.140625" style="85"/>
    <col min="15" max="15" width="10" style="85" bestFit="1" customWidth="1"/>
    <col min="16" max="19" width="9.140625" style="85"/>
    <col min="20" max="16384" width="9.140625" style="27"/>
  </cols>
  <sheetData>
    <row r="2" spans="1:8" x14ac:dyDescent="0.25">
      <c r="B2" s="28" t="s">
        <v>0</v>
      </c>
      <c r="D2" s="29" t="s">
        <v>1</v>
      </c>
    </row>
    <row r="3" spans="1:8" x14ac:dyDescent="0.25">
      <c r="A3" s="27" t="s">
        <v>585</v>
      </c>
      <c r="B3" s="28" t="s">
        <v>3</v>
      </c>
      <c r="D3" s="28" t="s">
        <v>310</v>
      </c>
    </row>
    <row r="4" spans="1:8" x14ac:dyDescent="0.25">
      <c r="B4" s="28" t="s">
        <v>5</v>
      </c>
      <c r="D4" s="28" t="s">
        <v>765</v>
      </c>
    </row>
    <row r="6" spans="1:8" x14ac:dyDescent="0.25">
      <c r="B6" s="33" t="s">
        <v>6</v>
      </c>
      <c r="C6" s="34" t="s">
        <v>7</v>
      </c>
      <c r="D6" s="34" t="s">
        <v>8</v>
      </c>
      <c r="E6" s="35" t="s">
        <v>9</v>
      </c>
      <c r="F6" s="34" t="s">
        <v>10</v>
      </c>
      <c r="G6" s="34" t="s">
        <v>11</v>
      </c>
      <c r="H6" s="36" t="s">
        <v>12</v>
      </c>
    </row>
    <row r="7" spans="1:8" x14ac:dyDescent="0.25">
      <c r="A7" s="37"/>
      <c r="B7" s="2" t="s">
        <v>238</v>
      </c>
      <c r="C7" s="38" t="s">
        <v>518</v>
      </c>
      <c r="D7" s="130" t="s">
        <v>311</v>
      </c>
      <c r="E7" s="39">
        <v>10000</v>
      </c>
      <c r="F7" s="39">
        <v>809738</v>
      </c>
      <c r="G7" s="80">
        <v>8.3564714186273856E-2</v>
      </c>
      <c r="H7" s="40"/>
    </row>
    <row r="8" spans="1:8" x14ac:dyDescent="0.25">
      <c r="A8" s="37"/>
      <c r="B8" s="2" t="s">
        <v>262</v>
      </c>
      <c r="C8" s="38" t="s">
        <v>542</v>
      </c>
      <c r="D8" s="130" t="s">
        <v>311</v>
      </c>
      <c r="E8" s="39">
        <v>12700</v>
      </c>
      <c r="F8" s="39">
        <v>1165988.27</v>
      </c>
      <c r="G8" s="80">
        <v>0.12032963319876049</v>
      </c>
      <c r="H8" s="40"/>
    </row>
    <row r="9" spans="1:8" x14ac:dyDescent="0.25">
      <c r="A9" s="37"/>
      <c r="B9" s="2" t="s">
        <v>269</v>
      </c>
      <c r="C9" s="38" t="s">
        <v>548</v>
      </c>
      <c r="D9" s="130" t="s">
        <v>311</v>
      </c>
      <c r="E9" s="39">
        <v>9000</v>
      </c>
      <c r="F9" s="39">
        <v>903377.7</v>
      </c>
      <c r="G9" s="80">
        <v>9.3228302614862396E-2</v>
      </c>
      <c r="H9" s="40"/>
    </row>
    <row r="10" spans="1:8" x14ac:dyDescent="0.25">
      <c r="A10" s="37"/>
      <c r="B10" s="2" t="s">
        <v>274</v>
      </c>
      <c r="C10" s="38" t="s">
        <v>551</v>
      </c>
      <c r="D10" s="130" t="s">
        <v>311</v>
      </c>
      <c r="E10" s="39">
        <v>6000</v>
      </c>
      <c r="F10" s="39">
        <v>557887.19999999995</v>
      </c>
      <c r="G10" s="80">
        <v>5.7573788578750902E-2</v>
      </c>
      <c r="H10" s="40"/>
    </row>
    <row r="11" spans="1:8" x14ac:dyDescent="0.25">
      <c r="A11" s="37"/>
      <c r="B11" s="2" t="s">
        <v>276</v>
      </c>
      <c r="C11" s="38" t="s">
        <v>555</v>
      </c>
      <c r="D11" s="130" t="s">
        <v>311</v>
      </c>
      <c r="E11" s="39">
        <v>3000</v>
      </c>
      <c r="F11" s="39">
        <v>292334.40000000002</v>
      </c>
      <c r="G11" s="80">
        <v>3.0168820757844956E-2</v>
      </c>
      <c r="H11" s="40"/>
    </row>
    <row r="12" spans="1:8" x14ac:dyDescent="0.25">
      <c r="A12" s="37"/>
      <c r="B12" s="2" t="s">
        <v>620</v>
      </c>
      <c r="C12" s="38" t="s">
        <v>631</v>
      </c>
      <c r="D12" s="130" t="s">
        <v>311</v>
      </c>
      <c r="E12" s="39">
        <v>7000</v>
      </c>
      <c r="F12" s="39">
        <v>703081.4</v>
      </c>
      <c r="G12" s="80">
        <v>7.2557785654971466E-2</v>
      </c>
      <c r="H12" s="40"/>
    </row>
    <row r="13" spans="1:8" x14ac:dyDescent="0.25">
      <c r="A13" s="37"/>
      <c r="B13" s="2" t="s">
        <v>750</v>
      </c>
      <c r="C13" s="38" t="s">
        <v>751</v>
      </c>
      <c r="D13" s="130" t="s">
        <v>311</v>
      </c>
      <c r="E13" s="39">
        <v>3000</v>
      </c>
      <c r="F13" s="39">
        <v>304347.3</v>
      </c>
      <c r="G13" s="80">
        <v>3.140854836732887E-2</v>
      </c>
      <c r="H13" s="40"/>
    </row>
    <row r="14" spans="1:8" x14ac:dyDescent="0.25">
      <c r="A14" s="37"/>
      <c r="B14" s="2" t="s">
        <v>648</v>
      </c>
      <c r="C14" s="38" t="s">
        <v>671</v>
      </c>
      <c r="D14" s="130" t="s">
        <v>77</v>
      </c>
      <c r="E14" s="39">
        <v>8000</v>
      </c>
      <c r="F14" s="39">
        <v>811876</v>
      </c>
      <c r="G14" s="80">
        <v>8.378535513301251E-2</v>
      </c>
      <c r="H14" s="40"/>
    </row>
    <row r="15" spans="1:8" x14ac:dyDescent="0.25">
      <c r="A15" s="37"/>
      <c r="B15" s="2" t="s">
        <v>650</v>
      </c>
      <c r="C15" s="38" t="s">
        <v>673</v>
      </c>
      <c r="D15" s="130" t="s">
        <v>77</v>
      </c>
      <c r="E15" s="39">
        <v>10000</v>
      </c>
      <c r="F15" s="39">
        <v>1000876</v>
      </c>
      <c r="G15" s="80">
        <v>0.10329009738446392</v>
      </c>
      <c r="H15" s="40"/>
    </row>
    <row r="16" spans="1:8" x14ac:dyDescent="0.25">
      <c r="A16" s="37"/>
      <c r="B16" s="2" t="s">
        <v>651</v>
      </c>
      <c r="C16" s="38" t="s">
        <v>674</v>
      </c>
      <c r="D16" s="130" t="s">
        <v>77</v>
      </c>
      <c r="E16" s="39">
        <v>5000</v>
      </c>
      <c r="F16" s="39">
        <v>502650</v>
      </c>
      <c r="G16" s="80">
        <v>5.1873326416360055E-2</v>
      </c>
      <c r="H16" s="40"/>
    </row>
    <row r="17" spans="1:8" x14ac:dyDescent="0.25">
      <c r="A17" s="37"/>
      <c r="B17" s="2" t="s">
        <v>13</v>
      </c>
      <c r="C17" s="38" t="s">
        <v>318</v>
      </c>
      <c r="D17" s="38" t="s">
        <v>314</v>
      </c>
      <c r="E17" s="39">
        <v>73</v>
      </c>
      <c r="F17" s="39">
        <v>94454.7</v>
      </c>
      <c r="G17" s="80">
        <v>9.7476961795670228E-3</v>
      </c>
      <c r="H17" s="40"/>
    </row>
    <row r="18" spans="1:8" x14ac:dyDescent="0.25">
      <c r="A18" s="37"/>
      <c r="B18" s="2" t="s">
        <v>14</v>
      </c>
      <c r="C18" s="38" t="s">
        <v>315</v>
      </c>
      <c r="D18" s="38" t="s">
        <v>319</v>
      </c>
      <c r="E18" s="39">
        <v>38</v>
      </c>
      <c r="F18" s="39">
        <v>38015.199999999997</v>
      </c>
      <c r="G18" s="80">
        <v>3.9231570245363782E-3</v>
      </c>
      <c r="H18" s="40"/>
    </row>
    <row r="19" spans="1:8" x14ac:dyDescent="0.25">
      <c r="A19" s="37"/>
      <c r="B19" s="2" t="s">
        <v>15</v>
      </c>
      <c r="C19" s="38" t="s">
        <v>320</v>
      </c>
      <c r="D19" s="38" t="s">
        <v>317</v>
      </c>
      <c r="E19" s="39">
        <v>20</v>
      </c>
      <c r="F19" s="39">
        <v>82868</v>
      </c>
      <c r="G19" s="80">
        <v>8.5519522798585997E-3</v>
      </c>
      <c r="H19" s="40"/>
    </row>
    <row r="20" spans="1:8" x14ac:dyDescent="0.25">
      <c r="A20" s="37"/>
      <c r="B20" s="2" t="s">
        <v>16</v>
      </c>
      <c r="C20" s="38" t="s">
        <v>321</v>
      </c>
      <c r="D20" s="38" t="s">
        <v>323</v>
      </c>
      <c r="E20" s="39">
        <v>62</v>
      </c>
      <c r="F20" s="39">
        <v>16888.8</v>
      </c>
      <c r="G20" s="80">
        <v>1.7429189996630292E-3</v>
      </c>
      <c r="H20" s="40"/>
    </row>
    <row r="21" spans="1:8" x14ac:dyDescent="0.25">
      <c r="A21" s="37"/>
      <c r="B21" s="2" t="s">
        <v>17</v>
      </c>
      <c r="C21" s="38" t="s">
        <v>332</v>
      </c>
      <c r="D21" s="38" t="s">
        <v>314</v>
      </c>
      <c r="E21" s="39">
        <v>72</v>
      </c>
      <c r="F21" s="39">
        <v>21855.599999999999</v>
      </c>
      <c r="G21" s="80">
        <v>2.2554912420678377E-3</v>
      </c>
      <c r="H21" s="40"/>
    </row>
    <row r="22" spans="1:8" x14ac:dyDescent="0.25">
      <c r="A22" s="37"/>
      <c r="B22" s="2" t="s">
        <v>18</v>
      </c>
      <c r="C22" s="38" t="s">
        <v>330</v>
      </c>
      <c r="D22" s="38" t="s">
        <v>326</v>
      </c>
      <c r="E22" s="39">
        <v>11</v>
      </c>
      <c r="F22" s="39">
        <v>23300.2</v>
      </c>
      <c r="G22" s="80">
        <v>2.4045735206733761E-3</v>
      </c>
      <c r="H22" s="40"/>
    </row>
    <row r="23" spans="1:8" x14ac:dyDescent="0.25">
      <c r="A23" s="37"/>
      <c r="B23" s="2" t="s">
        <v>19</v>
      </c>
      <c r="C23" s="38" t="s">
        <v>336</v>
      </c>
      <c r="D23" s="38" t="s">
        <v>322</v>
      </c>
      <c r="E23" s="39">
        <v>15</v>
      </c>
      <c r="F23" s="39">
        <v>14349</v>
      </c>
      <c r="G23" s="80">
        <v>1.4808124156935251E-3</v>
      </c>
      <c r="H23" s="40"/>
    </row>
    <row r="24" spans="1:8" x14ac:dyDescent="0.25">
      <c r="A24" s="37"/>
      <c r="B24" s="2" t="s">
        <v>20</v>
      </c>
      <c r="C24" s="38" t="s">
        <v>333</v>
      </c>
      <c r="D24" s="38" t="s">
        <v>323</v>
      </c>
      <c r="E24" s="39">
        <v>147</v>
      </c>
      <c r="F24" s="39">
        <v>117298.65</v>
      </c>
      <c r="G24" s="80">
        <v>1.2105184839646616E-2</v>
      </c>
      <c r="H24" s="40"/>
    </row>
    <row r="25" spans="1:8" x14ac:dyDescent="0.25">
      <c r="A25" s="37"/>
      <c r="B25" s="2" t="s">
        <v>21</v>
      </c>
      <c r="C25" s="38" t="s">
        <v>335</v>
      </c>
      <c r="D25" s="38" t="s">
        <v>327</v>
      </c>
      <c r="E25" s="39">
        <v>9</v>
      </c>
      <c r="F25" s="39">
        <v>16762.5</v>
      </c>
      <c r="G25" s="80">
        <v>1.7298848782537259E-3</v>
      </c>
      <c r="H25" s="40"/>
    </row>
    <row r="26" spans="1:8" x14ac:dyDescent="0.25">
      <c r="A26" s="37"/>
      <c r="B26" s="2" t="s">
        <v>23</v>
      </c>
      <c r="C26" s="38" t="s">
        <v>334</v>
      </c>
      <c r="D26" s="38" t="s">
        <v>323</v>
      </c>
      <c r="E26" s="39">
        <v>109</v>
      </c>
      <c r="F26" s="39">
        <v>111932.1</v>
      </c>
      <c r="G26" s="80">
        <v>1.1551358519384573E-2</v>
      </c>
      <c r="H26" s="40"/>
    </row>
    <row r="27" spans="1:8" x14ac:dyDescent="0.25">
      <c r="A27" s="37"/>
      <c r="B27" s="2" t="s">
        <v>24</v>
      </c>
      <c r="C27" s="38" t="s">
        <v>331</v>
      </c>
      <c r="D27" s="38" t="s">
        <v>324</v>
      </c>
      <c r="E27" s="39">
        <v>5</v>
      </c>
      <c r="F27" s="39">
        <v>35367.5</v>
      </c>
      <c r="G27" s="80">
        <v>3.6499151935354903E-3</v>
      </c>
      <c r="H27" s="40"/>
    </row>
    <row r="28" spans="1:8" x14ac:dyDescent="0.25">
      <c r="A28" s="37"/>
      <c r="B28" s="2" t="s">
        <v>26</v>
      </c>
      <c r="C28" s="38" t="s">
        <v>355</v>
      </c>
      <c r="D28" s="38" t="s">
        <v>341</v>
      </c>
      <c r="E28" s="39">
        <v>125</v>
      </c>
      <c r="F28" s="39">
        <v>23507.5</v>
      </c>
      <c r="G28" s="80">
        <v>2.4259668173333012E-3</v>
      </c>
      <c r="H28" s="40"/>
    </row>
    <row r="29" spans="1:8" x14ac:dyDescent="0.25">
      <c r="A29" s="37"/>
      <c r="B29" s="2" t="s">
        <v>27</v>
      </c>
      <c r="C29" s="38" t="s">
        <v>343</v>
      </c>
      <c r="D29" s="38" t="s">
        <v>327</v>
      </c>
      <c r="E29" s="39">
        <v>16</v>
      </c>
      <c r="F29" s="39">
        <v>21713.599999999999</v>
      </c>
      <c r="G29" s="80">
        <v>2.2408368854556363E-3</v>
      </c>
      <c r="H29" s="40"/>
    </row>
    <row r="30" spans="1:8" x14ac:dyDescent="0.25">
      <c r="A30" s="37"/>
      <c r="B30" s="2" t="s">
        <v>28</v>
      </c>
      <c r="C30" s="38" t="s">
        <v>339</v>
      </c>
      <c r="D30" s="38" t="s">
        <v>323</v>
      </c>
      <c r="E30" s="39">
        <v>108</v>
      </c>
      <c r="F30" s="39">
        <v>148521.60000000001</v>
      </c>
      <c r="G30" s="80">
        <v>1.5327383739540559E-2</v>
      </c>
      <c r="H30" s="40"/>
    </row>
    <row r="31" spans="1:8" x14ac:dyDescent="0.25">
      <c r="A31" s="37"/>
      <c r="B31" s="2" t="s">
        <v>756</v>
      </c>
      <c r="C31" s="38" t="s">
        <v>759</v>
      </c>
      <c r="D31" s="38" t="s">
        <v>760</v>
      </c>
      <c r="E31" s="39">
        <v>63</v>
      </c>
      <c r="F31" s="39">
        <v>12730.41</v>
      </c>
      <c r="G31" s="80">
        <v>1.3137744222502619E-3</v>
      </c>
      <c r="H31" s="40"/>
    </row>
    <row r="32" spans="1:8" x14ac:dyDescent="0.25">
      <c r="A32" s="37"/>
      <c r="B32" s="2" t="s">
        <v>29</v>
      </c>
      <c r="C32" s="38" t="s">
        <v>340</v>
      </c>
      <c r="D32" s="38" t="s">
        <v>344</v>
      </c>
      <c r="E32" s="39">
        <v>15</v>
      </c>
      <c r="F32" s="39">
        <v>46032</v>
      </c>
      <c r="G32" s="80">
        <v>4.750488335020165E-3</v>
      </c>
      <c r="H32" s="40"/>
    </row>
    <row r="33" spans="1:8" x14ac:dyDescent="0.25">
      <c r="A33" s="37"/>
      <c r="B33" s="2" t="s">
        <v>30</v>
      </c>
      <c r="C33" s="38" t="s">
        <v>345</v>
      </c>
      <c r="D33" s="38" t="s">
        <v>326</v>
      </c>
      <c r="E33" s="39">
        <v>12</v>
      </c>
      <c r="F33" s="39">
        <v>12120</v>
      </c>
      <c r="G33" s="80">
        <v>1.2507802967597411E-3</v>
      </c>
      <c r="H33" s="40"/>
    </row>
    <row r="34" spans="1:8" x14ac:dyDescent="0.25">
      <c r="A34" s="37"/>
      <c r="B34" s="2" t="s">
        <v>634</v>
      </c>
      <c r="C34" s="38" t="s">
        <v>654</v>
      </c>
      <c r="D34" s="38" t="s">
        <v>656</v>
      </c>
      <c r="E34" s="39">
        <v>1</v>
      </c>
      <c r="F34" s="39">
        <v>7031</v>
      </c>
      <c r="G34" s="80">
        <v>7.2559705169288275E-4</v>
      </c>
      <c r="H34" s="40"/>
    </row>
    <row r="35" spans="1:8" x14ac:dyDescent="0.25">
      <c r="A35" s="37"/>
      <c r="B35" s="2" t="s">
        <v>757</v>
      </c>
      <c r="C35" s="38" t="s">
        <v>761</v>
      </c>
      <c r="D35" s="38" t="s">
        <v>762</v>
      </c>
      <c r="E35" s="39">
        <v>3</v>
      </c>
      <c r="F35" s="39">
        <v>11596.8</v>
      </c>
      <c r="G35" s="80">
        <v>1.1967862166223898E-3</v>
      </c>
      <c r="H35" s="40"/>
    </row>
    <row r="36" spans="1:8" x14ac:dyDescent="0.25">
      <c r="A36" s="37"/>
      <c r="B36" s="2" t="s">
        <v>31</v>
      </c>
      <c r="C36" s="38" t="s">
        <v>354</v>
      </c>
      <c r="D36" s="38" t="s">
        <v>325</v>
      </c>
      <c r="E36" s="39">
        <v>9</v>
      </c>
      <c r="F36" s="39">
        <v>16108.2</v>
      </c>
      <c r="G36" s="80">
        <v>1.6623613181737014E-3</v>
      </c>
      <c r="H36" s="40"/>
    </row>
    <row r="37" spans="1:8" x14ac:dyDescent="0.25">
      <c r="A37" s="37"/>
      <c r="B37" s="2" t="s">
        <v>638</v>
      </c>
      <c r="C37" s="38" t="s">
        <v>660</v>
      </c>
      <c r="D37" s="38" t="s">
        <v>316</v>
      </c>
      <c r="E37" s="39">
        <v>50</v>
      </c>
      <c r="F37" s="39">
        <v>19585</v>
      </c>
      <c r="G37" s="80">
        <v>2.0211660158448454E-3</v>
      </c>
      <c r="H37" s="40"/>
    </row>
    <row r="38" spans="1:8" x14ac:dyDescent="0.25">
      <c r="A38" s="37"/>
      <c r="B38" s="2" t="s">
        <v>33</v>
      </c>
      <c r="C38" s="38" t="s">
        <v>348</v>
      </c>
      <c r="D38" s="38" t="s">
        <v>352</v>
      </c>
      <c r="E38" s="39">
        <v>8</v>
      </c>
      <c r="F38" s="39">
        <v>14125.6</v>
      </c>
      <c r="G38" s="80">
        <v>1.4577576039529207E-3</v>
      </c>
      <c r="H38" s="40"/>
    </row>
    <row r="39" spans="1:8" x14ac:dyDescent="0.25">
      <c r="A39" s="37"/>
      <c r="B39" s="2" t="s">
        <v>639</v>
      </c>
      <c r="C39" s="38" t="s">
        <v>662</v>
      </c>
      <c r="D39" s="38" t="s">
        <v>661</v>
      </c>
      <c r="E39" s="39">
        <v>9</v>
      </c>
      <c r="F39" s="39">
        <v>23878.799999999999</v>
      </c>
      <c r="G39" s="80">
        <v>2.4642848638833747E-3</v>
      </c>
      <c r="H39" s="40"/>
    </row>
    <row r="40" spans="1:8" x14ac:dyDescent="0.25">
      <c r="A40" s="37"/>
      <c r="B40" s="2" t="s">
        <v>34</v>
      </c>
      <c r="C40" s="38" t="s">
        <v>337</v>
      </c>
      <c r="D40" s="38" t="s">
        <v>349</v>
      </c>
      <c r="E40" s="39">
        <v>127</v>
      </c>
      <c r="F40" s="39">
        <v>22029.42</v>
      </c>
      <c r="G40" s="80">
        <v>2.2734294129575059E-3</v>
      </c>
      <c r="H40" s="40"/>
    </row>
    <row r="41" spans="1:8" x14ac:dyDescent="0.25">
      <c r="A41" s="37"/>
      <c r="B41" s="2" t="s">
        <v>635</v>
      </c>
      <c r="C41" s="38" t="s">
        <v>655</v>
      </c>
      <c r="D41" s="38" t="s">
        <v>657</v>
      </c>
      <c r="E41" s="39">
        <v>12</v>
      </c>
      <c r="F41" s="39">
        <v>23647.200000000001</v>
      </c>
      <c r="G41" s="80">
        <v>2.4403838146482633E-3</v>
      </c>
      <c r="H41" s="40"/>
    </row>
    <row r="42" spans="1:8" x14ac:dyDescent="0.25">
      <c r="A42" s="37"/>
      <c r="B42" s="2" t="s">
        <v>36</v>
      </c>
      <c r="C42" s="38" t="s">
        <v>338</v>
      </c>
      <c r="D42" s="38" t="s">
        <v>347</v>
      </c>
      <c r="E42" s="39">
        <v>81</v>
      </c>
      <c r="F42" s="39">
        <v>23242.95</v>
      </c>
      <c r="G42" s="80">
        <v>2.3986653381659921E-3</v>
      </c>
      <c r="H42" s="40"/>
    </row>
    <row r="43" spans="1:8" x14ac:dyDescent="0.25">
      <c r="A43" s="37"/>
      <c r="B43" s="2" t="s">
        <v>37</v>
      </c>
      <c r="C43" s="38" t="s">
        <v>351</v>
      </c>
      <c r="D43" s="38" t="s">
        <v>324</v>
      </c>
      <c r="E43" s="39">
        <v>2</v>
      </c>
      <c r="F43" s="39">
        <v>9588.6</v>
      </c>
      <c r="G43" s="80">
        <v>9.8954059022363485E-4</v>
      </c>
      <c r="H43" s="40"/>
    </row>
    <row r="44" spans="1:8" ht="13.5" customHeight="1" x14ac:dyDescent="0.25">
      <c r="A44" s="37"/>
      <c r="B44" s="2" t="s">
        <v>38</v>
      </c>
      <c r="C44" s="38" t="s">
        <v>362</v>
      </c>
      <c r="D44" s="38" t="s">
        <v>323</v>
      </c>
      <c r="E44" s="39">
        <v>158</v>
      </c>
      <c r="F44" s="39">
        <v>52147.9</v>
      </c>
      <c r="G44" s="80">
        <v>5.3816473463199092E-3</v>
      </c>
      <c r="H44" s="40"/>
    </row>
    <row r="45" spans="1:8" x14ac:dyDescent="0.25">
      <c r="A45" s="37"/>
      <c r="B45" s="2" t="s">
        <v>40</v>
      </c>
      <c r="C45" s="38" t="s">
        <v>372</v>
      </c>
      <c r="D45" s="38" t="s">
        <v>370</v>
      </c>
      <c r="E45" s="39">
        <v>11</v>
      </c>
      <c r="F45" s="39">
        <v>11831.6</v>
      </c>
      <c r="G45" s="80">
        <v>1.2210175048797485E-3</v>
      </c>
      <c r="H45" s="40"/>
    </row>
    <row r="46" spans="1:8" x14ac:dyDescent="0.25">
      <c r="A46" s="37"/>
      <c r="B46" s="2" t="s">
        <v>676</v>
      </c>
      <c r="C46" s="38" t="s">
        <v>697</v>
      </c>
      <c r="D46" s="38" t="s">
        <v>698</v>
      </c>
      <c r="E46" s="39">
        <v>15</v>
      </c>
      <c r="F46" s="39">
        <v>12543.75</v>
      </c>
      <c r="G46" s="80">
        <v>1.2945111672838286E-3</v>
      </c>
      <c r="H46" s="40"/>
    </row>
    <row r="47" spans="1:8" x14ac:dyDescent="0.25">
      <c r="A47" s="37"/>
      <c r="B47" s="2" t="s">
        <v>604</v>
      </c>
      <c r="C47" s="38" t="s">
        <v>609</v>
      </c>
      <c r="D47" s="38" t="s">
        <v>608</v>
      </c>
      <c r="E47" s="39">
        <v>4</v>
      </c>
      <c r="F47" s="39">
        <v>19776</v>
      </c>
      <c r="G47" s="80">
        <v>2.0408771574852011E-3</v>
      </c>
      <c r="H47" s="40"/>
    </row>
    <row r="48" spans="1:8" x14ac:dyDescent="0.25">
      <c r="A48" s="37"/>
      <c r="B48" s="2" t="s">
        <v>41</v>
      </c>
      <c r="C48" s="38" t="s">
        <v>358</v>
      </c>
      <c r="D48" s="38" t="s">
        <v>360</v>
      </c>
      <c r="E48" s="39">
        <v>25</v>
      </c>
      <c r="F48" s="39">
        <v>12688.75</v>
      </c>
      <c r="G48" s="80">
        <v>1.3094751229793865E-3</v>
      </c>
      <c r="H48" s="40"/>
    </row>
    <row r="49" spans="1:8" x14ac:dyDescent="0.25">
      <c r="A49" s="37"/>
      <c r="B49" s="2" t="s">
        <v>677</v>
      </c>
      <c r="C49" s="38" t="s">
        <v>699</v>
      </c>
      <c r="D49" s="38" t="s">
        <v>700</v>
      </c>
      <c r="E49" s="39">
        <v>45</v>
      </c>
      <c r="F49" s="39">
        <v>12633.75</v>
      </c>
      <c r="G49" s="80">
        <v>1.3037991397845197E-3</v>
      </c>
      <c r="H49" s="40"/>
    </row>
    <row r="50" spans="1:8" x14ac:dyDescent="0.25">
      <c r="A50" s="37"/>
      <c r="B50" s="2" t="s">
        <v>758</v>
      </c>
      <c r="C50" s="38" t="s">
        <v>763</v>
      </c>
      <c r="D50" s="38" t="s">
        <v>764</v>
      </c>
      <c r="E50" s="39">
        <v>73</v>
      </c>
      <c r="F50" s="39">
        <v>11512.1</v>
      </c>
      <c r="G50" s="80">
        <v>1.1880452025022951E-3</v>
      </c>
      <c r="H50" s="40"/>
    </row>
    <row r="51" spans="1:8" x14ac:dyDescent="0.25">
      <c r="A51" s="37"/>
      <c r="B51" s="2" t="s">
        <v>43</v>
      </c>
      <c r="C51" s="38" t="s">
        <v>733</v>
      </c>
      <c r="D51" s="38" t="s">
        <v>319</v>
      </c>
      <c r="E51" s="39">
        <v>1</v>
      </c>
      <c r="F51" s="39">
        <v>3538</v>
      </c>
      <c r="G51" s="80">
        <v>3.6512051897161419E-4</v>
      </c>
      <c r="H51" s="40"/>
    </row>
    <row r="52" spans="1:8" x14ac:dyDescent="0.25">
      <c r="A52" s="37"/>
      <c r="B52" s="2" t="s">
        <v>44</v>
      </c>
      <c r="C52" s="38" t="s">
        <v>371</v>
      </c>
      <c r="D52" s="38" t="s">
        <v>364</v>
      </c>
      <c r="E52" s="39">
        <v>3</v>
      </c>
      <c r="F52" s="39">
        <v>15439.5</v>
      </c>
      <c r="G52" s="80">
        <v>1.5933516824935662E-3</v>
      </c>
      <c r="H52" s="40"/>
    </row>
    <row r="53" spans="1:8" x14ac:dyDescent="0.25">
      <c r="A53" s="37"/>
      <c r="B53" s="2" t="s">
        <v>613</v>
      </c>
      <c r="C53" s="38" t="s">
        <v>361</v>
      </c>
      <c r="D53" s="38" t="s">
        <v>323</v>
      </c>
      <c r="E53" s="39">
        <v>85</v>
      </c>
      <c r="F53" s="39">
        <v>33341.25</v>
      </c>
      <c r="G53" s="80">
        <v>3.4408068126518744E-3</v>
      </c>
      <c r="H53" s="40"/>
    </row>
    <row r="54" spans="1:8" x14ac:dyDescent="0.25">
      <c r="A54" s="37"/>
      <c r="B54" s="2" t="s">
        <v>45</v>
      </c>
      <c r="C54" s="38" t="s">
        <v>359</v>
      </c>
      <c r="D54" s="38" t="s">
        <v>323</v>
      </c>
      <c r="E54" s="39">
        <v>51</v>
      </c>
      <c r="F54" s="39">
        <v>68630.7</v>
      </c>
      <c r="G54" s="80">
        <v>7.082667270035376E-3</v>
      </c>
      <c r="H54" s="40"/>
    </row>
    <row r="55" spans="1:8" x14ac:dyDescent="0.25">
      <c r="A55" s="37"/>
      <c r="B55" s="2" t="s">
        <v>46</v>
      </c>
      <c r="C55" s="38" t="s">
        <v>366</v>
      </c>
      <c r="D55" s="38" t="s">
        <v>367</v>
      </c>
      <c r="E55" s="39">
        <v>12</v>
      </c>
      <c r="F55" s="39">
        <v>16862.400000000001</v>
      </c>
      <c r="G55" s="80">
        <v>1.7401945277294934E-3</v>
      </c>
      <c r="H55" s="40"/>
    </row>
    <row r="56" spans="1:8" x14ac:dyDescent="0.25">
      <c r="A56" s="37"/>
      <c r="B56" s="2" t="s">
        <v>48</v>
      </c>
      <c r="C56" s="38" t="s">
        <v>356</v>
      </c>
      <c r="D56" s="38" t="s">
        <v>357</v>
      </c>
      <c r="E56" s="39">
        <v>104</v>
      </c>
      <c r="F56" s="39">
        <v>43066.400000000001</v>
      </c>
      <c r="G56" s="80">
        <v>4.4444393211529468E-3</v>
      </c>
      <c r="H56" s="40"/>
    </row>
    <row r="57" spans="1:8" x14ac:dyDescent="0.25">
      <c r="A57" s="37"/>
      <c r="B57" s="2" t="s">
        <v>49</v>
      </c>
      <c r="C57" s="38" t="s">
        <v>363</v>
      </c>
      <c r="D57" s="38" t="s">
        <v>373</v>
      </c>
      <c r="E57" s="39">
        <v>81</v>
      </c>
      <c r="F57" s="39">
        <v>33355.800000000003</v>
      </c>
      <c r="G57" s="80">
        <v>3.4423083682061529E-3</v>
      </c>
      <c r="H57" s="40"/>
    </row>
    <row r="58" spans="1:8" x14ac:dyDescent="0.25">
      <c r="A58" s="37"/>
      <c r="B58" s="2" t="s">
        <v>679</v>
      </c>
      <c r="C58" s="38" t="s">
        <v>702</v>
      </c>
      <c r="D58" s="38" t="s">
        <v>314</v>
      </c>
      <c r="E58" s="39">
        <v>46</v>
      </c>
      <c r="F58" s="39">
        <v>19179.7</v>
      </c>
      <c r="G58" s="80">
        <v>1.9793391796833998E-3</v>
      </c>
      <c r="H58" s="40"/>
    </row>
    <row r="59" spans="1:8" outlineLevel="1" x14ac:dyDescent="0.25">
      <c r="A59" s="37"/>
      <c r="B59" s="2" t="s">
        <v>50</v>
      </c>
      <c r="C59" s="38" t="s">
        <v>380</v>
      </c>
      <c r="D59" s="38" t="s">
        <v>379</v>
      </c>
      <c r="E59" s="39">
        <v>8</v>
      </c>
      <c r="F59" s="39">
        <v>35232</v>
      </c>
      <c r="G59" s="80">
        <v>3.6359316349372276E-3</v>
      </c>
      <c r="H59" s="40"/>
    </row>
    <row r="60" spans="1:8" outlineLevel="1" x14ac:dyDescent="0.25">
      <c r="A60" s="37"/>
      <c r="B60" s="2" t="s">
        <v>51</v>
      </c>
      <c r="C60" s="38" t="s">
        <v>375</v>
      </c>
      <c r="D60" s="38" t="s">
        <v>325</v>
      </c>
      <c r="E60" s="39">
        <v>36</v>
      </c>
      <c r="F60" s="39">
        <v>36171</v>
      </c>
      <c r="G60" s="80">
        <v>3.7328361480277717E-3</v>
      </c>
      <c r="H60" s="40"/>
    </row>
    <row r="61" spans="1:8" outlineLevel="1" x14ac:dyDescent="0.25">
      <c r="A61" s="37"/>
      <c r="B61" s="2" t="s">
        <v>52</v>
      </c>
      <c r="C61" s="38" t="s">
        <v>381</v>
      </c>
      <c r="D61" s="38" t="s">
        <v>39</v>
      </c>
      <c r="E61" s="39">
        <v>4</v>
      </c>
      <c r="F61" s="39">
        <v>22638</v>
      </c>
      <c r="G61" s="80">
        <v>2.3362346830071799E-3</v>
      </c>
      <c r="H61" s="40"/>
    </row>
    <row r="62" spans="1:8" outlineLevel="1" x14ac:dyDescent="0.25">
      <c r="A62" s="37"/>
      <c r="B62" s="2" t="s">
        <v>53</v>
      </c>
      <c r="C62" s="38" t="s">
        <v>386</v>
      </c>
      <c r="D62" s="38" t="s">
        <v>327</v>
      </c>
      <c r="E62" s="39">
        <v>10</v>
      </c>
      <c r="F62" s="39">
        <v>24190</v>
      </c>
      <c r="G62" s="80">
        <v>2.4964006087968759E-3</v>
      </c>
      <c r="H62" s="40"/>
    </row>
    <row r="63" spans="1:8" outlineLevel="1" x14ac:dyDescent="0.25">
      <c r="A63" s="37"/>
      <c r="B63" s="2" t="s">
        <v>54</v>
      </c>
      <c r="C63" s="38" t="s">
        <v>385</v>
      </c>
      <c r="D63" s="38" t="s">
        <v>382</v>
      </c>
      <c r="E63" s="39">
        <v>2</v>
      </c>
      <c r="F63" s="39">
        <v>37392</v>
      </c>
      <c r="G63" s="80">
        <v>3.8588429749538151E-3</v>
      </c>
      <c r="H63" s="40"/>
    </row>
    <row r="64" spans="1:8" outlineLevel="1" x14ac:dyDescent="0.25">
      <c r="A64" s="37"/>
      <c r="B64" s="2" t="s">
        <v>614</v>
      </c>
      <c r="C64" s="38" t="s">
        <v>625</v>
      </c>
      <c r="D64" s="38" t="s">
        <v>327</v>
      </c>
      <c r="E64" s="39">
        <v>4</v>
      </c>
      <c r="F64" s="39">
        <v>26316</v>
      </c>
      <c r="G64" s="80">
        <v>2.7158031592020913E-3</v>
      </c>
      <c r="H64" s="40"/>
    </row>
    <row r="65" spans="1:8" outlineLevel="1" x14ac:dyDescent="0.25">
      <c r="A65" s="37"/>
      <c r="B65" s="2" t="s">
        <v>680</v>
      </c>
      <c r="C65" s="38" t="s">
        <v>703</v>
      </c>
      <c r="D65" s="38" t="s">
        <v>704</v>
      </c>
      <c r="E65" s="39">
        <v>123</v>
      </c>
      <c r="F65" s="39">
        <v>38234.550000000003</v>
      </c>
      <c r="G65" s="80">
        <v>3.9457938775144521E-3</v>
      </c>
      <c r="H65" s="40"/>
    </row>
    <row r="66" spans="1:8" outlineLevel="1" x14ac:dyDescent="0.25">
      <c r="A66" s="37"/>
      <c r="B66" s="2" t="s">
        <v>55</v>
      </c>
      <c r="C66" s="38" t="s">
        <v>383</v>
      </c>
      <c r="D66" s="38" t="s">
        <v>316</v>
      </c>
      <c r="E66" s="39">
        <v>48</v>
      </c>
      <c r="F66" s="39">
        <v>88896</v>
      </c>
      <c r="G66" s="80">
        <v>9.1740400380160014E-3</v>
      </c>
      <c r="H66" s="40"/>
    </row>
    <row r="67" spans="1:8" outlineLevel="1" x14ac:dyDescent="0.25">
      <c r="A67" s="37"/>
      <c r="B67" s="2" t="s">
        <v>681</v>
      </c>
      <c r="C67" s="38" t="s">
        <v>705</v>
      </c>
      <c r="D67" s="38" t="s">
        <v>325</v>
      </c>
      <c r="E67" s="39">
        <v>4</v>
      </c>
      <c r="F67" s="39">
        <v>11989.2</v>
      </c>
      <c r="G67" s="80">
        <v>1.2372817767254034E-3</v>
      </c>
      <c r="H67" s="40"/>
    </row>
    <row r="68" spans="1:8" outlineLevel="1" x14ac:dyDescent="0.25">
      <c r="A68" s="37"/>
      <c r="B68" s="2" t="s">
        <v>56</v>
      </c>
      <c r="C68" s="38" t="s">
        <v>376</v>
      </c>
      <c r="D68" s="38" t="s">
        <v>384</v>
      </c>
      <c r="E68" s="39">
        <v>4</v>
      </c>
      <c r="F68" s="39">
        <v>34728</v>
      </c>
      <c r="G68" s="80">
        <v>3.5839189889333573E-3</v>
      </c>
      <c r="H68" s="40"/>
    </row>
    <row r="69" spans="1:8" outlineLevel="1" x14ac:dyDescent="0.25">
      <c r="A69" s="37"/>
      <c r="B69" s="2" t="s">
        <v>636</v>
      </c>
      <c r="C69" s="38" t="s">
        <v>658</v>
      </c>
      <c r="D69" s="38" t="s">
        <v>659</v>
      </c>
      <c r="E69" s="39">
        <v>16</v>
      </c>
      <c r="F69" s="39">
        <v>34305.599999999999</v>
      </c>
      <c r="G69" s="80">
        <v>3.5403274379967797E-3</v>
      </c>
      <c r="H69" s="40"/>
    </row>
    <row r="70" spans="1:8" outlineLevel="1" x14ac:dyDescent="0.25">
      <c r="A70" s="37"/>
      <c r="B70" s="2" t="s">
        <v>57</v>
      </c>
      <c r="C70" s="38" t="s">
        <v>374</v>
      </c>
      <c r="D70" s="38" t="s">
        <v>377</v>
      </c>
      <c r="E70" s="39">
        <v>13</v>
      </c>
      <c r="F70" s="39">
        <v>26409.5</v>
      </c>
      <c r="G70" s="80">
        <v>2.7254523306333646E-3</v>
      </c>
      <c r="H70" s="40"/>
    </row>
    <row r="71" spans="1:8" outlineLevel="1" x14ac:dyDescent="0.25">
      <c r="A71" s="37"/>
      <c r="B71" s="2" t="s">
        <v>58</v>
      </c>
      <c r="C71" s="38" t="s">
        <v>387</v>
      </c>
      <c r="D71" s="38" t="s">
        <v>323</v>
      </c>
      <c r="E71" s="39">
        <v>223</v>
      </c>
      <c r="F71" s="39">
        <v>27990.959999999999</v>
      </c>
      <c r="G71" s="80">
        <v>2.8886585194216204E-3</v>
      </c>
      <c r="H71" s="40"/>
    </row>
    <row r="72" spans="1:8" outlineLevel="1" x14ac:dyDescent="0.25">
      <c r="A72" s="37"/>
      <c r="B72" s="2" t="s">
        <v>59</v>
      </c>
      <c r="C72" s="38" t="s">
        <v>397</v>
      </c>
      <c r="D72" s="38" t="s">
        <v>342</v>
      </c>
      <c r="E72" s="39">
        <v>4</v>
      </c>
      <c r="F72" s="39">
        <v>45012</v>
      </c>
      <c r="G72" s="80">
        <v>4.6452246466789984E-3</v>
      </c>
      <c r="H72" s="40"/>
    </row>
    <row r="73" spans="1:8" outlineLevel="1" x14ac:dyDescent="0.25">
      <c r="A73" s="37"/>
      <c r="B73" s="2" t="s">
        <v>60</v>
      </c>
      <c r="C73" s="38" t="s">
        <v>392</v>
      </c>
      <c r="D73" s="38" t="s">
        <v>324</v>
      </c>
      <c r="E73" s="39">
        <v>6</v>
      </c>
      <c r="F73" s="39">
        <v>20763.599999999999</v>
      </c>
      <c r="G73" s="80">
        <v>2.1427971757261187E-3</v>
      </c>
      <c r="H73" s="40"/>
    </row>
    <row r="74" spans="1:8" x14ac:dyDescent="0.25">
      <c r="B74" s="2" t="s">
        <v>682</v>
      </c>
      <c r="C74" s="38" t="s">
        <v>706</v>
      </c>
      <c r="D74" s="38" t="s">
        <v>707</v>
      </c>
      <c r="E74" s="39">
        <v>37</v>
      </c>
      <c r="F74" s="39">
        <v>16244.85</v>
      </c>
      <c r="G74" s="80">
        <v>1.6764635564205841E-3</v>
      </c>
      <c r="H74" s="40"/>
    </row>
    <row r="75" spans="1:8" x14ac:dyDescent="0.25">
      <c r="B75" s="2" t="s">
        <v>61</v>
      </c>
      <c r="C75" s="38" t="s">
        <v>391</v>
      </c>
      <c r="D75" s="38" t="s">
        <v>323</v>
      </c>
      <c r="E75" s="39">
        <v>47</v>
      </c>
      <c r="F75" s="39">
        <v>38382.550000000003</v>
      </c>
      <c r="G75" s="80">
        <v>3.9610674322933664E-3</v>
      </c>
      <c r="H75" s="40"/>
    </row>
    <row r="76" spans="1:8" x14ac:dyDescent="0.25">
      <c r="B76" s="2" t="s">
        <v>62</v>
      </c>
      <c r="C76" s="38" t="s">
        <v>388</v>
      </c>
      <c r="D76" s="38" t="s">
        <v>393</v>
      </c>
      <c r="E76" s="39">
        <v>2</v>
      </c>
      <c r="F76" s="39">
        <v>28230</v>
      </c>
      <c r="G76" s="80">
        <v>2.9133273743834564E-3</v>
      </c>
      <c r="H76" s="40"/>
    </row>
    <row r="77" spans="1:8" x14ac:dyDescent="0.25">
      <c r="B77" s="2" t="s">
        <v>63</v>
      </c>
      <c r="C77" s="38" t="s">
        <v>395</v>
      </c>
      <c r="D77" s="38" t="s">
        <v>377</v>
      </c>
      <c r="E77" s="39">
        <v>12</v>
      </c>
      <c r="F77" s="39">
        <v>16856.400000000001</v>
      </c>
      <c r="G77" s="80">
        <v>1.7395753295627806E-3</v>
      </c>
      <c r="H77" s="40"/>
    </row>
    <row r="78" spans="1:8" x14ac:dyDescent="0.25">
      <c r="A78" s="42" t="s">
        <v>67</v>
      </c>
      <c r="B78" s="2" t="s">
        <v>723</v>
      </c>
      <c r="C78" s="38" t="s">
        <v>734</v>
      </c>
      <c r="D78" s="38" t="s">
        <v>401</v>
      </c>
      <c r="E78" s="39">
        <v>90</v>
      </c>
      <c r="F78" s="39">
        <v>35275.5</v>
      </c>
      <c r="G78" s="80">
        <v>3.6404208216458947E-3</v>
      </c>
      <c r="H78" s="40"/>
    </row>
    <row r="79" spans="1:8" x14ac:dyDescent="0.25">
      <c r="B79" s="2" t="s">
        <v>64</v>
      </c>
      <c r="C79" s="38" t="s">
        <v>389</v>
      </c>
      <c r="D79" s="38" t="s">
        <v>327</v>
      </c>
      <c r="E79" s="39">
        <v>5</v>
      </c>
      <c r="F79" s="39">
        <v>23100.5</v>
      </c>
      <c r="G79" s="80">
        <v>2.383964541691287E-3</v>
      </c>
      <c r="H79" s="40"/>
    </row>
    <row r="80" spans="1:8" x14ac:dyDescent="0.25">
      <c r="B80" s="2" t="s">
        <v>65</v>
      </c>
      <c r="C80" s="38" t="s">
        <v>390</v>
      </c>
      <c r="D80" s="38" t="s">
        <v>325</v>
      </c>
      <c r="E80" s="39">
        <v>38</v>
      </c>
      <c r="F80" s="39">
        <v>39601.699999999997</v>
      </c>
      <c r="G80" s="80">
        <v>4.086883339784673E-3</v>
      </c>
      <c r="H80" s="40"/>
    </row>
    <row r="81" spans="1:8" x14ac:dyDescent="0.25">
      <c r="B81" s="2" t="s">
        <v>66</v>
      </c>
      <c r="C81" s="38" t="s">
        <v>396</v>
      </c>
      <c r="D81" s="38" t="s">
        <v>353</v>
      </c>
      <c r="E81" s="39">
        <v>127</v>
      </c>
      <c r="F81" s="39">
        <v>45294.55</v>
      </c>
      <c r="G81" s="80">
        <v>4.6743837203464464E-3</v>
      </c>
      <c r="H81" s="40"/>
    </row>
    <row r="82" spans="1:8" x14ac:dyDescent="0.25">
      <c r="A82" s="66" t="s">
        <v>71</v>
      </c>
      <c r="B82" s="2" t="s">
        <v>68</v>
      </c>
      <c r="C82" s="38" t="s">
        <v>398</v>
      </c>
      <c r="D82" s="38" t="s">
        <v>402</v>
      </c>
      <c r="E82" s="39">
        <v>108</v>
      </c>
      <c r="F82" s="39">
        <v>30920.400000000001</v>
      </c>
      <c r="G82" s="80">
        <v>3.1909758323374502E-3</v>
      </c>
      <c r="H82" s="40"/>
    </row>
    <row r="83" spans="1:8" x14ac:dyDescent="0.25">
      <c r="B83" s="2" t="s">
        <v>69</v>
      </c>
      <c r="C83" s="38" t="s">
        <v>400</v>
      </c>
      <c r="D83" s="38" t="s">
        <v>404</v>
      </c>
      <c r="E83" s="39">
        <v>132</v>
      </c>
      <c r="F83" s="39">
        <v>34927.199999999997</v>
      </c>
      <c r="G83" s="80">
        <v>3.6044763680682197E-3</v>
      </c>
      <c r="H83" s="40"/>
    </row>
    <row r="84" spans="1:8" x14ac:dyDescent="0.25">
      <c r="B84" s="2" t="s">
        <v>683</v>
      </c>
      <c r="C84" s="38" t="s">
        <v>708</v>
      </c>
      <c r="D84" s="38" t="s">
        <v>709</v>
      </c>
      <c r="E84" s="39">
        <v>261</v>
      </c>
      <c r="F84" s="39">
        <v>38656.71</v>
      </c>
      <c r="G84" s="80">
        <v>3.9893606605243609E-3</v>
      </c>
      <c r="H84" s="40"/>
    </row>
    <row r="85" spans="1:8" x14ac:dyDescent="0.25">
      <c r="B85" s="2" t="s">
        <v>70</v>
      </c>
      <c r="C85" s="38" t="s">
        <v>399</v>
      </c>
      <c r="D85" s="38" t="s">
        <v>352</v>
      </c>
      <c r="E85" s="39">
        <v>18</v>
      </c>
      <c r="F85" s="39">
        <v>10365.299999999999</v>
      </c>
      <c r="G85" s="80">
        <v>1.0696957929045992E-3</v>
      </c>
      <c r="H85" s="40"/>
    </row>
    <row r="86" spans="1:8" x14ac:dyDescent="0.25">
      <c r="B86" s="2" t="s">
        <v>72</v>
      </c>
      <c r="C86" s="38" t="s">
        <v>403</v>
      </c>
      <c r="D86" s="38" t="s">
        <v>319</v>
      </c>
      <c r="E86" s="39">
        <v>9</v>
      </c>
      <c r="F86" s="39">
        <v>9646.2000000000007</v>
      </c>
      <c r="G86" s="80">
        <v>9.9548489262407712E-4</v>
      </c>
      <c r="H86" s="40"/>
    </row>
    <row r="87" spans="1:8" x14ac:dyDescent="0.25">
      <c r="B87" s="2" t="s">
        <v>684</v>
      </c>
      <c r="C87" s="38" t="s">
        <v>710</v>
      </c>
      <c r="D87" s="38" t="s">
        <v>323</v>
      </c>
      <c r="E87" s="39">
        <v>23</v>
      </c>
      <c r="F87" s="39">
        <v>23852.15</v>
      </c>
      <c r="G87" s="80">
        <v>2.4615345920262263E-3</v>
      </c>
      <c r="H87" s="40"/>
    </row>
    <row r="88" spans="1:8" x14ac:dyDescent="0.25">
      <c r="B88" s="2"/>
      <c r="C88" s="38"/>
      <c r="D88" s="38"/>
      <c r="E88" s="39"/>
      <c r="F88" s="39"/>
      <c r="G88" s="80"/>
      <c r="H88" s="40"/>
    </row>
    <row r="89" spans="1:8" x14ac:dyDescent="0.25">
      <c r="B89" s="2"/>
      <c r="C89" s="38"/>
      <c r="D89" s="38"/>
      <c r="E89" s="39"/>
      <c r="F89" s="39"/>
      <c r="G89" s="80"/>
      <c r="H89" s="40"/>
    </row>
    <row r="90" spans="1:8" hidden="1" x14ac:dyDescent="0.25">
      <c r="B90" s="2"/>
      <c r="C90" s="38"/>
      <c r="D90" s="38"/>
      <c r="E90" s="39"/>
      <c r="F90" s="39"/>
      <c r="G90" s="80"/>
      <c r="H90" s="40"/>
    </row>
    <row r="91" spans="1:8" hidden="1" x14ac:dyDescent="0.25">
      <c r="B91" s="2"/>
      <c r="C91" s="38"/>
      <c r="D91" s="38"/>
      <c r="E91" s="39"/>
      <c r="F91" s="39"/>
      <c r="G91" s="80"/>
      <c r="H91" s="40"/>
    </row>
    <row r="92" spans="1:8" hidden="1" x14ac:dyDescent="0.25">
      <c r="A92" s="43" t="s">
        <v>74</v>
      </c>
      <c r="B92" s="2"/>
      <c r="C92" s="38"/>
      <c r="D92" s="38"/>
      <c r="E92" s="39"/>
      <c r="F92" s="39"/>
      <c r="G92" s="80"/>
      <c r="H92" s="40"/>
    </row>
    <row r="93" spans="1:8" hidden="1" x14ac:dyDescent="0.25">
      <c r="B93" s="2"/>
      <c r="C93" s="38"/>
      <c r="D93" s="38"/>
      <c r="E93" s="39"/>
      <c r="F93" s="39"/>
      <c r="G93" s="80"/>
      <c r="H93" s="40"/>
    </row>
    <row r="94" spans="1:8" hidden="1" x14ac:dyDescent="0.25">
      <c r="B94" s="2"/>
      <c r="C94" s="38"/>
      <c r="D94" s="38"/>
      <c r="E94" s="39"/>
      <c r="F94" s="39"/>
      <c r="G94" s="80"/>
      <c r="H94" s="40"/>
    </row>
    <row r="95" spans="1:8" hidden="1" x14ac:dyDescent="0.25">
      <c r="B95" s="2"/>
      <c r="C95" s="38"/>
      <c r="D95" s="38"/>
      <c r="E95" s="39"/>
      <c r="F95" s="39"/>
      <c r="G95" s="80"/>
      <c r="H95" s="40"/>
    </row>
    <row r="96" spans="1:8" hidden="1" x14ac:dyDescent="0.25">
      <c r="A96" s="67" t="s">
        <v>311</v>
      </c>
      <c r="B96" s="2"/>
      <c r="C96" s="38"/>
      <c r="D96" s="38"/>
      <c r="E96" s="39"/>
      <c r="F96" s="39"/>
      <c r="G96" s="80"/>
      <c r="H96" s="40"/>
    </row>
    <row r="97" spans="1:8" hidden="1" x14ac:dyDescent="0.25">
      <c r="A97" s="38" t="s">
        <v>77</v>
      </c>
      <c r="B97" s="2"/>
      <c r="C97" s="38"/>
      <c r="D97" s="38"/>
      <c r="E97" s="39"/>
      <c r="F97" s="39"/>
      <c r="G97" s="80"/>
      <c r="H97" s="40"/>
    </row>
    <row r="98" spans="1:8" hidden="1" x14ac:dyDescent="0.25">
      <c r="B98" s="2"/>
      <c r="C98" s="38"/>
      <c r="D98" s="38"/>
      <c r="E98" s="39"/>
      <c r="F98" s="39"/>
      <c r="G98" s="80"/>
      <c r="H98" s="40"/>
    </row>
    <row r="99" spans="1:8" x14ac:dyDescent="0.25">
      <c r="B99" s="2"/>
      <c r="C99" s="38"/>
      <c r="D99" s="38"/>
      <c r="E99" s="39"/>
      <c r="F99" s="39"/>
      <c r="G99" s="80"/>
      <c r="H99" s="40"/>
    </row>
    <row r="100" spans="1:8" x14ac:dyDescent="0.25">
      <c r="B100" s="45"/>
      <c r="C100" s="45" t="s">
        <v>75</v>
      </c>
      <c r="D100" s="45"/>
      <c r="E100" s="46"/>
      <c r="F100" s="47">
        <f>SUM(F7:F99)</f>
        <v>9328877.2200000007</v>
      </c>
      <c r="G100" s="81">
        <f>+F100/$F$112</f>
        <v>0.96273727868537862</v>
      </c>
      <c r="H100" s="48"/>
    </row>
    <row r="102" spans="1:8" x14ac:dyDescent="0.25">
      <c r="B102" s="49"/>
      <c r="C102" s="49" t="s">
        <v>78</v>
      </c>
      <c r="D102" s="49"/>
      <c r="E102" s="49"/>
      <c r="F102" s="49" t="s">
        <v>10</v>
      </c>
      <c r="G102" s="49" t="s">
        <v>11</v>
      </c>
      <c r="H102" s="49" t="s">
        <v>12</v>
      </c>
    </row>
    <row r="103" spans="1:8" x14ac:dyDescent="0.25">
      <c r="B103" s="50"/>
      <c r="C103" s="45" t="s">
        <v>79</v>
      </c>
      <c r="D103" s="38"/>
      <c r="E103" s="51"/>
      <c r="F103" s="52" t="s">
        <v>80</v>
      </c>
      <c r="G103" s="51">
        <v>0</v>
      </c>
      <c r="H103" s="38"/>
    </row>
    <row r="104" spans="1:8" x14ac:dyDescent="0.25">
      <c r="B104" s="50" t="s">
        <v>81</v>
      </c>
      <c r="C104" s="45" t="s">
        <v>82</v>
      </c>
      <c r="D104" s="45"/>
      <c r="E104" s="46"/>
      <c r="F104" s="39">
        <v>170991.44</v>
      </c>
      <c r="G104" s="81">
        <v>1.7646264361928669E-2</v>
      </c>
      <c r="H104" s="38"/>
    </row>
    <row r="105" spans="1:8" x14ac:dyDescent="0.25">
      <c r="B105" s="50"/>
      <c r="C105" s="45" t="s">
        <v>83</v>
      </c>
      <c r="D105" s="38"/>
      <c r="E105" s="51"/>
      <c r="F105" s="46" t="s">
        <v>80</v>
      </c>
      <c r="G105" s="51">
        <v>0</v>
      </c>
      <c r="H105" s="38"/>
    </row>
    <row r="106" spans="1:8" x14ac:dyDescent="0.25">
      <c r="B106" s="50"/>
      <c r="C106" s="45" t="s">
        <v>84</v>
      </c>
      <c r="D106" s="38"/>
      <c r="E106" s="51"/>
      <c r="F106" s="46" t="s">
        <v>80</v>
      </c>
      <c r="G106" s="51">
        <v>0</v>
      </c>
      <c r="H106" s="38"/>
    </row>
    <row r="107" spans="1:8" x14ac:dyDescent="0.25">
      <c r="B107" s="50"/>
      <c r="C107" s="45" t="s">
        <v>85</v>
      </c>
      <c r="D107" s="38"/>
      <c r="E107" s="51"/>
      <c r="F107" s="46" t="s">
        <v>80</v>
      </c>
      <c r="G107" s="51">
        <v>0</v>
      </c>
      <c r="H107" s="38"/>
    </row>
    <row r="108" spans="1:8" x14ac:dyDescent="0.25">
      <c r="B108" s="38" t="s">
        <v>71</v>
      </c>
      <c r="C108" s="38" t="s">
        <v>86</v>
      </c>
      <c r="D108" s="38"/>
      <c r="E108" s="51"/>
      <c r="F108" s="39">
        <v>190082.51</v>
      </c>
      <c r="G108" s="81">
        <v>1.9616456952692776E-2</v>
      </c>
      <c r="H108" s="38"/>
    </row>
    <row r="109" spans="1:8" x14ac:dyDescent="0.25">
      <c r="B109" s="50"/>
      <c r="C109" s="38"/>
      <c r="D109" s="38"/>
      <c r="E109" s="51"/>
      <c r="F109" s="52"/>
      <c r="G109" s="81"/>
      <c r="H109" s="38"/>
    </row>
    <row r="110" spans="1:8" x14ac:dyDescent="0.25">
      <c r="B110" s="50"/>
      <c r="C110" s="38" t="s">
        <v>87</v>
      </c>
      <c r="D110" s="38"/>
      <c r="E110" s="51"/>
      <c r="F110" s="53">
        <f>SUM(F103:F109)</f>
        <v>361073.95</v>
      </c>
      <c r="G110" s="81">
        <f>+F110/$F$112</f>
        <v>3.7262721314621446E-2</v>
      </c>
      <c r="H110" s="38"/>
    </row>
    <row r="111" spans="1:8" x14ac:dyDescent="0.25">
      <c r="B111" s="50"/>
      <c r="C111" s="38"/>
      <c r="D111" s="38"/>
      <c r="E111" s="51"/>
      <c r="F111" s="53"/>
      <c r="G111" s="82"/>
      <c r="H111" s="38"/>
    </row>
    <row r="112" spans="1:8" x14ac:dyDescent="0.25">
      <c r="B112" s="54"/>
      <c r="C112" s="55" t="s">
        <v>88</v>
      </c>
      <c r="D112" s="56"/>
      <c r="E112" s="57"/>
      <c r="F112" s="57">
        <f>+F110+F100</f>
        <v>9689951.1699999999</v>
      </c>
      <c r="G112" s="83">
        <v>1</v>
      </c>
      <c r="H112" s="38"/>
    </row>
    <row r="113" spans="2:8" x14ac:dyDescent="0.25">
      <c r="F113" s="58">
        <v>0</v>
      </c>
    </row>
    <row r="114" spans="2:8" x14ac:dyDescent="0.25">
      <c r="C114" s="45" t="s">
        <v>89</v>
      </c>
      <c r="D114" s="16">
        <v>20.55164829928783</v>
      </c>
      <c r="F114" s="30"/>
    </row>
    <row r="115" spans="2:8" x14ac:dyDescent="0.25">
      <c r="C115" s="45" t="s">
        <v>90</v>
      </c>
      <c r="D115" s="16">
        <v>8.4391872574817395</v>
      </c>
    </row>
    <row r="116" spans="2:8" s="85" customFormat="1" x14ac:dyDescent="0.25">
      <c r="B116" s="27"/>
      <c r="C116" s="45" t="s">
        <v>91</v>
      </c>
      <c r="D116" s="16">
        <v>7.3620122537197883</v>
      </c>
      <c r="E116" s="30"/>
      <c r="F116" s="27"/>
      <c r="G116" s="27"/>
      <c r="H116" s="27"/>
    </row>
    <row r="117" spans="2:8" s="85" customFormat="1" x14ac:dyDescent="0.25">
      <c r="C117" s="88" t="s">
        <v>92</v>
      </c>
      <c r="D117" s="92">
        <v>14.4664</v>
      </c>
      <c r="E117" s="91"/>
    </row>
    <row r="118" spans="2:8" s="85" customFormat="1" x14ac:dyDescent="0.25">
      <c r="C118" s="88" t="s">
        <v>93</v>
      </c>
      <c r="D118" s="92">
        <v>15.0909</v>
      </c>
      <c r="E118" s="91"/>
    </row>
    <row r="119" spans="2:8" s="85" customFormat="1" x14ac:dyDescent="0.25">
      <c r="C119" s="88" t="s">
        <v>94</v>
      </c>
      <c r="D119" s="91"/>
      <c r="E119" s="91"/>
    </row>
    <row r="120" spans="2:8" s="85" customFormat="1" x14ac:dyDescent="0.25">
      <c r="C120" s="88" t="s">
        <v>95</v>
      </c>
      <c r="D120" s="93">
        <v>0</v>
      </c>
      <c r="E120" s="91"/>
    </row>
    <row r="121" spans="2:8" s="85" customFormat="1" x14ac:dyDescent="0.25">
      <c r="C121" s="88" t="s">
        <v>96</v>
      </c>
      <c r="D121" s="93">
        <v>0</v>
      </c>
      <c r="E121" s="91"/>
      <c r="F121" s="86"/>
      <c r="G121" s="87"/>
    </row>
    <row r="122" spans="2:8" x14ac:dyDescent="0.25">
      <c r="B122" s="87"/>
      <c r="C122" s="88"/>
      <c r="D122" s="85"/>
      <c r="E122" s="91"/>
      <c r="F122" s="85"/>
      <c r="G122" s="85"/>
      <c r="H122" s="85"/>
    </row>
    <row r="123" spans="2:8" hidden="1" x14ac:dyDescent="0.25">
      <c r="F123" s="30"/>
    </row>
    <row r="124" spans="2:8" hidden="1" x14ac:dyDescent="0.25">
      <c r="C124" s="49" t="s">
        <v>97</v>
      </c>
      <c r="D124" s="49"/>
      <c r="E124" s="49"/>
      <c r="F124" s="49"/>
      <c r="G124" s="49"/>
      <c r="H124" s="49"/>
    </row>
    <row r="125" spans="2:8" hidden="1" x14ac:dyDescent="0.25">
      <c r="C125" s="49" t="s">
        <v>98</v>
      </c>
      <c r="D125" s="49"/>
      <c r="E125" s="49"/>
      <c r="F125" s="49" t="s">
        <v>10</v>
      </c>
      <c r="G125" s="49" t="s">
        <v>11</v>
      </c>
      <c r="H125" s="49" t="s">
        <v>12</v>
      </c>
    </row>
    <row r="126" spans="2:8" hidden="1" x14ac:dyDescent="0.25">
      <c r="C126" s="45" t="s">
        <v>99</v>
      </c>
      <c r="D126" s="38"/>
      <c r="E126" s="51"/>
      <c r="F126" s="62">
        <f>SUMIF(Table1345676819[[Industry ]],A96,Table1345676819[Market Value])</f>
        <v>4736754.2699999996</v>
      </c>
      <c r="G126" s="84">
        <f>+F126/$F$112</f>
        <v>0.48883159335879289</v>
      </c>
      <c r="H126" s="38"/>
    </row>
    <row r="127" spans="2:8" hidden="1" x14ac:dyDescent="0.25">
      <c r="C127" s="38" t="s">
        <v>100</v>
      </c>
      <c r="D127" s="38"/>
      <c r="E127" s="51"/>
      <c r="F127" s="62">
        <f>SUMIF(Table1345676819[[Industry ]],A97,Table1345676819[Market Value])</f>
        <v>2315402</v>
      </c>
      <c r="G127" s="84">
        <f>+F127/$F$112</f>
        <v>0.23894877893383645</v>
      </c>
      <c r="H127" s="38"/>
    </row>
    <row r="128" spans="2:8" hidden="1" x14ac:dyDescent="0.25">
      <c r="C128" s="38" t="s">
        <v>101</v>
      </c>
      <c r="D128" s="38"/>
      <c r="E128" s="51"/>
      <c r="F128" s="62">
        <f>SUMIF($E$140:$E$147,C128,H140:H147)</f>
        <v>0</v>
      </c>
      <c r="G128" s="84">
        <f>+F128/$F$112</f>
        <v>0</v>
      </c>
      <c r="H128" s="38"/>
    </row>
    <row r="129" spans="2:8" hidden="1" x14ac:dyDescent="0.25">
      <c r="C129" s="38" t="s">
        <v>102</v>
      </c>
      <c r="D129" s="38"/>
      <c r="E129" s="51"/>
      <c r="F129" s="62">
        <f t="shared" ref="F129:F137" si="0">SUMIF($E$140:$E$147,C129,H141:H148)</f>
        <v>0</v>
      </c>
      <c r="G129" s="84">
        <f t="shared" ref="G129:G137" si="1">+F129/$F$112</f>
        <v>0</v>
      </c>
      <c r="H129" s="38"/>
    </row>
    <row r="130" spans="2:8" hidden="1" x14ac:dyDescent="0.25">
      <c r="C130" s="38" t="s">
        <v>103</v>
      </c>
      <c r="D130" s="38"/>
      <c r="E130" s="51"/>
      <c r="F130" s="62">
        <f t="shared" si="0"/>
        <v>0</v>
      </c>
      <c r="G130" s="84">
        <f t="shared" si="1"/>
        <v>0</v>
      </c>
      <c r="H130" s="38"/>
    </row>
    <row r="131" spans="2:8" hidden="1" x14ac:dyDescent="0.25">
      <c r="C131" s="38" t="s">
        <v>104</v>
      </c>
      <c r="D131" s="38"/>
      <c r="E131" s="51"/>
      <c r="F131" s="62">
        <f t="shared" si="0"/>
        <v>0</v>
      </c>
      <c r="G131" s="84">
        <f t="shared" si="1"/>
        <v>0</v>
      </c>
      <c r="H131" s="38"/>
    </row>
    <row r="132" spans="2:8" hidden="1" x14ac:dyDescent="0.25">
      <c r="C132" s="38" t="s">
        <v>105</v>
      </c>
      <c r="D132" s="38"/>
      <c r="E132" s="51"/>
      <c r="F132" s="62">
        <f t="shared" si="0"/>
        <v>0</v>
      </c>
      <c r="G132" s="84">
        <f t="shared" si="1"/>
        <v>0</v>
      </c>
      <c r="H132" s="38"/>
    </row>
    <row r="133" spans="2:8" hidden="1" x14ac:dyDescent="0.25">
      <c r="C133" s="38" t="s">
        <v>106</v>
      </c>
      <c r="D133" s="38"/>
      <c r="E133" s="51"/>
      <c r="F133" s="62">
        <f t="shared" si="0"/>
        <v>0</v>
      </c>
      <c r="G133" s="84">
        <f t="shared" si="1"/>
        <v>0</v>
      </c>
      <c r="H133" s="38"/>
    </row>
    <row r="134" spans="2:8" hidden="1" x14ac:dyDescent="0.25">
      <c r="C134" s="38" t="s">
        <v>107</v>
      </c>
      <c r="D134" s="38"/>
      <c r="E134" s="51"/>
      <c r="F134" s="62">
        <f t="shared" si="0"/>
        <v>0</v>
      </c>
      <c r="G134" s="84">
        <f t="shared" si="1"/>
        <v>0</v>
      </c>
      <c r="H134" s="38"/>
    </row>
    <row r="135" spans="2:8" hidden="1" x14ac:dyDescent="0.25">
      <c r="C135" s="38" t="s">
        <v>108</v>
      </c>
      <c r="D135" s="38"/>
      <c r="E135" s="51"/>
      <c r="F135" s="62">
        <f>SUMIF($E$140:$E$147,C135,H147:H154)</f>
        <v>0</v>
      </c>
      <c r="G135" s="84">
        <f t="shared" si="1"/>
        <v>0</v>
      </c>
      <c r="H135" s="38"/>
    </row>
    <row r="136" spans="2:8" hidden="1" x14ac:dyDescent="0.25">
      <c r="C136" s="38" t="s">
        <v>109</v>
      </c>
      <c r="D136" s="38"/>
      <c r="E136" s="51"/>
      <c r="F136" s="62">
        <f t="shared" si="0"/>
        <v>0</v>
      </c>
      <c r="G136" s="84">
        <f t="shared" si="1"/>
        <v>0</v>
      </c>
      <c r="H136" s="38"/>
    </row>
    <row r="137" spans="2:8" hidden="1" x14ac:dyDescent="0.25">
      <c r="C137" s="38" t="s">
        <v>110</v>
      </c>
      <c r="D137" s="38"/>
      <c r="E137" s="51"/>
      <c r="F137" s="62">
        <f t="shared" si="0"/>
        <v>0</v>
      </c>
      <c r="G137" s="84">
        <f t="shared" si="1"/>
        <v>0</v>
      </c>
      <c r="H137" s="38"/>
    </row>
    <row r="138" spans="2:8" hidden="1" x14ac:dyDescent="0.25"/>
    <row r="139" spans="2:8" s="85" customFormat="1" hidden="1" x14ac:dyDescent="0.25">
      <c r="B139" s="27"/>
      <c r="C139" s="27"/>
      <c r="D139" s="27"/>
      <c r="E139" s="30"/>
      <c r="F139" s="27"/>
      <c r="G139" s="27"/>
      <c r="H139" s="27"/>
    </row>
    <row r="140" spans="2:8" s="85" customFormat="1" hidden="1" x14ac:dyDescent="0.25">
      <c r="E140" s="85" t="s">
        <v>101</v>
      </c>
      <c r="F140" s="85" t="s">
        <v>111</v>
      </c>
      <c r="G140" s="85">
        <f t="shared" ref="G140:G147" si="2">SUMIF($H$7:$H$57,F140,$E$7:$E$57)</f>
        <v>0</v>
      </c>
      <c r="H140" s="85">
        <f t="shared" ref="H140:H147" si="3">SUMIF($H$7:$H$57,F140,$F$7:$F$57)</f>
        <v>0</v>
      </c>
    </row>
    <row r="141" spans="2:8" s="85" customFormat="1" hidden="1" x14ac:dyDescent="0.25">
      <c r="E141" s="85" t="s">
        <v>101</v>
      </c>
      <c r="F141" s="85" t="s">
        <v>112</v>
      </c>
      <c r="G141" s="85">
        <f t="shared" si="2"/>
        <v>0</v>
      </c>
      <c r="H141" s="85">
        <f t="shared" si="3"/>
        <v>0</v>
      </c>
    </row>
    <row r="142" spans="2:8" s="85" customFormat="1" hidden="1" x14ac:dyDescent="0.25">
      <c r="E142" s="85" t="s">
        <v>101</v>
      </c>
      <c r="F142" s="85" t="s">
        <v>113</v>
      </c>
      <c r="G142" s="85">
        <f t="shared" si="2"/>
        <v>0</v>
      </c>
      <c r="H142" s="85">
        <f t="shared" si="3"/>
        <v>0</v>
      </c>
    </row>
    <row r="143" spans="2:8" s="85" customFormat="1" hidden="1" x14ac:dyDescent="0.25">
      <c r="E143" s="85" t="s">
        <v>103</v>
      </c>
      <c r="F143" s="85" t="s">
        <v>114</v>
      </c>
      <c r="G143" s="85">
        <f t="shared" si="2"/>
        <v>0</v>
      </c>
      <c r="H143" s="85">
        <f t="shared" si="3"/>
        <v>0</v>
      </c>
    </row>
    <row r="144" spans="2:8" s="85" customFormat="1" hidden="1" x14ac:dyDescent="0.25">
      <c r="E144" s="85" t="s">
        <v>104</v>
      </c>
      <c r="F144" s="85" t="s">
        <v>115</v>
      </c>
      <c r="G144" s="85">
        <f t="shared" si="2"/>
        <v>0</v>
      </c>
      <c r="H144" s="85">
        <f t="shared" si="3"/>
        <v>0</v>
      </c>
    </row>
    <row r="145" spans="2:8" s="85" customFormat="1" x14ac:dyDescent="0.25">
      <c r="E145" s="85" t="s">
        <v>101</v>
      </c>
      <c r="F145" s="85" t="s">
        <v>116</v>
      </c>
      <c r="G145" s="85">
        <f t="shared" si="2"/>
        <v>0</v>
      </c>
      <c r="H145" s="85">
        <f t="shared" si="3"/>
        <v>0</v>
      </c>
    </row>
    <row r="146" spans="2:8" s="85" customFormat="1" x14ac:dyDescent="0.25">
      <c r="E146" s="85" t="s">
        <v>104</v>
      </c>
      <c r="F146" s="85" t="s">
        <v>117</v>
      </c>
      <c r="G146" s="85">
        <f t="shared" si="2"/>
        <v>0</v>
      </c>
      <c r="H146" s="85">
        <f t="shared" si="3"/>
        <v>0</v>
      </c>
    </row>
    <row r="147" spans="2:8" s="85" customFormat="1" x14ac:dyDescent="0.25">
      <c r="E147" s="85" t="s">
        <v>101</v>
      </c>
      <c r="F147" s="85" t="s">
        <v>118</v>
      </c>
      <c r="G147" s="85">
        <f t="shared" si="2"/>
        <v>0</v>
      </c>
      <c r="H147" s="85">
        <f t="shared" si="3"/>
        <v>0</v>
      </c>
    </row>
    <row r="148" spans="2:8" s="85" customFormat="1" x14ac:dyDescent="0.25">
      <c r="E148" s="91"/>
      <c r="G148" s="85" t="s">
        <v>119</v>
      </c>
      <c r="H148" s="85" t="s">
        <v>119</v>
      </c>
    </row>
    <row r="149" spans="2:8" s="85" customFormat="1" x14ac:dyDescent="0.25">
      <c r="E149" s="91"/>
    </row>
    <row r="150" spans="2:8" s="85" customFormat="1" x14ac:dyDescent="0.25">
      <c r="E150" s="91"/>
    </row>
    <row r="151" spans="2:8" s="85" customFormat="1" x14ac:dyDescent="0.25">
      <c r="E151" s="91"/>
    </row>
    <row r="152" spans="2:8" s="85" customFormat="1" x14ac:dyDescent="0.25">
      <c r="E152" s="91"/>
    </row>
    <row r="153" spans="2:8" s="85" customFormat="1" x14ac:dyDescent="0.25">
      <c r="E153" s="91"/>
    </row>
    <row r="154" spans="2:8" s="85" customFormat="1" x14ac:dyDescent="0.25">
      <c r="E154" s="91"/>
    </row>
    <row r="155" spans="2:8" x14ac:dyDescent="0.25">
      <c r="B155" s="85"/>
      <c r="C155" s="85"/>
      <c r="D155" s="85"/>
      <c r="E155" s="91"/>
      <c r="F155" s="85"/>
      <c r="G155" s="85"/>
      <c r="H155" s="85"/>
    </row>
  </sheetData>
  <phoneticPr fontId="33" type="noConversion"/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AEE06-8C0F-4EE3-AFD5-074DDD463A0F}">
  <sheetPr>
    <tabColor rgb="FF7030A0"/>
  </sheetPr>
  <dimension ref="A2:Q156"/>
  <sheetViews>
    <sheetView showGridLines="0" zoomScaleNormal="100" zoomScaleSheetLayoutView="89" workbookViewId="0">
      <selection activeCell="C11" sqref="C11"/>
    </sheetView>
  </sheetViews>
  <sheetFormatPr defaultColWidth="9.140625" defaultRowHeight="15" outlineLevelRow="1" x14ac:dyDescent="0.25"/>
  <cols>
    <col min="1" max="1" width="11.28515625" style="85" customWidth="1"/>
    <col min="2" max="2" width="16.5703125" style="27" customWidth="1"/>
    <col min="3" max="3" width="60.7109375" style="27" customWidth="1"/>
    <col min="4" max="4" width="60.85546875" style="27" customWidth="1"/>
    <col min="5" max="5" width="19.42578125" style="30" customWidth="1"/>
    <col min="6" max="6" width="29.5703125" style="27" customWidth="1"/>
    <col min="7" max="7" width="20.5703125" style="27" customWidth="1"/>
    <col min="8" max="8" width="20.7109375" style="27" bestFit="1" customWidth="1"/>
    <col min="9" max="9" width="12" style="27" bestFit="1" customWidth="1"/>
    <col min="10" max="10" width="9.140625" style="27"/>
    <col min="11" max="11" width="9.140625" style="85"/>
    <col min="12" max="12" width="16.140625" style="85" bestFit="1" customWidth="1"/>
    <col min="13" max="13" width="14" style="85" bestFit="1" customWidth="1"/>
    <col min="14" max="14" width="9.140625" style="85"/>
    <col min="15" max="15" width="10" style="85" bestFit="1" customWidth="1"/>
    <col min="16" max="17" width="9.140625" style="85"/>
    <col min="18" max="16384" width="9.140625" style="27"/>
  </cols>
  <sheetData>
    <row r="2" spans="1:8" x14ac:dyDescent="0.25">
      <c r="B2" s="28" t="s">
        <v>0</v>
      </c>
      <c r="D2" s="29" t="s">
        <v>1</v>
      </c>
    </row>
    <row r="3" spans="1:8" x14ac:dyDescent="0.25">
      <c r="A3" s="85" t="s">
        <v>586</v>
      </c>
      <c r="B3" s="28" t="s">
        <v>3</v>
      </c>
      <c r="D3" s="28" t="s">
        <v>312</v>
      </c>
    </row>
    <row r="4" spans="1:8" x14ac:dyDescent="0.25">
      <c r="B4" s="28" t="s">
        <v>5</v>
      </c>
      <c r="D4" s="28" t="s">
        <v>765</v>
      </c>
    </row>
    <row r="6" spans="1:8" x14ac:dyDescent="0.25">
      <c r="B6" s="33" t="s">
        <v>6</v>
      </c>
      <c r="C6" s="34" t="s">
        <v>7</v>
      </c>
      <c r="D6" s="34" t="s">
        <v>8</v>
      </c>
      <c r="E6" s="35" t="s">
        <v>9</v>
      </c>
      <c r="F6" s="34" t="s">
        <v>10</v>
      </c>
      <c r="G6" s="34" t="s">
        <v>11</v>
      </c>
      <c r="H6" s="36" t="s">
        <v>12</v>
      </c>
    </row>
    <row r="7" spans="1:8" x14ac:dyDescent="0.25">
      <c r="A7" s="88"/>
      <c r="B7" s="2" t="s">
        <v>13</v>
      </c>
      <c r="C7" s="38" t="s">
        <v>318</v>
      </c>
      <c r="D7" s="38" t="s">
        <v>314</v>
      </c>
      <c r="E7" s="39">
        <v>2706</v>
      </c>
      <c r="F7" s="39">
        <v>3501293.4</v>
      </c>
      <c r="G7" s="80">
        <v>3.9121138757750959E-2</v>
      </c>
      <c r="H7" s="40"/>
    </row>
    <row r="8" spans="1:8" x14ac:dyDescent="0.25">
      <c r="A8" s="88"/>
      <c r="B8" s="2" t="s">
        <v>14</v>
      </c>
      <c r="C8" s="38" t="s">
        <v>315</v>
      </c>
      <c r="D8" s="38" t="s">
        <v>319</v>
      </c>
      <c r="E8" s="39">
        <v>1315</v>
      </c>
      <c r="F8" s="39">
        <v>1315526</v>
      </c>
      <c r="G8" s="80">
        <v>1.4698818209701902E-2</v>
      </c>
      <c r="H8" s="40"/>
    </row>
    <row r="9" spans="1:8" x14ac:dyDescent="0.25">
      <c r="A9" s="88"/>
      <c r="B9" s="2" t="s">
        <v>15</v>
      </c>
      <c r="C9" s="38" t="s">
        <v>320</v>
      </c>
      <c r="D9" s="38" t="s">
        <v>317</v>
      </c>
      <c r="E9" s="39">
        <v>661</v>
      </c>
      <c r="F9" s="39">
        <v>2738787.4</v>
      </c>
      <c r="G9" s="80">
        <v>3.0601400586246205E-2</v>
      </c>
      <c r="H9" s="40"/>
    </row>
    <row r="10" spans="1:8" x14ac:dyDescent="0.25">
      <c r="A10" s="88"/>
      <c r="B10" s="2" t="s">
        <v>16</v>
      </c>
      <c r="C10" s="38" t="s">
        <v>321</v>
      </c>
      <c r="D10" s="38" t="s">
        <v>323</v>
      </c>
      <c r="E10" s="39">
        <v>2220</v>
      </c>
      <c r="F10" s="39">
        <v>604728</v>
      </c>
      <c r="G10" s="80">
        <v>6.7568310609722737E-3</v>
      </c>
      <c r="H10" s="40"/>
    </row>
    <row r="11" spans="1:8" x14ac:dyDescent="0.25">
      <c r="A11" s="88"/>
      <c r="B11" s="2" t="s">
        <v>17</v>
      </c>
      <c r="C11" s="38" t="s">
        <v>332</v>
      </c>
      <c r="D11" s="38" t="s">
        <v>314</v>
      </c>
      <c r="E11" s="39">
        <v>2935</v>
      </c>
      <c r="F11" s="39">
        <v>890919.25</v>
      </c>
      <c r="G11" s="80">
        <v>9.9545429700925413E-3</v>
      </c>
      <c r="H11" s="40"/>
    </row>
    <row r="12" spans="1:8" x14ac:dyDescent="0.25">
      <c r="A12" s="88"/>
      <c r="B12" s="2" t="s">
        <v>18</v>
      </c>
      <c r="C12" s="38" t="s">
        <v>330</v>
      </c>
      <c r="D12" s="38" t="s">
        <v>326</v>
      </c>
      <c r="E12" s="39">
        <v>381</v>
      </c>
      <c r="F12" s="39">
        <v>807034.2</v>
      </c>
      <c r="G12" s="80">
        <v>9.0172668535720354E-3</v>
      </c>
      <c r="H12" s="40"/>
    </row>
    <row r="13" spans="1:8" x14ac:dyDescent="0.25">
      <c r="A13" s="88"/>
      <c r="B13" s="2" t="s">
        <v>19</v>
      </c>
      <c r="C13" s="38" t="s">
        <v>336</v>
      </c>
      <c r="D13" s="38" t="s">
        <v>322</v>
      </c>
      <c r="E13" s="39">
        <v>505</v>
      </c>
      <c r="F13" s="39">
        <v>483083</v>
      </c>
      <c r="G13" s="80">
        <v>5.3976502153491633E-3</v>
      </c>
      <c r="H13" s="40"/>
    </row>
    <row r="14" spans="1:8" x14ac:dyDescent="0.25">
      <c r="A14" s="88"/>
      <c r="B14" s="2" t="s">
        <v>20</v>
      </c>
      <c r="C14" s="38" t="s">
        <v>333</v>
      </c>
      <c r="D14" s="38" t="s">
        <v>323</v>
      </c>
      <c r="E14" s="39">
        <v>4925</v>
      </c>
      <c r="F14" s="39">
        <v>3929903.75</v>
      </c>
      <c r="G14" s="80">
        <v>4.3910147578136646E-2</v>
      </c>
      <c r="H14" s="40"/>
    </row>
    <row r="15" spans="1:8" x14ac:dyDescent="0.25">
      <c r="A15" s="88"/>
      <c r="B15" s="2" t="s">
        <v>21</v>
      </c>
      <c r="C15" s="38" t="s">
        <v>335</v>
      </c>
      <c r="D15" s="38" t="s">
        <v>327</v>
      </c>
      <c r="E15" s="39">
        <v>490</v>
      </c>
      <c r="F15" s="39">
        <v>912625</v>
      </c>
      <c r="G15" s="80">
        <v>1.0197068677190111E-2</v>
      </c>
      <c r="H15" s="40"/>
    </row>
    <row r="16" spans="1:8" x14ac:dyDescent="0.25">
      <c r="A16" s="88"/>
      <c r="B16" s="2" t="s">
        <v>23</v>
      </c>
      <c r="C16" s="38" t="s">
        <v>334</v>
      </c>
      <c r="D16" s="38" t="s">
        <v>323</v>
      </c>
      <c r="E16" s="39">
        <v>3468</v>
      </c>
      <c r="F16" s="39">
        <v>3561289.2</v>
      </c>
      <c r="G16" s="80">
        <v>3.979149218105512E-2</v>
      </c>
      <c r="H16" s="40"/>
    </row>
    <row r="17" spans="1:8" x14ac:dyDescent="0.25">
      <c r="A17" s="88"/>
      <c r="B17" s="2" t="s">
        <v>24</v>
      </c>
      <c r="C17" s="38" t="s">
        <v>331</v>
      </c>
      <c r="D17" s="38" t="s">
        <v>324</v>
      </c>
      <c r="E17" s="39">
        <v>164</v>
      </c>
      <c r="F17" s="39">
        <v>1160054</v>
      </c>
      <c r="G17" s="80">
        <v>1.2961676819338828E-2</v>
      </c>
      <c r="H17" s="40"/>
    </row>
    <row r="18" spans="1:8" x14ac:dyDescent="0.25">
      <c r="A18" s="88"/>
      <c r="B18" s="2" t="s">
        <v>25</v>
      </c>
      <c r="C18" s="38" t="s">
        <v>329</v>
      </c>
      <c r="D18" s="38" t="s">
        <v>342</v>
      </c>
      <c r="E18" s="39">
        <v>725</v>
      </c>
      <c r="F18" s="39">
        <v>305841.25</v>
      </c>
      <c r="G18" s="80">
        <v>3.4172680241804356E-3</v>
      </c>
      <c r="H18" s="40"/>
    </row>
    <row r="19" spans="1:8" x14ac:dyDescent="0.25">
      <c r="A19" s="88"/>
      <c r="B19" s="2" t="s">
        <v>26</v>
      </c>
      <c r="C19" s="38" t="s">
        <v>355</v>
      </c>
      <c r="D19" s="38" t="s">
        <v>341</v>
      </c>
      <c r="E19" s="39">
        <v>4285</v>
      </c>
      <c r="F19" s="39">
        <v>805837.1</v>
      </c>
      <c r="G19" s="80">
        <v>9.0038912492291078E-3</v>
      </c>
      <c r="H19" s="40"/>
    </row>
    <row r="20" spans="1:8" x14ac:dyDescent="0.25">
      <c r="A20" s="88"/>
      <c r="B20" s="2" t="s">
        <v>27</v>
      </c>
      <c r="C20" s="38" t="s">
        <v>343</v>
      </c>
      <c r="D20" s="38" t="s">
        <v>327</v>
      </c>
      <c r="E20" s="39">
        <v>425</v>
      </c>
      <c r="F20" s="39">
        <v>576767.5</v>
      </c>
      <c r="G20" s="80">
        <v>6.4444189105834788E-3</v>
      </c>
      <c r="H20" s="40"/>
    </row>
    <row r="21" spans="1:8" x14ac:dyDescent="0.25">
      <c r="A21" s="88"/>
      <c r="B21" s="2" t="s">
        <v>28</v>
      </c>
      <c r="C21" s="38" t="s">
        <v>339</v>
      </c>
      <c r="D21" s="38" t="s">
        <v>323</v>
      </c>
      <c r="E21" s="39">
        <v>3871</v>
      </c>
      <c r="F21" s="39">
        <v>5323399.2</v>
      </c>
      <c r="G21" s="80">
        <v>5.9480144899053719E-2</v>
      </c>
      <c r="H21" s="40"/>
    </row>
    <row r="22" spans="1:8" x14ac:dyDescent="0.25">
      <c r="A22" s="88"/>
      <c r="B22" s="2" t="s">
        <v>305</v>
      </c>
      <c r="C22" s="38" t="s">
        <v>582</v>
      </c>
      <c r="D22" s="38" t="s">
        <v>378</v>
      </c>
      <c r="E22" s="39">
        <v>1550</v>
      </c>
      <c r="F22" s="39">
        <v>733754.5</v>
      </c>
      <c r="G22" s="80">
        <v>8.198487909817604E-3</v>
      </c>
      <c r="H22" s="40"/>
    </row>
    <row r="23" spans="1:8" x14ac:dyDescent="0.25">
      <c r="A23" s="88"/>
      <c r="B23" s="2" t="s">
        <v>756</v>
      </c>
      <c r="C23" s="38" t="s">
        <v>759</v>
      </c>
      <c r="D23" s="38" t="s">
        <v>760</v>
      </c>
      <c r="E23" s="39">
        <v>2400</v>
      </c>
      <c r="F23" s="39">
        <v>484968</v>
      </c>
      <c r="G23" s="80">
        <v>5.4187119597200756E-3</v>
      </c>
      <c r="H23" s="40"/>
    </row>
    <row r="24" spans="1:8" x14ac:dyDescent="0.25">
      <c r="A24" s="88"/>
      <c r="B24" s="2" t="s">
        <v>29</v>
      </c>
      <c r="C24" s="38" t="s">
        <v>340</v>
      </c>
      <c r="D24" s="38" t="s">
        <v>344</v>
      </c>
      <c r="E24" s="39">
        <v>525</v>
      </c>
      <c r="F24" s="39">
        <v>1611120</v>
      </c>
      <c r="G24" s="80">
        <v>1.8001590233879778E-2</v>
      </c>
      <c r="H24" s="40"/>
    </row>
    <row r="25" spans="1:8" x14ac:dyDescent="0.25">
      <c r="A25" s="88"/>
      <c r="B25" s="2" t="s">
        <v>634</v>
      </c>
      <c r="C25" s="38" t="s">
        <v>654</v>
      </c>
      <c r="D25" s="38" t="s">
        <v>656</v>
      </c>
      <c r="E25" s="39">
        <v>27</v>
      </c>
      <c r="F25" s="39">
        <v>189837</v>
      </c>
      <c r="G25" s="80">
        <v>2.1211131915866203E-3</v>
      </c>
      <c r="H25" s="40"/>
    </row>
    <row r="26" spans="1:8" x14ac:dyDescent="0.25">
      <c r="A26" s="88"/>
      <c r="B26" s="2" t="s">
        <v>757</v>
      </c>
      <c r="C26" s="38" t="s">
        <v>761</v>
      </c>
      <c r="D26" s="38" t="s">
        <v>762</v>
      </c>
      <c r="E26" s="39">
        <v>115</v>
      </c>
      <c r="F26" s="39">
        <v>444544</v>
      </c>
      <c r="G26" s="80">
        <v>4.9670408963515145E-3</v>
      </c>
      <c r="H26" s="40"/>
    </row>
    <row r="27" spans="1:8" x14ac:dyDescent="0.25">
      <c r="A27" s="88"/>
      <c r="B27" s="2" t="s">
        <v>31</v>
      </c>
      <c r="C27" s="38" t="s">
        <v>354</v>
      </c>
      <c r="D27" s="38" t="s">
        <v>325</v>
      </c>
      <c r="E27" s="39">
        <v>360</v>
      </c>
      <c r="F27" s="39">
        <v>644328</v>
      </c>
      <c r="G27" s="80">
        <v>7.1992952928492532E-3</v>
      </c>
      <c r="H27" s="40"/>
    </row>
    <row r="28" spans="1:8" x14ac:dyDescent="0.25">
      <c r="A28" s="88"/>
      <c r="B28" s="2" t="s">
        <v>638</v>
      </c>
      <c r="C28" s="38" t="s">
        <v>660</v>
      </c>
      <c r="D28" s="38" t="s">
        <v>316</v>
      </c>
      <c r="E28" s="39">
        <v>1951</v>
      </c>
      <c r="F28" s="39">
        <v>764206.7</v>
      </c>
      <c r="G28" s="80">
        <v>8.5387406694631632E-3</v>
      </c>
      <c r="H28" s="40"/>
    </row>
    <row r="29" spans="1:8" x14ac:dyDescent="0.25">
      <c r="A29" s="88"/>
      <c r="B29" s="2" t="s">
        <v>33</v>
      </c>
      <c r="C29" s="38" t="s">
        <v>348</v>
      </c>
      <c r="D29" s="38" t="s">
        <v>352</v>
      </c>
      <c r="E29" s="39">
        <v>240</v>
      </c>
      <c r="F29" s="39">
        <v>423768</v>
      </c>
      <c r="G29" s="80">
        <v>4.734903601364744E-3</v>
      </c>
      <c r="H29" s="40"/>
    </row>
    <row r="30" spans="1:8" x14ac:dyDescent="0.25">
      <c r="A30" s="88"/>
      <c r="B30" s="2" t="s">
        <v>639</v>
      </c>
      <c r="C30" s="38" t="s">
        <v>662</v>
      </c>
      <c r="D30" s="38" t="s">
        <v>661</v>
      </c>
      <c r="E30" s="39">
        <v>341</v>
      </c>
      <c r="F30" s="39">
        <v>904741.2</v>
      </c>
      <c r="G30" s="80">
        <v>1.0108980305693349E-2</v>
      </c>
      <c r="H30" s="40"/>
    </row>
    <row r="31" spans="1:8" x14ac:dyDescent="0.25">
      <c r="A31" s="88"/>
      <c r="B31" s="2" t="s">
        <v>34</v>
      </c>
      <c r="C31" s="38" t="s">
        <v>337</v>
      </c>
      <c r="D31" s="38" t="s">
        <v>349</v>
      </c>
      <c r="E31" s="39">
        <v>4650</v>
      </c>
      <c r="F31" s="39">
        <v>806589</v>
      </c>
      <c r="G31" s="80">
        <v>9.0122924829651764E-3</v>
      </c>
      <c r="H31" s="40"/>
    </row>
    <row r="32" spans="1:8" x14ac:dyDescent="0.25">
      <c r="A32" s="88"/>
      <c r="B32" s="2" t="s">
        <v>635</v>
      </c>
      <c r="C32" s="38" t="s">
        <v>655</v>
      </c>
      <c r="D32" s="38" t="s">
        <v>657</v>
      </c>
      <c r="E32" s="39">
        <v>775</v>
      </c>
      <c r="F32" s="39">
        <v>1527215</v>
      </c>
      <c r="G32" s="80">
        <v>1.7064091209242457E-2</v>
      </c>
      <c r="H32" s="40"/>
    </row>
    <row r="33" spans="1:8" x14ac:dyDescent="0.25">
      <c r="A33" s="88"/>
      <c r="B33" s="2" t="s">
        <v>36</v>
      </c>
      <c r="C33" s="38" t="s">
        <v>338</v>
      </c>
      <c r="D33" s="38" t="s">
        <v>347</v>
      </c>
      <c r="E33" s="39">
        <v>2610</v>
      </c>
      <c r="F33" s="39">
        <v>748939.5</v>
      </c>
      <c r="G33" s="80">
        <v>8.3681550653997242E-3</v>
      </c>
      <c r="H33" s="40"/>
    </row>
    <row r="34" spans="1:8" x14ac:dyDescent="0.25">
      <c r="A34" s="88"/>
      <c r="B34" s="2" t="s">
        <v>37</v>
      </c>
      <c r="C34" s="38" t="s">
        <v>351</v>
      </c>
      <c r="D34" s="38" t="s">
        <v>324</v>
      </c>
      <c r="E34" s="39">
        <v>55</v>
      </c>
      <c r="F34" s="39">
        <v>263686.5</v>
      </c>
      <c r="G34" s="80">
        <v>2.9462587040108373E-3</v>
      </c>
      <c r="H34" s="40"/>
    </row>
    <row r="35" spans="1:8" x14ac:dyDescent="0.25">
      <c r="A35" s="88"/>
      <c r="B35" s="2" t="s">
        <v>38</v>
      </c>
      <c r="C35" s="38" t="s">
        <v>362</v>
      </c>
      <c r="D35" s="38" t="s">
        <v>323</v>
      </c>
      <c r="E35" s="39">
        <v>5561</v>
      </c>
      <c r="F35" s="39">
        <v>1835408.05</v>
      </c>
      <c r="G35" s="80">
        <v>2.0507636692527142E-2</v>
      </c>
      <c r="H35" s="40"/>
    </row>
    <row r="36" spans="1:8" x14ac:dyDescent="0.25">
      <c r="A36" s="88"/>
      <c r="B36" s="2" t="s">
        <v>40</v>
      </c>
      <c r="C36" s="38" t="s">
        <v>372</v>
      </c>
      <c r="D36" s="38" t="s">
        <v>370</v>
      </c>
      <c r="E36" s="39">
        <v>495</v>
      </c>
      <c r="F36" s="39">
        <v>532422</v>
      </c>
      <c r="G36" s="80">
        <v>5.9489315975859896E-3</v>
      </c>
      <c r="H36" s="40"/>
    </row>
    <row r="37" spans="1:8" x14ac:dyDescent="0.25">
      <c r="A37" s="88"/>
      <c r="B37" s="2" t="s">
        <v>676</v>
      </c>
      <c r="C37" s="38" t="s">
        <v>697</v>
      </c>
      <c r="D37" s="38" t="s">
        <v>698</v>
      </c>
      <c r="E37" s="39">
        <v>470</v>
      </c>
      <c r="F37" s="39">
        <v>393037.5</v>
      </c>
      <c r="G37" s="80">
        <v>4.3915413014229375E-3</v>
      </c>
      <c r="H37" s="40"/>
    </row>
    <row r="38" spans="1:8" x14ac:dyDescent="0.25">
      <c r="A38" s="88"/>
      <c r="B38" s="2" t="s">
        <v>604</v>
      </c>
      <c r="C38" s="38" t="s">
        <v>609</v>
      </c>
      <c r="D38" s="38" t="s">
        <v>608</v>
      </c>
      <c r="E38" s="39">
        <v>159</v>
      </c>
      <c r="F38" s="39">
        <v>786096</v>
      </c>
      <c r="G38" s="80">
        <v>8.78331724296884E-3</v>
      </c>
      <c r="H38" s="40"/>
    </row>
    <row r="39" spans="1:8" x14ac:dyDescent="0.25">
      <c r="A39" s="88"/>
      <c r="B39" s="2" t="s">
        <v>41</v>
      </c>
      <c r="C39" s="38" t="s">
        <v>358</v>
      </c>
      <c r="D39" s="38" t="s">
        <v>360</v>
      </c>
      <c r="E39" s="39">
        <v>1344</v>
      </c>
      <c r="F39" s="39">
        <v>682147.2</v>
      </c>
      <c r="G39" s="80">
        <v>7.6218620422987948E-3</v>
      </c>
      <c r="H39" s="40"/>
    </row>
    <row r="40" spans="1:8" x14ac:dyDescent="0.25">
      <c r="A40" s="88"/>
      <c r="B40" s="2" t="s">
        <v>677</v>
      </c>
      <c r="C40" s="38" t="s">
        <v>699</v>
      </c>
      <c r="D40" s="38" t="s">
        <v>700</v>
      </c>
      <c r="E40" s="39">
        <v>1400</v>
      </c>
      <c r="F40" s="39">
        <v>393050</v>
      </c>
      <c r="G40" s="80">
        <v>4.3916809681627976E-3</v>
      </c>
      <c r="H40" s="40"/>
    </row>
    <row r="41" spans="1:8" x14ac:dyDescent="0.25">
      <c r="A41" s="88"/>
      <c r="B41" s="2" t="s">
        <v>758</v>
      </c>
      <c r="C41" s="38" t="s">
        <v>763</v>
      </c>
      <c r="D41" s="38" t="s">
        <v>764</v>
      </c>
      <c r="E41" s="39">
        <v>3000</v>
      </c>
      <c r="F41" s="39">
        <v>473100</v>
      </c>
      <c r="G41" s="80">
        <v>5.2861067702272471E-3</v>
      </c>
      <c r="H41" s="40"/>
    </row>
    <row r="42" spans="1:8" x14ac:dyDescent="0.25">
      <c r="A42" s="88"/>
      <c r="B42" s="2" t="s">
        <v>42</v>
      </c>
      <c r="C42" s="38" t="s">
        <v>369</v>
      </c>
      <c r="D42" s="38" t="s">
        <v>365</v>
      </c>
      <c r="E42" s="39">
        <v>1620</v>
      </c>
      <c r="F42" s="39">
        <v>380538</v>
      </c>
      <c r="G42" s="80">
        <v>4.2518801482323747E-3</v>
      </c>
      <c r="H42" s="40"/>
    </row>
    <row r="43" spans="1:8" x14ac:dyDescent="0.25">
      <c r="A43" s="88"/>
      <c r="B43" s="2" t="s">
        <v>43</v>
      </c>
      <c r="C43" s="38" t="s">
        <v>733</v>
      </c>
      <c r="D43" s="38" t="s">
        <v>319</v>
      </c>
      <c r="E43" s="39">
        <v>82</v>
      </c>
      <c r="F43" s="39">
        <v>290116</v>
      </c>
      <c r="G43" s="80">
        <v>3.2415644721015603E-3</v>
      </c>
      <c r="H43" s="40"/>
    </row>
    <row r="44" spans="1:8" ht="13.5" customHeight="1" x14ac:dyDescent="0.25">
      <c r="A44" s="88"/>
      <c r="B44" s="2" t="s">
        <v>44</v>
      </c>
      <c r="C44" s="38" t="s">
        <v>371</v>
      </c>
      <c r="D44" s="38" t="s">
        <v>364</v>
      </c>
      <c r="E44" s="39">
        <v>97</v>
      </c>
      <c r="F44" s="39">
        <v>499210.5</v>
      </c>
      <c r="G44" s="80">
        <v>5.5778482431167392E-3</v>
      </c>
      <c r="H44" s="40"/>
    </row>
    <row r="45" spans="1:8" x14ac:dyDescent="0.25">
      <c r="A45" s="88"/>
      <c r="B45" s="2" t="s">
        <v>613</v>
      </c>
      <c r="C45" s="38" t="s">
        <v>361</v>
      </c>
      <c r="D45" s="38" t="s">
        <v>323</v>
      </c>
      <c r="E45" s="39">
        <v>3321</v>
      </c>
      <c r="F45" s="39">
        <v>1302662.25</v>
      </c>
      <c r="G45" s="80">
        <v>1.4555087167711814E-2</v>
      </c>
      <c r="H45" s="40"/>
    </row>
    <row r="46" spans="1:8" x14ac:dyDescent="0.25">
      <c r="A46" s="88"/>
      <c r="B46" s="2" t="s">
        <v>45</v>
      </c>
      <c r="C46" s="38" t="s">
        <v>359</v>
      </c>
      <c r="D46" s="38" t="s">
        <v>323</v>
      </c>
      <c r="E46" s="39">
        <v>1766</v>
      </c>
      <c r="F46" s="39">
        <v>2376506.2000000002</v>
      </c>
      <c r="G46" s="80">
        <v>2.6553509856916149E-2</v>
      </c>
      <c r="H46" s="40"/>
    </row>
    <row r="47" spans="1:8" x14ac:dyDescent="0.25">
      <c r="A47" s="88"/>
      <c r="B47" s="2" t="s">
        <v>46</v>
      </c>
      <c r="C47" s="38" t="s">
        <v>366</v>
      </c>
      <c r="D47" s="38" t="s">
        <v>367</v>
      </c>
      <c r="E47" s="39">
        <v>553</v>
      </c>
      <c r="F47" s="39">
        <v>777075.6</v>
      </c>
      <c r="G47" s="80">
        <v>8.6825292541500738E-3</v>
      </c>
      <c r="H47" s="40"/>
    </row>
    <row r="48" spans="1:8" x14ac:dyDescent="0.25">
      <c r="A48" s="88"/>
      <c r="B48" s="2" t="s">
        <v>47</v>
      </c>
      <c r="C48" s="38" t="s">
        <v>368</v>
      </c>
      <c r="D48" s="38" t="s">
        <v>353</v>
      </c>
      <c r="E48" s="39">
        <v>1556</v>
      </c>
      <c r="F48" s="39">
        <v>599838</v>
      </c>
      <c r="G48" s="80">
        <v>6.7021934323389801E-3</v>
      </c>
      <c r="H48" s="40"/>
    </row>
    <row r="49" spans="1:8" x14ac:dyDescent="0.25">
      <c r="A49" s="88"/>
      <c r="B49" s="2" t="s">
        <v>48</v>
      </c>
      <c r="C49" s="38" t="s">
        <v>356</v>
      </c>
      <c r="D49" s="38" t="s">
        <v>357</v>
      </c>
      <c r="E49" s="39">
        <v>4114</v>
      </c>
      <c r="F49" s="39">
        <v>1703607.4</v>
      </c>
      <c r="G49" s="80">
        <v>1.9034983324771163E-2</v>
      </c>
      <c r="H49" s="40"/>
    </row>
    <row r="50" spans="1:8" x14ac:dyDescent="0.25">
      <c r="A50" s="88"/>
      <c r="B50" s="2" t="s">
        <v>678</v>
      </c>
      <c r="C50" s="38" t="s">
        <v>701</v>
      </c>
      <c r="D50" s="38" t="s">
        <v>319</v>
      </c>
      <c r="E50" s="39">
        <v>103</v>
      </c>
      <c r="F50" s="39">
        <v>445629.5</v>
      </c>
      <c r="G50" s="80">
        <v>4.9791695560409705E-3</v>
      </c>
      <c r="H50" s="40"/>
    </row>
    <row r="51" spans="1:8" x14ac:dyDescent="0.25">
      <c r="A51" s="88"/>
      <c r="B51" s="2" t="s">
        <v>49</v>
      </c>
      <c r="C51" s="38" t="s">
        <v>363</v>
      </c>
      <c r="D51" s="38" t="s">
        <v>373</v>
      </c>
      <c r="E51" s="39">
        <v>2850</v>
      </c>
      <c r="F51" s="39">
        <v>1173630</v>
      </c>
      <c r="G51" s="80">
        <v>1.3113366072166148E-2</v>
      </c>
      <c r="H51" s="40"/>
    </row>
    <row r="52" spans="1:8" x14ac:dyDescent="0.25">
      <c r="A52" s="88"/>
      <c r="B52" s="2" t="s">
        <v>679</v>
      </c>
      <c r="C52" s="38" t="s">
        <v>702</v>
      </c>
      <c r="D52" s="38" t="s">
        <v>314</v>
      </c>
      <c r="E52" s="39">
        <v>600</v>
      </c>
      <c r="F52" s="39">
        <v>250170</v>
      </c>
      <c r="G52" s="80">
        <v>2.7952342648652514E-3</v>
      </c>
      <c r="H52" s="40"/>
    </row>
    <row r="53" spans="1:8" x14ac:dyDescent="0.25">
      <c r="A53" s="88"/>
      <c r="B53" s="2" t="s">
        <v>50</v>
      </c>
      <c r="C53" s="38" t="s">
        <v>380</v>
      </c>
      <c r="D53" s="38" t="s">
        <v>379</v>
      </c>
      <c r="E53" s="39">
        <v>280</v>
      </c>
      <c r="F53" s="39">
        <v>1233120</v>
      </c>
      <c r="G53" s="80">
        <v>1.377806802050861E-2</v>
      </c>
      <c r="H53" s="40"/>
    </row>
    <row r="54" spans="1:8" x14ac:dyDescent="0.25">
      <c r="A54" s="88"/>
      <c r="B54" s="2" t="s">
        <v>51</v>
      </c>
      <c r="C54" s="38" t="s">
        <v>375</v>
      </c>
      <c r="D54" s="38" t="s">
        <v>325</v>
      </c>
      <c r="E54" s="39">
        <v>1444</v>
      </c>
      <c r="F54" s="39">
        <v>1450859</v>
      </c>
      <c r="G54" s="80">
        <v>1.6210939722141479E-2</v>
      </c>
      <c r="H54" s="40"/>
    </row>
    <row r="55" spans="1:8" x14ac:dyDescent="0.25">
      <c r="A55" s="88"/>
      <c r="B55" s="2" t="s">
        <v>52</v>
      </c>
      <c r="C55" s="38" t="s">
        <v>381</v>
      </c>
      <c r="D55" s="38" t="s">
        <v>39</v>
      </c>
      <c r="E55" s="39">
        <v>128</v>
      </c>
      <c r="F55" s="39">
        <v>724416</v>
      </c>
      <c r="G55" s="80">
        <v>8.0941456818028786E-3</v>
      </c>
      <c r="H55" s="40"/>
    </row>
    <row r="56" spans="1:8" x14ac:dyDescent="0.25">
      <c r="A56" s="88"/>
      <c r="B56" s="2" t="s">
        <v>53</v>
      </c>
      <c r="C56" s="38" t="s">
        <v>386</v>
      </c>
      <c r="D56" s="38" t="s">
        <v>327</v>
      </c>
      <c r="E56" s="39">
        <v>175</v>
      </c>
      <c r="F56" s="39">
        <v>423325</v>
      </c>
      <c r="G56" s="80">
        <v>4.7299538121040995E-3</v>
      </c>
      <c r="H56" s="40"/>
    </row>
    <row r="57" spans="1:8" x14ac:dyDescent="0.25">
      <c r="A57" s="88"/>
      <c r="B57" s="2" t="s">
        <v>54</v>
      </c>
      <c r="C57" s="38" t="s">
        <v>385</v>
      </c>
      <c r="D57" s="38" t="s">
        <v>382</v>
      </c>
      <c r="E57" s="39">
        <v>51</v>
      </c>
      <c r="F57" s="39">
        <v>953496</v>
      </c>
      <c r="G57" s="80">
        <v>1.0653734223176071E-2</v>
      </c>
      <c r="H57" s="40"/>
    </row>
    <row r="58" spans="1:8" x14ac:dyDescent="0.25">
      <c r="A58" s="88"/>
      <c r="B58" s="2" t="s">
        <v>614</v>
      </c>
      <c r="C58" s="38" t="s">
        <v>625</v>
      </c>
      <c r="D58" s="38" t="s">
        <v>327</v>
      </c>
      <c r="E58" s="39">
        <v>93</v>
      </c>
      <c r="F58" s="39">
        <v>611847</v>
      </c>
      <c r="G58" s="80">
        <v>6.8363740626574314E-3</v>
      </c>
      <c r="H58" s="40"/>
    </row>
    <row r="59" spans="1:8" outlineLevel="1" x14ac:dyDescent="0.25">
      <c r="A59" s="88"/>
      <c r="B59" s="2" t="s">
        <v>680</v>
      </c>
      <c r="C59" s="38" t="s">
        <v>703</v>
      </c>
      <c r="D59" s="38" t="s">
        <v>704</v>
      </c>
      <c r="E59" s="39">
        <v>4257</v>
      </c>
      <c r="F59" s="39">
        <v>1323288.45</v>
      </c>
      <c r="G59" s="80">
        <v>1.47855506964881E-2</v>
      </c>
      <c r="H59" s="40"/>
    </row>
    <row r="60" spans="1:8" outlineLevel="1" x14ac:dyDescent="0.25">
      <c r="A60" s="88"/>
      <c r="B60" s="2" t="s">
        <v>55</v>
      </c>
      <c r="C60" s="38" t="s">
        <v>383</v>
      </c>
      <c r="D60" s="38" t="s">
        <v>316</v>
      </c>
      <c r="E60" s="39">
        <v>1405</v>
      </c>
      <c r="F60" s="39">
        <v>2602060</v>
      </c>
      <c r="G60" s="80">
        <v>2.9073698969641747E-2</v>
      </c>
      <c r="H60" s="40"/>
    </row>
    <row r="61" spans="1:8" outlineLevel="1" x14ac:dyDescent="0.25">
      <c r="A61" s="88"/>
      <c r="B61" s="2" t="s">
        <v>681</v>
      </c>
      <c r="C61" s="38" t="s">
        <v>705</v>
      </c>
      <c r="D61" s="38" t="s">
        <v>325</v>
      </c>
      <c r="E61" s="39">
        <v>118</v>
      </c>
      <c r="F61" s="39">
        <v>353681.4</v>
      </c>
      <c r="G61" s="80">
        <v>3.9518022469741095E-3</v>
      </c>
      <c r="H61" s="40"/>
    </row>
    <row r="62" spans="1:8" outlineLevel="1" x14ac:dyDescent="0.25">
      <c r="A62" s="88"/>
      <c r="B62" s="2" t="s">
        <v>56</v>
      </c>
      <c r="C62" s="38" t="s">
        <v>376</v>
      </c>
      <c r="D62" s="38" t="s">
        <v>384</v>
      </c>
      <c r="E62" s="39">
        <v>123</v>
      </c>
      <c r="F62" s="39">
        <v>1067886</v>
      </c>
      <c r="G62" s="80">
        <v>1.1931852492984346E-2</v>
      </c>
      <c r="H62" s="40"/>
    </row>
    <row r="63" spans="1:8" outlineLevel="1" x14ac:dyDescent="0.25">
      <c r="A63" s="88"/>
      <c r="B63" s="2" t="s">
        <v>636</v>
      </c>
      <c r="C63" s="38" t="s">
        <v>658</v>
      </c>
      <c r="D63" s="38" t="s">
        <v>659</v>
      </c>
      <c r="E63" s="39">
        <v>555</v>
      </c>
      <c r="F63" s="39">
        <v>1189975.5</v>
      </c>
      <c r="G63" s="80">
        <v>1.3295999887876884E-2</v>
      </c>
      <c r="H63" s="40"/>
    </row>
    <row r="64" spans="1:8" outlineLevel="1" x14ac:dyDescent="0.25">
      <c r="A64" s="88"/>
      <c r="B64" s="2" t="s">
        <v>57</v>
      </c>
      <c r="C64" s="38" t="s">
        <v>374</v>
      </c>
      <c r="D64" s="38" t="s">
        <v>377</v>
      </c>
      <c r="E64" s="39">
        <v>431</v>
      </c>
      <c r="F64" s="39">
        <v>875576.5</v>
      </c>
      <c r="G64" s="80">
        <v>9.783113220253388E-3</v>
      </c>
      <c r="H64" s="40"/>
    </row>
    <row r="65" spans="1:8" outlineLevel="1" x14ac:dyDescent="0.25">
      <c r="A65" s="88"/>
      <c r="B65" s="2" t="s">
        <v>58</v>
      </c>
      <c r="C65" s="38" t="s">
        <v>387</v>
      </c>
      <c r="D65" s="38" t="s">
        <v>323</v>
      </c>
      <c r="E65" s="39">
        <v>8000</v>
      </c>
      <c r="F65" s="39">
        <v>1004160</v>
      </c>
      <c r="G65" s="80">
        <v>1.1219820279838075E-2</v>
      </c>
      <c r="H65" s="40"/>
    </row>
    <row r="66" spans="1:8" outlineLevel="1" x14ac:dyDescent="0.25">
      <c r="A66" s="88"/>
      <c r="B66" s="2" t="s">
        <v>59</v>
      </c>
      <c r="C66" s="38" t="s">
        <v>397</v>
      </c>
      <c r="D66" s="38" t="s">
        <v>342</v>
      </c>
      <c r="E66" s="39">
        <v>141</v>
      </c>
      <c r="F66" s="39">
        <v>1586673</v>
      </c>
      <c r="G66" s="80">
        <v>1.7728435610730876E-2</v>
      </c>
      <c r="H66" s="40"/>
    </row>
    <row r="67" spans="1:8" outlineLevel="1" x14ac:dyDescent="0.25">
      <c r="A67" s="88"/>
      <c r="B67" s="2" t="s">
        <v>60</v>
      </c>
      <c r="C67" s="38" t="s">
        <v>392</v>
      </c>
      <c r="D67" s="38" t="s">
        <v>324</v>
      </c>
      <c r="E67" s="39">
        <v>307</v>
      </c>
      <c r="F67" s="39">
        <v>1062404.2</v>
      </c>
      <c r="G67" s="80">
        <v>1.1870602482219113E-2</v>
      </c>
      <c r="H67" s="40"/>
    </row>
    <row r="68" spans="1:8" outlineLevel="1" x14ac:dyDescent="0.25">
      <c r="A68" s="88"/>
      <c r="B68" s="2" t="s">
        <v>682</v>
      </c>
      <c r="C68" s="38" t="s">
        <v>706</v>
      </c>
      <c r="D68" s="38" t="s">
        <v>707</v>
      </c>
      <c r="E68" s="39">
        <v>1285</v>
      </c>
      <c r="F68" s="39">
        <v>564179.25</v>
      </c>
      <c r="G68" s="80">
        <v>6.3037661235399089E-3</v>
      </c>
      <c r="H68" s="40"/>
    </row>
    <row r="69" spans="1:8" outlineLevel="1" x14ac:dyDescent="0.25">
      <c r="A69" s="88"/>
      <c r="B69" s="2" t="s">
        <v>61</v>
      </c>
      <c r="C69" s="38" t="s">
        <v>391</v>
      </c>
      <c r="D69" s="38" t="s">
        <v>323</v>
      </c>
      <c r="E69" s="39">
        <v>1355</v>
      </c>
      <c r="F69" s="39">
        <v>1106560.75</v>
      </c>
      <c r="G69" s="80">
        <v>1.2363978592776877E-2</v>
      </c>
      <c r="H69" s="40"/>
    </row>
    <row r="70" spans="1:8" outlineLevel="1" x14ac:dyDescent="0.25">
      <c r="A70" s="88"/>
      <c r="B70" s="2" t="s">
        <v>62</v>
      </c>
      <c r="C70" s="38" t="s">
        <v>388</v>
      </c>
      <c r="D70" s="38" t="s">
        <v>393</v>
      </c>
      <c r="E70" s="39">
        <v>58</v>
      </c>
      <c r="F70" s="39">
        <v>818670</v>
      </c>
      <c r="G70" s="80">
        <v>9.1472775937052227E-3</v>
      </c>
      <c r="H70" s="40"/>
    </row>
    <row r="71" spans="1:8" outlineLevel="1" x14ac:dyDescent="0.25">
      <c r="A71" s="88"/>
      <c r="B71" s="2" t="s">
        <v>63</v>
      </c>
      <c r="C71" s="38" t="s">
        <v>395</v>
      </c>
      <c r="D71" s="38" t="s">
        <v>377</v>
      </c>
      <c r="E71" s="39">
        <v>348</v>
      </c>
      <c r="F71" s="39">
        <v>488835.6</v>
      </c>
      <c r="G71" s="80">
        <v>5.4619259663667265E-3</v>
      </c>
      <c r="H71" s="40"/>
    </row>
    <row r="72" spans="1:8" outlineLevel="1" x14ac:dyDescent="0.25">
      <c r="A72" s="88"/>
      <c r="B72" s="2" t="s">
        <v>723</v>
      </c>
      <c r="C72" s="38" t="s">
        <v>734</v>
      </c>
      <c r="D72" s="38" t="s">
        <v>401</v>
      </c>
      <c r="E72" s="39">
        <v>3560</v>
      </c>
      <c r="F72" s="39">
        <v>1395342</v>
      </c>
      <c r="G72" s="80">
        <v>1.559062945039617E-2</v>
      </c>
      <c r="H72" s="40"/>
    </row>
    <row r="73" spans="1:8" outlineLevel="1" x14ac:dyDescent="0.25">
      <c r="A73" s="88"/>
      <c r="B73" s="2" t="s">
        <v>64</v>
      </c>
      <c r="C73" s="38" t="s">
        <v>389</v>
      </c>
      <c r="D73" s="38" t="s">
        <v>327</v>
      </c>
      <c r="E73" s="39">
        <v>171</v>
      </c>
      <c r="F73" s="39">
        <v>790037.1</v>
      </c>
      <c r="G73" s="80">
        <v>8.8273524900458686E-3</v>
      </c>
      <c r="H73" s="40"/>
    </row>
    <row r="74" spans="1:8" x14ac:dyDescent="0.25">
      <c r="B74" s="2" t="s">
        <v>65</v>
      </c>
      <c r="C74" s="38" t="s">
        <v>390</v>
      </c>
      <c r="D74" s="38" t="s">
        <v>325</v>
      </c>
      <c r="E74" s="39">
        <v>1330</v>
      </c>
      <c r="F74" s="39">
        <v>1386059.5</v>
      </c>
      <c r="G74" s="80">
        <v>1.5486912929376017E-2</v>
      </c>
      <c r="H74" s="40"/>
    </row>
    <row r="75" spans="1:8" x14ac:dyDescent="0.25">
      <c r="B75" s="2" t="s">
        <v>66</v>
      </c>
      <c r="C75" s="38" t="s">
        <v>396</v>
      </c>
      <c r="D75" s="38" t="s">
        <v>353</v>
      </c>
      <c r="E75" s="39">
        <v>4525</v>
      </c>
      <c r="F75" s="39">
        <v>1613841.25</v>
      </c>
      <c r="G75" s="80">
        <v>1.8031995683147332E-2</v>
      </c>
      <c r="H75" s="40"/>
    </row>
    <row r="76" spans="1:8" x14ac:dyDescent="0.25">
      <c r="B76" s="2" t="s">
        <v>68</v>
      </c>
      <c r="C76" s="38" t="s">
        <v>398</v>
      </c>
      <c r="D76" s="38" t="s">
        <v>402</v>
      </c>
      <c r="E76" s="39">
        <v>3510</v>
      </c>
      <c r="F76" s="39">
        <v>1004913</v>
      </c>
      <c r="G76" s="80">
        <v>1.1228233804247249E-2</v>
      </c>
      <c r="H76" s="40"/>
    </row>
    <row r="77" spans="1:8" x14ac:dyDescent="0.25">
      <c r="B77" s="2" t="s">
        <v>69</v>
      </c>
      <c r="C77" s="38" t="s">
        <v>400</v>
      </c>
      <c r="D77" s="38" t="s">
        <v>404</v>
      </c>
      <c r="E77" s="39">
        <v>4700</v>
      </c>
      <c r="F77" s="39">
        <v>1243620</v>
      </c>
      <c r="G77" s="80">
        <v>1.3895388081991143E-2</v>
      </c>
      <c r="H77" s="40"/>
    </row>
    <row r="78" spans="1:8" x14ac:dyDescent="0.25">
      <c r="A78" s="97" t="s">
        <v>67</v>
      </c>
      <c r="B78" s="2" t="s">
        <v>637</v>
      </c>
      <c r="C78" s="38" t="s">
        <v>653</v>
      </c>
      <c r="D78" s="38" t="s">
        <v>502</v>
      </c>
      <c r="E78" s="39">
        <v>200</v>
      </c>
      <c r="F78" s="39">
        <v>348340</v>
      </c>
      <c r="G78" s="80">
        <v>3.8921209730309859E-3</v>
      </c>
      <c r="H78" s="40"/>
    </row>
    <row r="79" spans="1:8" x14ac:dyDescent="0.25">
      <c r="B79" s="2" t="s">
        <v>683</v>
      </c>
      <c r="C79" s="38" t="s">
        <v>708</v>
      </c>
      <c r="D79" s="38" t="s">
        <v>709</v>
      </c>
      <c r="E79" s="39">
        <v>9335</v>
      </c>
      <c r="F79" s="39">
        <v>1382606.85</v>
      </c>
      <c r="G79" s="80">
        <v>1.5448335299825764E-2</v>
      </c>
      <c r="H79" s="40"/>
    </row>
    <row r="80" spans="1:8" x14ac:dyDescent="0.25">
      <c r="B80" s="2" t="s">
        <v>70</v>
      </c>
      <c r="C80" s="38" t="s">
        <v>399</v>
      </c>
      <c r="D80" s="38" t="s">
        <v>352</v>
      </c>
      <c r="E80" s="39">
        <v>524</v>
      </c>
      <c r="F80" s="39">
        <v>301745.40000000002</v>
      </c>
      <c r="G80" s="80">
        <v>3.3715037028639377E-3</v>
      </c>
      <c r="H80" s="40"/>
    </row>
    <row r="81" spans="1:8" x14ac:dyDescent="0.25">
      <c r="B81" s="2" t="s">
        <v>72</v>
      </c>
      <c r="C81" s="38" t="s">
        <v>403</v>
      </c>
      <c r="D81" s="38" t="s">
        <v>319</v>
      </c>
      <c r="E81" s="39">
        <v>251</v>
      </c>
      <c r="F81" s="39">
        <v>269021.8</v>
      </c>
      <c r="G81" s="80">
        <v>3.0058718205849089E-3</v>
      </c>
      <c r="H81" s="40"/>
    </row>
    <row r="82" spans="1:8" x14ac:dyDescent="0.25">
      <c r="A82" s="89" t="s">
        <v>71</v>
      </c>
      <c r="B82" s="2" t="s">
        <v>684</v>
      </c>
      <c r="C82" s="38" t="s">
        <v>710</v>
      </c>
      <c r="D82" s="38" t="s">
        <v>323</v>
      </c>
      <c r="E82" s="39">
        <v>735</v>
      </c>
      <c r="F82" s="39">
        <v>762231.75</v>
      </c>
      <c r="G82" s="80">
        <v>8.5166738832322189E-3</v>
      </c>
      <c r="H82" s="40"/>
    </row>
    <row r="83" spans="1:8" hidden="1" x14ac:dyDescent="0.25">
      <c r="B83" s="2"/>
      <c r="C83" s="38"/>
      <c r="D83" s="38"/>
      <c r="E83" s="39"/>
      <c r="F83" s="39"/>
      <c r="G83" s="80"/>
      <c r="H83" s="40"/>
    </row>
    <row r="84" spans="1:8" hidden="1" x14ac:dyDescent="0.25">
      <c r="B84" s="2"/>
      <c r="C84" s="38"/>
      <c r="D84" s="38"/>
      <c r="E84" s="39"/>
      <c r="F84" s="39"/>
      <c r="G84" s="80"/>
      <c r="H84" s="40"/>
    </row>
    <row r="85" spans="1:8" hidden="1" x14ac:dyDescent="0.25">
      <c r="B85" s="2"/>
      <c r="C85" s="38"/>
      <c r="D85" s="38"/>
      <c r="E85" s="39"/>
      <c r="F85" s="39"/>
      <c r="G85" s="80"/>
      <c r="H85" s="40"/>
    </row>
    <row r="86" spans="1:8" hidden="1" x14ac:dyDescent="0.25">
      <c r="B86" s="2"/>
      <c r="C86" s="38"/>
      <c r="D86" s="38"/>
      <c r="E86" s="39"/>
      <c r="F86" s="39"/>
      <c r="G86" s="80"/>
      <c r="H86" s="40"/>
    </row>
    <row r="87" spans="1:8" hidden="1" x14ac:dyDescent="0.25">
      <c r="B87" s="2"/>
      <c r="C87" s="38"/>
      <c r="D87" s="38"/>
      <c r="E87" s="39"/>
      <c r="F87" s="39"/>
      <c r="G87" s="80"/>
      <c r="H87" s="40"/>
    </row>
    <row r="88" spans="1:8" hidden="1" x14ac:dyDescent="0.25">
      <c r="B88" s="2"/>
      <c r="C88" s="38"/>
      <c r="D88" s="38"/>
      <c r="E88" s="39"/>
      <c r="F88" s="39"/>
      <c r="G88" s="80"/>
      <c r="H88" s="40"/>
    </row>
    <row r="89" spans="1:8" hidden="1" x14ac:dyDescent="0.25">
      <c r="B89" s="2"/>
      <c r="C89" s="38"/>
      <c r="D89" s="38"/>
      <c r="E89" s="39"/>
      <c r="F89" s="39"/>
      <c r="G89" s="80"/>
      <c r="H89" s="40"/>
    </row>
    <row r="90" spans="1:8" hidden="1" x14ac:dyDescent="0.25">
      <c r="B90" s="2"/>
      <c r="C90" s="38"/>
      <c r="D90" s="38"/>
      <c r="E90" s="39"/>
      <c r="F90" s="39"/>
      <c r="G90" s="80"/>
      <c r="H90" s="40"/>
    </row>
    <row r="91" spans="1:8" hidden="1" x14ac:dyDescent="0.25">
      <c r="B91" s="2"/>
      <c r="C91" s="38"/>
      <c r="D91" s="38"/>
      <c r="E91" s="39"/>
      <c r="F91" s="39"/>
      <c r="G91" s="80"/>
      <c r="H91" s="40"/>
    </row>
    <row r="92" spans="1:8" hidden="1" x14ac:dyDescent="0.25">
      <c r="A92" s="98" t="s">
        <v>74</v>
      </c>
      <c r="B92" s="2"/>
      <c r="C92" s="38"/>
      <c r="D92" s="38"/>
      <c r="E92" s="39"/>
      <c r="F92" s="39"/>
      <c r="G92" s="80"/>
      <c r="H92" s="40"/>
    </row>
    <row r="93" spans="1:8" hidden="1" x14ac:dyDescent="0.25">
      <c r="B93" s="2"/>
      <c r="C93" s="38"/>
      <c r="D93" s="38"/>
      <c r="E93" s="39"/>
      <c r="F93" s="39"/>
      <c r="G93" s="80"/>
      <c r="H93" s="40"/>
    </row>
    <row r="94" spans="1:8" hidden="1" x14ac:dyDescent="0.25">
      <c r="B94" s="2"/>
      <c r="C94" s="38"/>
      <c r="D94" s="38"/>
      <c r="E94" s="39"/>
      <c r="F94" s="39"/>
      <c r="G94" s="80"/>
      <c r="H94" s="40"/>
    </row>
    <row r="95" spans="1:8" hidden="1" x14ac:dyDescent="0.25">
      <c r="B95" s="2"/>
      <c r="C95" s="38"/>
      <c r="D95" s="38"/>
      <c r="E95" s="39"/>
      <c r="F95" s="39"/>
      <c r="G95" s="80"/>
      <c r="H95" s="40"/>
    </row>
    <row r="96" spans="1:8" hidden="1" x14ac:dyDescent="0.25">
      <c r="A96" s="89" t="s">
        <v>311</v>
      </c>
      <c r="B96" s="2"/>
      <c r="C96" s="38"/>
      <c r="D96" s="38"/>
      <c r="E96" s="39"/>
      <c r="F96" s="39"/>
      <c r="G96" s="80"/>
      <c r="H96" s="40"/>
    </row>
    <row r="97" spans="1:8" hidden="1" x14ac:dyDescent="0.25">
      <c r="A97" s="89" t="s">
        <v>77</v>
      </c>
      <c r="B97" s="2"/>
      <c r="C97" s="38"/>
      <c r="D97" s="38"/>
      <c r="E97" s="39"/>
      <c r="F97" s="39"/>
      <c r="G97" s="80"/>
      <c r="H97" s="40"/>
    </row>
    <row r="98" spans="1:8" hidden="1" x14ac:dyDescent="0.25">
      <c r="B98" s="2"/>
      <c r="C98" s="38"/>
      <c r="D98" s="38"/>
      <c r="E98" s="39"/>
      <c r="F98" s="39"/>
      <c r="G98" s="80"/>
      <c r="H98" s="40"/>
    </row>
    <row r="99" spans="1:8" hidden="1" x14ac:dyDescent="0.25">
      <c r="B99" s="65"/>
      <c r="C99" s="45"/>
      <c r="D99" s="45"/>
      <c r="E99" s="132"/>
      <c r="F99" s="129"/>
      <c r="G99" s="80"/>
      <c r="H99" s="40"/>
    </row>
    <row r="100" spans="1:8" hidden="1" x14ac:dyDescent="0.25">
      <c r="B100" s="133"/>
      <c r="C100" s="134"/>
      <c r="D100" s="134"/>
      <c r="E100" s="135"/>
      <c r="F100" s="136"/>
      <c r="G100" s="80"/>
      <c r="H100" s="137"/>
    </row>
    <row r="101" spans="1:8" x14ac:dyDescent="0.25">
      <c r="B101" s="65"/>
      <c r="C101" s="38"/>
      <c r="D101" s="38"/>
      <c r="E101" s="39"/>
      <c r="F101" s="39"/>
      <c r="G101" s="80"/>
      <c r="H101" s="138"/>
    </row>
    <row r="102" spans="1:8" x14ac:dyDescent="0.25">
      <c r="B102" s="45"/>
      <c r="C102" s="45" t="s">
        <v>75</v>
      </c>
      <c r="D102" s="45"/>
      <c r="E102" s="46"/>
      <c r="F102" s="47">
        <f>SUM(F7:F100)</f>
        <v>81297802.149999991</v>
      </c>
      <c r="G102" s="101">
        <f>+F102/$F$114</f>
        <v>0.90836791872692924</v>
      </c>
      <c r="H102" s="48"/>
    </row>
    <row r="104" spans="1:8" x14ac:dyDescent="0.25">
      <c r="B104" s="49"/>
      <c r="C104" s="49" t="s">
        <v>78</v>
      </c>
      <c r="D104" s="49"/>
      <c r="E104" s="49"/>
      <c r="F104" s="49" t="s">
        <v>10</v>
      </c>
      <c r="G104" s="49" t="s">
        <v>11</v>
      </c>
      <c r="H104" s="49" t="s">
        <v>12</v>
      </c>
    </row>
    <row r="105" spans="1:8" x14ac:dyDescent="0.25">
      <c r="B105" s="50"/>
      <c r="C105" s="45" t="s">
        <v>79</v>
      </c>
      <c r="D105" s="38"/>
      <c r="E105" s="51"/>
      <c r="F105" s="52" t="s">
        <v>80</v>
      </c>
      <c r="G105" s="51">
        <v>0</v>
      </c>
      <c r="H105" s="38"/>
    </row>
    <row r="106" spans="1:8" x14ac:dyDescent="0.25">
      <c r="B106" s="50" t="s">
        <v>81</v>
      </c>
      <c r="C106" s="45" t="s">
        <v>82</v>
      </c>
      <c r="D106" s="45"/>
      <c r="E106" s="46"/>
      <c r="F106" s="39">
        <v>5981702.5099999998</v>
      </c>
      <c r="G106" s="81">
        <v>6.6835591070801767E-2</v>
      </c>
      <c r="H106" s="38"/>
    </row>
    <row r="107" spans="1:8" x14ac:dyDescent="0.25">
      <c r="B107" s="50"/>
      <c r="C107" s="45" t="s">
        <v>83</v>
      </c>
      <c r="D107" s="38"/>
      <c r="E107" s="51"/>
      <c r="F107" s="46" t="s">
        <v>80</v>
      </c>
      <c r="G107" s="51">
        <v>0</v>
      </c>
      <c r="H107" s="38"/>
    </row>
    <row r="108" spans="1:8" x14ac:dyDescent="0.25">
      <c r="B108" s="50"/>
      <c r="C108" s="45" t="s">
        <v>84</v>
      </c>
      <c r="D108" s="38"/>
      <c r="E108" s="51"/>
      <c r="F108" s="46" t="s">
        <v>80</v>
      </c>
      <c r="G108" s="51">
        <v>0</v>
      </c>
      <c r="H108" s="38"/>
    </row>
    <row r="109" spans="1:8" x14ac:dyDescent="0.25">
      <c r="B109" s="50"/>
      <c r="C109" s="45" t="s">
        <v>85</v>
      </c>
      <c r="D109" s="38"/>
      <c r="E109" s="51"/>
      <c r="F109" s="46" t="s">
        <v>80</v>
      </c>
      <c r="G109" s="51">
        <v>0</v>
      </c>
      <c r="H109" s="38"/>
    </row>
    <row r="110" spans="1:8" x14ac:dyDescent="0.25">
      <c r="B110" s="38" t="s">
        <v>71</v>
      </c>
      <c r="C110" s="38" t="s">
        <v>86</v>
      </c>
      <c r="D110" s="38"/>
      <c r="E110" s="51"/>
      <c r="F110" s="39">
        <v>2219255.12</v>
      </c>
      <c r="G110" s="81">
        <v>2.4796490202269039E-2</v>
      </c>
      <c r="H110" s="38"/>
    </row>
    <row r="111" spans="1:8" x14ac:dyDescent="0.25">
      <c r="B111" s="50"/>
      <c r="C111" s="38"/>
      <c r="D111" s="38"/>
      <c r="E111" s="51"/>
      <c r="F111" s="52"/>
      <c r="G111" s="81"/>
      <c r="H111" s="38"/>
    </row>
    <row r="112" spans="1:8" x14ac:dyDescent="0.25">
      <c r="B112" s="50"/>
      <c r="C112" s="38" t="s">
        <v>87</v>
      </c>
      <c r="D112" s="38"/>
      <c r="E112" s="51"/>
      <c r="F112" s="53">
        <f>SUM(F105:F111)</f>
        <v>8200957.6299999999</v>
      </c>
      <c r="G112" s="81">
        <f>+F112/$F$114</f>
        <v>9.1632081273070806E-2</v>
      </c>
      <c r="H112" s="38"/>
    </row>
    <row r="113" spans="2:8" x14ac:dyDescent="0.25">
      <c r="B113" s="50"/>
      <c r="C113" s="38"/>
      <c r="D113" s="38"/>
      <c r="E113" s="51"/>
      <c r="F113" s="53"/>
      <c r="G113" s="82"/>
      <c r="H113" s="38"/>
    </row>
    <row r="114" spans="2:8" x14ac:dyDescent="0.25">
      <c r="B114" s="54"/>
      <c r="C114" s="55" t="s">
        <v>88</v>
      </c>
      <c r="D114" s="56"/>
      <c r="E114" s="57"/>
      <c r="F114" s="57">
        <f>+F112+F102</f>
        <v>89498759.779999986</v>
      </c>
      <c r="G114" s="83">
        <v>1</v>
      </c>
      <c r="H114" s="38"/>
    </row>
    <row r="115" spans="2:8" x14ac:dyDescent="0.25">
      <c r="F115" s="99">
        <v>0</v>
      </c>
    </row>
    <row r="116" spans="2:8" s="85" customFormat="1" x14ac:dyDescent="0.25">
      <c r="C116" s="88" t="s">
        <v>89</v>
      </c>
      <c r="D116" s="90"/>
      <c r="E116" s="91"/>
      <c r="F116" s="91"/>
    </row>
    <row r="117" spans="2:8" s="85" customFormat="1" x14ac:dyDescent="0.25">
      <c r="C117" s="88" t="s">
        <v>90</v>
      </c>
      <c r="D117" s="90"/>
      <c r="E117" s="91"/>
    </row>
    <row r="118" spans="2:8" s="85" customFormat="1" x14ac:dyDescent="0.25">
      <c r="C118" s="88" t="s">
        <v>91</v>
      </c>
      <c r="D118" s="90"/>
      <c r="E118" s="91"/>
    </row>
    <row r="119" spans="2:8" s="85" customFormat="1" x14ac:dyDescent="0.25">
      <c r="C119" s="88" t="s">
        <v>92</v>
      </c>
      <c r="D119" s="92">
        <v>9.4722000000000008</v>
      </c>
      <c r="E119" s="91"/>
    </row>
    <row r="120" spans="2:8" s="85" customFormat="1" x14ac:dyDescent="0.25">
      <c r="C120" s="88" t="s">
        <v>93</v>
      </c>
      <c r="D120" s="92">
        <v>10.1373</v>
      </c>
      <c r="E120" s="91"/>
    </row>
    <row r="121" spans="2:8" s="85" customFormat="1" x14ac:dyDescent="0.25">
      <c r="C121" s="88" t="s">
        <v>94</v>
      </c>
      <c r="D121" s="91"/>
      <c r="E121" s="91"/>
    </row>
    <row r="122" spans="2:8" s="85" customFormat="1" x14ac:dyDescent="0.25">
      <c r="C122" s="88" t="s">
        <v>95</v>
      </c>
      <c r="D122" s="93">
        <v>0</v>
      </c>
      <c r="E122" s="91"/>
    </row>
    <row r="123" spans="2:8" s="85" customFormat="1" x14ac:dyDescent="0.25">
      <c r="C123" s="88" t="s">
        <v>96</v>
      </c>
      <c r="D123" s="93">
        <v>0</v>
      </c>
      <c r="E123" s="91"/>
      <c r="F123" s="86"/>
      <c r="G123" s="87"/>
    </row>
    <row r="124" spans="2:8" s="85" customFormat="1" x14ac:dyDescent="0.25">
      <c r="B124" s="87"/>
      <c r="C124" s="88"/>
      <c r="E124" s="91"/>
    </row>
    <row r="125" spans="2:8" s="85" customFormat="1" x14ac:dyDescent="0.25">
      <c r="E125" s="91"/>
      <c r="F125" s="91"/>
    </row>
    <row r="126" spans="2:8" s="85" customFormat="1" x14ac:dyDescent="0.25">
      <c r="C126" s="94" t="s">
        <v>97</v>
      </c>
      <c r="D126" s="94"/>
      <c r="E126" s="94"/>
      <c r="F126" s="94"/>
      <c r="G126" s="94"/>
      <c r="H126" s="94"/>
    </row>
    <row r="127" spans="2:8" s="85" customFormat="1" x14ac:dyDescent="0.25">
      <c r="C127" s="94" t="s">
        <v>98</v>
      </c>
      <c r="D127" s="94"/>
      <c r="E127" s="94"/>
      <c r="F127" s="94" t="s">
        <v>10</v>
      </c>
      <c r="G127" s="94" t="s">
        <v>11</v>
      </c>
      <c r="H127" s="94" t="s">
        <v>12</v>
      </c>
    </row>
    <row r="128" spans="2:8" s="85" customFormat="1" x14ac:dyDescent="0.25">
      <c r="C128" s="88" t="s">
        <v>99</v>
      </c>
      <c r="E128" s="91"/>
      <c r="F128" s="95">
        <f>SUMIF(Table134567681620[[Industry ]],A96,Table134567681620[Market Value])</f>
        <v>0</v>
      </c>
      <c r="G128" s="96">
        <f>+F128/$F$114</f>
        <v>0</v>
      </c>
    </row>
    <row r="129" spans="3:8" s="85" customFormat="1" x14ac:dyDescent="0.25">
      <c r="C129" s="85" t="s">
        <v>100</v>
      </c>
      <c r="E129" s="91"/>
      <c r="F129" s="95">
        <f>SUMIF(Table134567681620[[Industry ]],A97,Table134567681620[Market Value])</f>
        <v>0</v>
      </c>
      <c r="G129" s="96">
        <f>+F129/$F$114</f>
        <v>0</v>
      </c>
    </row>
    <row r="130" spans="3:8" s="85" customFormat="1" x14ac:dyDescent="0.25">
      <c r="C130" s="85" t="s">
        <v>101</v>
      </c>
      <c r="E130" s="91"/>
      <c r="F130" s="95">
        <f>SUMIF($E$142:$E$149,C130,H142:H149)</f>
        <v>0</v>
      </c>
      <c r="G130" s="96">
        <f>+F130/$F$114</f>
        <v>0</v>
      </c>
    </row>
    <row r="131" spans="3:8" s="85" customFormat="1" x14ac:dyDescent="0.25">
      <c r="C131" s="85" t="s">
        <v>102</v>
      </c>
      <c r="E131" s="91"/>
      <c r="F131" s="95">
        <f t="shared" ref="F131:F139" si="0">SUMIF($E$142:$E$149,C131,H143:H150)</f>
        <v>0</v>
      </c>
      <c r="G131" s="96">
        <f t="shared" ref="G131:G139" si="1">+F131/$F$114</f>
        <v>0</v>
      </c>
    </row>
    <row r="132" spans="3:8" s="85" customFormat="1" x14ac:dyDescent="0.25">
      <c r="C132" s="85" t="s">
        <v>103</v>
      </c>
      <c r="E132" s="91"/>
      <c r="F132" s="95">
        <f t="shared" si="0"/>
        <v>0</v>
      </c>
      <c r="G132" s="96">
        <f t="shared" si="1"/>
        <v>0</v>
      </c>
    </row>
    <row r="133" spans="3:8" s="85" customFormat="1" x14ac:dyDescent="0.25">
      <c r="C133" s="85" t="s">
        <v>104</v>
      </c>
      <c r="E133" s="91"/>
      <c r="F133" s="95">
        <f t="shared" si="0"/>
        <v>0</v>
      </c>
      <c r="G133" s="96">
        <f t="shared" si="1"/>
        <v>0</v>
      </c>
    </row>
    <row r="134" spans="3:8" s="85" customFormat="1" x14ac:dyDescent="0.25">
      <c r="C134" s="85" t="s">
        <v>105</v>
      </c>
      <c r="E134" s="91"/>
      <c r="F134" s="95">
        <f t="shared" si="0"/>
        <v>0</v>
      </c>
      <c r="G134" s="96">
        <f t="shared" si="1"/>
        <v>0</v>
      </c>
    </row>
    <row r="135" spans="3:8" s="85" customFormat="1" x14ac:dyDescent="0.25">
      <c r="C135" s="85" t="s">
        <v>106</v>
      </c>
      <c r="E135" s="91"/>
      <c r="F135" s="95">
        <f t="shared" si="0"/>
        <v>0</v>
      </c>
      <c r="G135" s="96">
        <f t="shared" si="1"/>
        <v>0</v>
      </c>
    </row>
    <row r="136" spans="3:8" s="85" customFormat="1" x14ac:dyDescent="0.25">
      <c r="C136" s="85" t="s">
        <v>107</v>
      </c>
      <c r="E136" s="91"/>
      <c r="F136" s="95">
        <f t="shared" si="0"/>
        <v>0</v>
      </c>
      <c r="G136" s="96">
        <f t="shared" si="1"/>
        <v>0</v>
      </c>
    </row>
    <row r="137" spans="3:8" s="85" customFormat="1" x14ac:dyDescent="0.25">
      <c r="C137" s="85" t="s">
        <v>108</v>
      </c>
      <c r="E137" s="91"/>
      <c r="F137" s="95">
        <f>SUMIF($E$142:$E$149,C137,H149:H156)</f>
        <v>0</v>
      </c>
      <c r="G137" s="96">
        <f t="shared" si="1"/>
        <v>0</v>
      </c>
    </row>
    <row r="138" spans="3:8" s="85" customFormat="1" x14ac:dyDescent="0.25">
      <c r="C138" s="85" t="s">
        <v>109</v>
      </c>
      <c r="E138" s="91"/>
      <c r="F138" s="95">
        <f t="shared" si="0"/>
        <v>0</v>
      </c>
      <c r="G138" s="96">
        <f t="shared" si="1"/>
        <v>0</v>
      </c>
    </row>
    <row r="139" spans="3:8" s="85" customFormat="1" x14ac:dyDescent="0.25">
      <c r="C139" s="85" t="s">
        <v>110</v>
      </c>
      <c r="E139" s="91"/>
      <c r="F139" s="95">
        <f t="shared" si="0"/>
        <v>0</v>
      </c>
      <c r="G139" s="96">
        <f t="shared" si="1"/>
        <v>0</v>
      </c>
    </row>
    <row r="140" spans="3:8" s="85" customFormat="1" x14ac:dyDescent="0.25">
      <c r="E140" s="91"/>
    </row>
    <row r="141" spans="3:8" s="85" customFormat="1" x14ac:dyDescent="0.25">
      <c r="E141" s="91"/>
    </row>
    <row r="142" spans="3:8" s="85" customFormat="1" x14ac:dyDescent="0.25">
      <c r="E142" s="85" t="s">
        <v>101</v>
      </c>
      <c r="F142" s="85" t="s">
        <v>111</v>
      </c>
      <c r="G142" s="85">
        <f t="shared" ref="G142:G149" si="2">SUMIF($H$7:$H$57,F142,$E$7:$E$57)</f>
        <v>0</v>
      </c>
      <c r="H142" s="85">
        <f t="shared" ref="H142:H149" si="3">SUMIF($H$7:$H$57,F142,$F$7:$F$57)</f>
        <v>0</v>
      </c>
    </row>
    <row r="143" spans="3:8" s="85" customFormat="1" x14ac:dyDescent="0.25">
      <c r="E143" s="85" t="s">
        <v>101</v>
      </c>
      <c r="F143" s="85" t="s">
        <v>112</v>
      </c>
      <c r="G143" s="85">
        <f t="shared" si="2"/>
        <v>0</v>
      </c>
      <c r="H143" s="85">
        <f t="shared" si="3"/>
        <v>0</v>
      </c>
    </row>
    <row r="144" spans="3:8" s="85" customFormat="1" x14ac:dyDescent="0.25">
      <c r="E144" s="85" t="s">
        <v>101</v>
      </c>
      <c r="F144" s="85" t="s">
        <v>113</v>
      </c>
      <c r="G144" s="85">
        <f t="shared" si="2"/>
        <v>0</v>
      </c>
      <c r="H144" s="85">
        <f t="shared" si="3"/>
        <v>0</v>
      </c>
    </row>
    <row r="145" spans="5:8" s="85" customFormat="1" x14ac:dyDescent="0.25">
      <c r="E145" s="85" t="s">
        <v>103</v>
      </c>
      <c r="F145" s="85" t="s">
        <v>114</v>
      </c>
      <c r="G145" s="85">
        <f t="shared" si="2"/>
        <v>0</v>
      </c>
      <c r="H145" s="85">
        <f t="shared" si="3"/>
        <v>0</v>
      </c>
    </row>
    <row r="146" spans="5:8" s="85" customFormat="1" x14ac:dyDescent="0.25">
      <c r="E146" s="85" t="s">
        <v>104</v>
      </c>
      <c r="F146" s="85" t="s">
        <v>115</v>
      </c>
      <c r="G146" s="85">
        <f t="shared" si="2"/>
        <v>0</v>
      </c>
      <c r="H146" s="85">
        <f t="shared" si="3"/>
        <v>0</v>
      </c>
    </row>
    <row r="147" spans="5:8" s="85" customFormat="1" x14ac:dyDescent="0.25">
      <c r="E147" s="85" t="s">
        <v>101</v>
      </c>
      <c r="F147" s="85" t="s">
        <v>116</v>
      </c>
      <c r="G147" s="85">
        <f t="shared" si="2"/>
        <v>0</v>
      </c>
      <c r="H147" s="85">
        <f t="shared" si="3"/>
        <v>0</v>
      </c>
    </row>
    <row r="148" spans="5:8" s="85" customFormat="1" x14ac:dyDescent="0.25">
      <c r="E148" s="85" t="s">
        <v>104</v>
      </c>
      <c r="F148" s="85" t="s">
        <v>117</v>
      </c>
      <c r="G148" s="85">
        <f t="shared" si="2"/>
        <v>0</v>
      </c>
      <c r="H148" s="85">
        <f t="shared" si="3"/>
        <v>0</v>
      </c>
    </row>
    <row r="149" spans="5:8" s="85" customFormat="1" x14ac:dyDescent="0.25">
      <c r="E149" s="85" t="s">
        <v>101</v>
      </c>
      <c r="F149" s="85" t="s">
        <v>118</v>
      </c>
      <c r="G149" s="85">
        <f t="shared" si="2"/>
        <v>0</v>
      </c>
      <c r="H149" s="85">
        <f t="shared" si="3"/>
        <v>0</v>
      </c>
    </row>
    <row r="150" spans="5:8" s="85" customFormat="1" x14ac:dyDescent="0.25">
      <c r="E150" s="91"/>
      <c r="G150" s="85" t="s">
        <v>119</v>
      </c>
      <c r="H150" s="85" t="s">
        <v>119</v>
      </c>
    </row>
    <row r="151" spans="5:8" s="85" customFormat="1" x14ac:dyDescent="0.25">
      <c r="E151" s="91"/>
    </row>
    <row r="152" spans="5:8" s="85" customFormat="1" x14ac:dyDescent="0.25">
      <c r="E152" s="91"/>
    </row>
    <row r="153" spans="5:8" s="85" customFormat="1" x14ac:dyDescent="0.25">
      <c r="E153" s="91"/>
    </row>
    <row r="154" spans="5:8" s="85" customFormat="1" x14ac:dyDescent="0.25">
      <c r="E154" s="91"/>
    </row>
    <row r="155" spans="5:8" s="85" customFormat="1" x14ac:dyDescent="0.25">
      <c r="E155" s="91"/>
    </row>
    <row r="156" spans="5:8" s="85" customFormat="1" x14ac:dyDescent="0.25">
      <c r="E156" s="91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799F2-DDA4-4147-810A-7829F1516450}">
  <sheetPr>
    <tabColor rgb="FF7030A0"/>
  </sheetPr>
  <dimension ref="A2:O149"/>
  <sheetViews>
    <sheetView showGridLines="0" zoomScale="85" zoomScaleNormal="85" zoomScaleSheetLayoutView="89" workbookViewId="0">
      <selection activeCell="C123" sqref="C123"/>
    </sheetView>
  </sheetViews>
  <sheetFormatPr defaultColWidth="9.140625" defaultRowHeight="15" outlineLevelRow="1" x14ac:dyDescent="0.25"/>
  <cols>
    <col min="1" max="1" width="11.28515625" style="85" customWidth="1"/>
    <col min="2" max="2" width="16.5703125" style="27" customWidth="1"/>
    <col min="3" max="3" width="60.7109375" style="27" customWidth="1"/>
    <col min="4" max="4" width="60.85546875" style="27" customWidth="1"/>
    <col min="5" max="5" width="19.42578125" style="30" customWidth="1"/>
    <col min="6" max="6" width="29.5703125" style="27" customWidth="1"/>
    <col min="7" max="7" width="20.5703125" style="27" customWidth="1"/>
    <col min="8" max="8" width="20.7109375" style="27" bestFit="1" customWidth="1"/>
    <col min="9" max="9" width="12" style="27" bestFit="1" customWidth="1"/>
    <col min="10" max="11" width="9.140625" style="85"/>
    <col min="12" max="12" width="16.140625" style="85" bestFit="1" customWidth="1"/>
    <col min="13" max="13" width="14" style="85" bestFit="1" customWidth="1"/>
    <col min="14" max="14" width="9.140625" style="85"/>
    <col min="15" max="15" width="10" style="85" bestFit="1" customWidth="1"/>
    <col min="16" max="16384" width="9.140625" style="27"/>
  </cols>
  <sheetData>
    <row r="2" spans="1:8" x14ac:dyDescent="0.25">
      <c r="B2" s="28" t="s">
        <v>0</v>
      </c>
      <c r="D2" s="29" t="s">
        <v>1</v>
      </c>
    </row>
    <row r="3" spans="1:8" x14ac:dyDescent="0.25">
      <c r="A3" s="85" t="s">
        <v>587</v>
      </c>
      <c r="B3" s="28" t="s">
        <v>3</v>
      </c>
      <c r="D3" s="28" t="s">
        <v>313</v>
      </c>
    </row>
    <row r="4" spans="1:8" x14ac:dyDescent="0.25">
      <c r="B4" s="28" t="s">
        <v>5</v>
      </c>
      <c r="D4" s="28" t="s">
        <v>765</v>
      </c>
    </row>
    <row r="6" spans="1:8" x14ac:dyDescent="0.25">
      <c r="B6" s="33" t="s">
        <v>6</v>
      </c>
      <c r="C6" s="34" t="s">
        <v>7</v>
      </c>
      <c r="D6" s="34" t="s">
        <v>8</v>
      </c>
      <c r="E6" s="35" t="s">
        <v>9</v>
      </c>
      <c r="F6" s="34" t="s">
        <v>10</v>
      </c>
      <c r="G6" s="34" t="s">
        <v>11</v>
      </c>
      <c r="H6" s="36" t="s">
        <v>12</v>
      </c>
    </row>
    <row r="7" spans="1:8" x14ac:dyDescent="0.25">
      <c r="A7" s="88"/>
      <c r="B7" s="2" t="s">
        <v>276</v>
      </c>
      <c r="C7" s="38" t="s">
        <v>555</v>
      </c>
      <c r="D7" s="38" t="s">
        <v>311</v>
      </c>
      <c r="E7" s="39">
        <v>50000</v>
      </c>
      <c r="F7" s="39">
        <v>4872240</v>
      </c>
      <c r="G7" s="80">
        <v>9.4364161611029063E-2</v>
      </c>
      <c r="H7" s="40"/>
    </row>
    <row r="8" spans="1:8" x14ac:dyDescent="0.25">
      <c r="A8" s="88"/>
      <c r="B8" s="2" t="s">
        <v>277</v>
      </c>
      <c r="C8" s="38" t="s">
        <v>561</v>
      </c>
      <c r="D8" s="38" t="s">
        <v>311</v>
      </c>
      <c r="E8" s="39">
        <v>50000</v>
      </c>
      <c r="F8" s="39">
        <v>4959075</v>
      </c>
      <c r="G8" s="80">
        <v>9.6045957247839583E-2</v>
      </c>
      <c r="H8" s="40"/>
    </row>
    <row r="9" spans="1:8" x14ac:dyDescent="0.25">
      <c r="A9" s="88"/>
      <c r="B9" s="2" t="s">
        <v>750</v>
      </c>
      <c r="C9" s="38" t="s">
        <v>751</v>
      </c>
      <c r="D9" s="38" t="s">
        <v>311</v>
      </c>
      <c r="E9" s="39">
        <v>50000</v>
      </c>
      <c r="F9" s="39">
        <v>5072455</v>
      </c>
      <c r="G9" s="80">
        <v>9.8241868911357486E-2</v>
      </c>
      <c r="H9" s="40"/>
    </row>
    <row r="10" spans="1:8" x14ac:dyDescent="0.25">
      <c r="A10" s="88"/>
      <c r="B10" s="2" t="s">
        <v>782</v>
      </c>
      <c r="C10" s="38" t="s">
        <v>783</v>
      </c>
      <c r="D10" s="38" t="s">
        <v>77</v>
      </c>
      <c r="E10" s="39">
        <v>20000</v>
      </c>
      <c r="F10" s="39">
        <v>2020518</v>
      </c>
      <c r="G10" s="80">
        <v>3.913281921456932E-2</v>
      </c>
      <c r="H10" s="40"/>
    </row>
    <row r="11" spans="1:8" x14ac:dyDescent="0.25">
      <c r="A11" s="88"/>
      <c r="B11" s="2" t="s">
        <v>786</v>
      </c>
      <c r="C11" s="38" t="s">
        <v>787</v>
      </c>
      <c r="D11" s="38" t="s">
        <v>77</v>
      </c>
      <c r="E11" s="39">
        <v>20000</v>
      </c>
      <c r="F11" s="39">
        <v>1993996</v>
      </c>
      <c r="G11" s="80">
        <v>3.8619148645334694E-2</v>
      </c>
      <c r="H11" s="40"/>
    </row>
    <row r="12" spans="1:8" x14ac:dyDescent="0.25">
      <c r="A12" s="88"/>
      <c r="B12" s="2" t="s">
        <v>13</v>
      </c>
      <c r="C12" s="38" t="s">
        <v>318</v>
      </c>
      <c r="D12" s="38" t="s">
        <v>314</v>
      </c>
      <c r="E12" s="39">
        <v>1085</v>
      </c>
      <c r="F12" s="39">
        <v>1403881.5</v>
      </c>
      <c r="G12" s="80">
        <v>2.718997847986427E-2</v>
      </c>
      <c r="H12" s="40"/>
    </row>
    <row r="13" spans="1:8" x14ac:dyDescent="0.25">
      <c r="A13" s="88"/>
      <c r="B13" s="2" t="s">
        <v>14</v>
      </c>
      <c r="C13" s="38" t="s">
        <v>315</v>
      </c>
      <c r="D13" s="38" t="s">
        <v>319</v>
      </c>
      <c r="E13" s="39">
        <v>505</v>
      </c>
      <c r="F13" s="39">
        <v>505202</v>
      </c>
      <c r="G13" s="80">
        <v>9.7846089630673171E-3</v>
      </c>
      <c r="H13" s="40"/>
    </row>
    <row r="14" spans="1:8" x14ac:dyDescent="0.25">
      <c r="A14" s="88"/>
      <c r="B14" s="2" t="s">
        <v>15</v>
      </c>
      <c r="C14" s="38" t="s">
        <v>320</v>
      </c>
      <c r="D14" s="38" t="s">
        <v>317</v>
      </c>
      <c r="E14" s="39">
        <v>255</v>
      </c>
      <c r="F14" s="39">
        <v>1056567</v>
      </c>
      <c r="G14" s="80">
        <v>2.0463289809385447E-2</v>
      </c>
      <c r="H14" s="40"/>
    </row>
    <row r="15" spans="1:8" x14ac:dyDescent="0.25">
      <c r="A15" s="88"/>
      <c r="B15" s="2" t="s">
        <v>16</v>
      </c>
      <c r="C15" s="38" t="s">
        <v>321</v>
      </c>
      <c r="D15" s="38" t="s">
        <v>323</v>
      </c>
      <c r="E15" s="39">
        <v>749</v>
      </c>
      <c r="F15" s="39">
        <v>204027.6</v>
      </c>
      <c r="G15" s="80">
        <v>3.9515486551381694E-3</v>
      </c>
      <c r="H15" s="40"/>
    </row>
    <row r="16" spans="1:8" x14ac:dyDescent="0.25">
      <c r="A16" s="88"/>
      <c r="B16" s="2" t="s">
        <v>17</v>
      </c>
      <c r="C16" s="38" t="s">
        <v>332</v>
      </c>
      <c r="D16" s="38" t="s">
        <v>314</v>
      </c>
      <c r="E16" s="39">
        <v>905</v>
      </c>
      <c r="F16" s="39">
        <v>274712.75</v>
      </c>
      <c r="G16" s="80">
        <v>5.3205585803675973E-3</v>
      </c>
      <c r="H16" s="40"/>
    </row>
    <row r="17" spans="1:8" x14ac:dyDescent="0.25">
      <c r="A17" s="88"/>
      <c r="B17" s="2" t="s">
        <v>18</v>
      </c>
      <c r="C17" s="38" t="s">
        <v>330</v>
      </c>
      <c r="D17" s="38" t="s">
        <v>326</v>
      </c>
      <c r="E17" s="39">
        <v>132</v>
      </c>
      <c r="F17" s="39">
        <v>279602.40000000002</v>
      </c>
      <c r="G17" s="80">
        <v>5.4152599339177864E-3</v>
      </c>
      <c r="H17" s="40"/>
    </row>
    <row r="18" spans="1:8" x14ac:dyDescent="0.25">
      <c r="A18" s="88"/>
      <c r="B18" s="2" t="s">
        <v>19</v>
      </c>
      <c r="C18" s="38" t="s">
        <v>336</v>
      </c>
      <c r="D18" s="38" t="s">
        <v>322</v>
      </c>
      <c r="E18" s="39">
        <v>125</v>
      </c>
      <c r="F18" s="39">
        <v>119575</v>
      </c>
      <c r="G18" s="80">
        <v>2.3158946654185343E-3</v>
      </c>
      <c r="H18" s="40"/>
    </row>
    <row r="19" spans="1:8" x14ac:dyDescent="0.25">
      <c r="A19" s="88"/>
      <c r="B19" s="2" t="s">
        <v>20</v>
      </c>
      <c r="C19" s="38" t="s">
        <v>333</v>
      </c>
      <c r="D19" s="38" t="s">
        <v>323</v>
      </c>
      <c r="E19" s="39">
        <v>1830</v>
      </c>
      <c r="F19" s="39">
        <v>1460248.5</v>
      </c>
      <c r="G19" s="80">
        <v>2.8281678539288452E-2</v>
      </c>
      <c r="H19" s="40"/>
    </row>
    <row r="20" spans="1:8" x14ac:dyDescent="0.25">
      <c r="A20" s="88"/>
      <c r="B20" s="2" t="s">
        <v>21</v>
      </c>
      <c r="C20" s="38" t="s">
        <v>335</v>
      </c>
      <c r="D20" s="38" t="s">
        <v>327</v>
      </c>
      <c r="E20" s="39">
        <v>192</v>
      </c>
      <c r="F20" s="39">
        <v>357600</v>
      </c>
      <c r="G20" s="80">
        <v>6.9258953155230431E-3</v>
      </c>
      <c r="H20" s="40"/>
    </row>
    <row r="21" spans="1:8" x14ac:dyDescent="0.25">
      <c r="A21" s="88"/>
      <c r="B21" s="2" t="s">
        <v>23</v>
      </c>
      <c r="C21" s="38" t="s">
        <v>334</v>
      </c>
      <c r="D21" s="38" t="s">
        <v>323</v>
      </c>
      <c r="E21" s="39">
        <v>1317</v>
      </c>
      <c r="F21" s="39">
        <v>1352427.3</v>
      </c>
      <c r="G21" s="80">
        <v>2.6193428136620463E-2</v>
      </c>
      <c r="H21" s="40"/>
    </row>
    <row r="22" spans="1:8" x14ac:dyDescent="0.25">
      <c r="A22" s="88"/>
      <c r="B22" s="2" t="s">
        <v>24</v>
      </c>
      <c r="C22" s="38" t="s">
        <v>331</v>
      </c>
      <c r="D22" s="38" t="s">
        <v>324</v>
      </c>
      <c r="E22" s="39">
        <v>56</v>
      </c>
      <c r="F22" s="39">
        <v>396116</v>
      </c>
      <c r="G22" s="80">
        <v>7.671862272941068E-3</v>
      </c>
      <c r="H22" s="40"/>
    </row>
    <row r="23" spans="1:8" x14ac:dyDescent="0.25">
      <c r="A23" s="88"/>
      <c r="B23" s="2" t="s">
        <v>25</v>
      </c>
      <c r="C23" s="38" t="s">
        <v>329</v>
      </c>
      <c r="D23" s="38" t="s">
        <v>342</v>
      </c>
      <c r="E23" s="39">
        <v>100</v>
      </c>
      <c r="F23" s="39">
        <v>42185</v>
      </c>
      <c r="G23" s="80">
        <v>8.1702710818047977E-4</v>
      </c>
      <c r="H23" s="40"/>
    </row>
    <row r="24" spans="1:8" x14ac:dyDescent="0.25">
      <c r="A24" s="88"/>
      <c r="B24" s="2" t="s">
        <v>26</v>
      </c>
      <c r="C24" s="38" t="s">
        <v>355</v>
      </c>
      <c r="D24" s="38" t="s">
        <v>341</v>
      </c>
      <c r="E24" s="39">
        <v>1485</v>
      </c>
      <c r="F24" s="39">
        <v>279269.09999999998</v>
      </c>
      <c r="G24" s="80">
        <v>5.4088046741060858E-3</v>
      </c>
      <c r="H24" s="40"/>
    </row>
    <row r="25" spans="1:8" x14ac:dyDescent="0.25">
      <c r="A25" s="88"/>
      <c r="B25" s="2" t="s">
        <v>27</v>
      </c>
      <c r="C25" s="38" t="s">
        <v>343</v>
      </c>
      <c r="D25" s="38" t="s">
        <v>327</v>
      </c>
      <c r="E25" s="39">
        <v>45</v>
      </c>
      <c r="F25" s="39">
        <v>61069.5</v>
      </c>
      <c r="G25" s="80">
        <v>1.1827767448862822E-3</v>
      </c>
      <c r="H25" s="40"/>
    </row>
    <row r="26" spans="1:8" x14ac:dyDescent="0.25">
      <c r="A26" s="88"/>
      <c r="B26" s="2" t="s">
        <v>28</v>
      </c>
      <c r="C26" s="38" t="s">
        <v>339</v>
      </c>
      <c r="D26" s="38" t="s">
        <v>323</v>
      </c>
      <c r="E26" s="39">
        <v>1345</v>
      </c>
      <c r="F26" s="39">
        <v>1849644</v>
      </c>
      <c r="G26" s="80">
        <v>3.5823380075462256E-2</v>
      </c>
      <c r="H26" s="40"/>
    </row>
    <row r="27" spans="1:8" x14ac:dyDescent="0.25">
      <c r="A27" s="88"/>
      <c r="B27" s="2" t="s">
        <v>756</v>
      </c>
      <c r="C27" s="38" t="s">
        <v>759</v>
      </c>
      <c r="D27" s="38" t="s">
        <v>760</v>
      </c>
      <c r="E27" s="39">
        <v>795</v>
      </c>
      <c r="F27" s="39">
        <v>160645.65</v>
      </c>
      <c r="G27" s="80">
        <v>3.1113393590440556E-3</v>
      </c>
      <c r="H27" s="40"/>
    </row>
    <row r="28" spans="1:8" x14ac:dyDescent="0.25">
      <c r="A28" s="88"/>
      <c r="B28" s="2" t="s">
        <v>29</v>
      </c>
      <c r="C28" s="38" t="s">
        <v>340</v>
      </c>
      <c r="D28" s="38" t="s">
        <v>344</v>
      </c>
      <c r="E28" s="39">
        <v>186</v>
      </c>
      <c r="F28" s="39">
        <v>570796.80000000005</v>
      </c>
      <c r="G28" s="80">
        <v>1.105503043410387E-2</v>
      </c>
      <c r="H28" s="40"/>
    </row>
    <row r="29" spans="1:8" x14ac:dyDescent="0.25">
      <c r="A29" s="88"/>
      <c r="B29" s="2" t="s">
        <v>634</v>
      </c>
      <c r="C29" s="38" t="s">
        <v>654</v>
      </c>
      <c r="D29" s="38" t="s">
        <v>656</v>
      </c>
      <c r="E29" s="39">
        <v>8</v>
      </c>
      <c r="F29" s="39">
        <v>56248</v>
      </c>
      <c r="G29" s="80">
        <v>1.0893953011955821E-3</v>
      </c>
      <c r="H29" s="40"/>
    </row>
    <row r="30" spans="1:8" x14ac:dyDescent="0.25">
      <c r="A30" s="88"/>
      <c r="B30" s="2" t="s">
        <v>757</v>
      </c>
      <c r="C30" s="38" t="s">
        <v>761</v>
      </c>
      <c r="D30" s="38" t="s">
        <v>762</v>
      </c>
      <c r="E30" s="39">
        <v>50</v>
      </c>
      <c r="F30" s="39">
        <v>193280</v>
      </c>
      <c r="G30" s="80">
        <v>3.7433921884348258E-3</v>
      </c>
      <c r="H30" s="40"/>
    </row>
    <row r="31" spans="1:8" x14ac:dyDescent="0.25">
      <c r="A31" s="88"/>
      <c r="B31" s="2" t="s">
        <v>31</v>
      </c>
      <c r="C31" s="38" t="s">
        <v>354</v>
      </c>
      <c r="D31" s="38" t="s">
        <v>325</v>
      </c>
      <c r="E31" s="39">
        <v>125</v>
      </c>
      <c r="F31" s="39">
        <v>223725</v>
      </c>
      <c r="G31" s="80">
        <v>4.3330423083484141E-3</v>
      </c>
      <c r="H31" s="40"/>
    </row>
    <row r="32" spans="1:8" x14ac:dyDescent="0.25">
      <c r="A32" s="88"/>
      <c r="B32" s="2" t="s">
        <v>638</v>
      </c>
      <c r="C32" s="38" t="s">
        <v>660</v>
      </c>
      <c r="D32" s="38" t="s">
        <v>316</v>
      </c>
      <c r="E32" s="39">
        <v>730</v>
      </c>
      <c r="F32" s="39">
        <v>285941</v>
      </c>
      <c r="G32" s="80">
        <v>5.5380241398657005E-3</v>
      </c>
      <c r="H32" s="40"/>
    </row>
    <row r="33" spans="1:8" x14ac:dyDescent="0.25">
      <c r="A33" s="88"/>
      <c r="B33" s="2" t="s">
        <v>33</v>
      </c>
      <c r="C33" s="38" t="s">
        <v>348</v>
      </c>
      <c r="D33" s="38" t="s">
        <v>352</v>
      </c>
      <c r="E33" s="39">
        <v>15</v>
      </c>
      <c r="F33" s="39">
        <v>26485.5</v>
      </c>
      <c r="G33" s="80">
        <v>5.1296364759308047E-4</v>
      </c>
      <c r="H33" s="40"/>
    </row>
    <row r="34" spans="1:8" x14ac:dyDescent="0.25">
      <c r="A34" s="88"/>
      <c r="B34" s="2" t="s">
        <v>639</v>
      </c>
      <c r="C34" s="38" t="s">
        <v>662</v>
      </c>
      <c r="D34" s="38" t="s">
        <v>661</v>
      </c>
      <c r="E34" s="39">
        <v>85</v>
      </c>
      <c r="F34" s="39">
        <v>225522</v>
      </c>
      <c r="G34" s="80">
        <v>4.3678460943718895E-3</v>
      </c>
      <c r="H34" s="40"/>
    </row>
    <row r="35" spans="1:8" x14ac:dyDescent="0.25">
      <c r="A35" s="88"/>
      <c r="B35" s="2" t="s">
        <v>34</v>
      </c>
      <c r="C35" s="38" t="s">
        <v>337</v>
      </c>
      <c r="D35" s="38" t="s">
        <v>349</v>
      </c>
      <c r="E35" s="39">
        <v>1750</v>
      </c>
      <c r="F35" s="39">
        <v>303555</v>
      </c>
      <c r="G35" s="80">
        <v>5.8791670931308652E-3</v>
      </c>
      <c r="H35" s="40"/>
    </row>
    <row r="36" spans="1:8" x14ac:dyDescent="0.25">
      <c r="A36" s="88"/>
      <c r="B36" s="2" t="s">
        <v>635</v>
      </c>
      <c r="C36" s="38" t="s">
        <v>655</v>
      </c>
      <c r="D36" s="38" t="s">
        <v>657</v>
      </c>
      <c r="E36" s="39">
        <v>140</v>
      </c>
      <c r="F36" s="39">
        <v>275884</v>
      </c>
      <c r="G36" s="80">
        <v>5.3432430179747182E-3</v>
      </c>
      <c r="H36" s="40"/>
    </row>
    <row r="37" spans="1:8" x14ac:dyDescent="0.25">
      <c r="A37" s="88"/>
      <c r="B37" s="2" t="s">
        <v>36</v>
      </c>
      <c r="C37" s="38" t="s">
        <v>338</v>
      </c>
      <c r="D37" s="38" t="s">
        <v>347</v>
      </c>
      <c r="E37" s="39">
        <v>965</v>
      </c>
      <c r="F37" s="39">
        <v>276906.75</v>
      </c>
      <c r="G37" s="80">
        <v>5.363051349725141E-3</v>
      </c>
      <c r="H37" s="40"/>
    </row>
    <row r="38" spans="1:8" x14ac:dyDescent="0.25">
      <c r="A38" s="88"/>
      <c r="B38" s="2" t="s">
        <v>37</v>
      </c>
      <c r="C38" s="38" t="s">
        <v>351</v>
      </c>
      <c r="D38" s="38" t="s">
        <v>324</v>
      </c>
      <c r="E38" s="39">
        <v>16</v>
      </c>
      <c r="F38" s="39">
        <v>76708.800000000003</v>
      </c>
      <c r="G38" s="80">
        <v>1.485674268958037E-3</v>
      </c>
      <c r="H38" s="40"/>
    </row>
    <row r="39" spans="1:8" x14ac:dyDescent="0.25">
      <c r="A39" s="88"/>
      <c r="B39" s="2" t="s">
        <v>38</v>
      </c>
      <c r="C39" s="38" t="s">
        <v>362</v>
      </c>
      <c r="D39" s="38" t="s">
        <v>323</v>
      </c>
      <c r="E39" s="39">
        <v>1970</v>
      </c>
      <c r="F39" s="39">
        <v>650198.5</v>
      </c>
      <c r="G39" s="80">
        <v>1.2592860026034982E-2</v>
      </c>
      <c r="H39" s="40"/>
    </row>
    <row r="40" spans="1:8" x14ac:dyDescent="0.25">
      <c r="A40" s="88"/>
      <c r="B40" s="2" t="s">
        <v>40</v>
      </c>
      <c r="C40" s="38" t="s">
        <v>372</v>
      </c>
      <c r="D40" s="38" t="s">
        <v>370</v>
      </c>
      <c r="E40" s="39">
        <v>177</v>
      </c>
      <c r="F40" s="39">
        <v>190381.2</v>
      </c>
      <c r="G40" s="80">
        <v>3.6872490526947866E-3</v>
      </c>
      <c r="H40" s="40"/>
    </row>
    <row r="41" spans="1:8" x14ac:dyDescent="0.25">
      <c r="A41" s="88"/>
      <c r="B41" s="2" t="s">
        <v>676</v>
      </c>
      <c r="C41" s="38" t="s">
        <v>697</v>
      </c>
      <c r="D41" s="38" t="s">
        <v>698</v>
      </c>
      <c r="E41" s="39">
        <v>213</v>
      </c>
      <c r="F41" s="39">
        <v>178121.25</v>
      </c>
      <c r="G41" s="80">
        <v>3.4498018203862105E-3</v>
      </c>
      <c r="H41" s="40"/>
    </row>
    <row r="42" spans="1:8" x14ac:dyDescent="0.25">
      <c r="A42" s="88"/>
      <c r="B42" s="2" t="s">
        <v>604</v>
      </c>
      <c r="C42" s="38" t="s">
        <v>609</v>
      </c>
      <c r="D42" s="38" t="s">
        <v>608</v>
      </c>
      <c r="E42" s="39">
        <v>41</v>
      </c>
      <c r="F42" s="39">
        <v>202704</v>
      </c>
      <c r="G42" s="80">
        <v>3.9259135459669544E-3</v>
      </c>
      <c r="H42" s="40"/>
    </row>
    <row r="43" spans="1:8" x14ac:dyDescent="0.25">
      <c r="A43" s="88"/>
      <c r="B43" s="2" t="s">
        <v>41</v>
      </c>
      <c r="C43" s="38" t="s">
        <v>358</v>
      </c>
      <c r="D43" s="38" t="s">
        <v>360</v>
      </c>
      <c r="E43" s="39">
        <v>520</v>
      </c>
      <c r="F43" s="39">
        <v>263926</v>
      </c>
      <c r="G43" s="80">
        <v>5.1116438675747611E-3</v>
      </c>
      <c r="H43" s="40"/>
    </row>
    <row r="44" spans="1:8" ht="13.5" customHeight="1" x14ac:dyDescent="0.25">
      <c r="A44" s="88"/>
      <c r="B44" s="2" t="s">
        <v>677</v>
      </c>
      <c r="C44" s="38" t="s">
        <v>699</v>
      </c>
      <c r="D44" s="38" t="s">
        <v>700</v>
      </c>
      <c r="E44" s="39">
        <v>686</v>
      </c>
      <c r="F44" s="39">
        <v>192594.5</v>
      </c>
      <c r="G44" s="80">
        <v>3.7301156189751194E-3</v>
      </c>
      <c r="H44" s="40"/>
    </row>
    <row r="45" spans="1:8" x14ac:dyDescent="0.25">
      <c r="A45" s="88"/>
      <c r="B45" s="2" t="s">
        <v>758</v>
      </c>
      <c r="C45" s="38" t="s">
        <v>763</v>
      </c>
      <c r="D45" s="38" t="s">
        <v>764</v>
      </c>
      <c r="E45" s="39">
        <v>1000</v>
      </c>
      <c r="F45" s="39">
        <v>157700</v>
      </c>
      <c r="G45" s="80">
        <v>3.0542888457997311E-3</v>
      </c>
      <c r="H45" s="40"/>
    </row>
    <row r="46" spans="1:8" x14ac:dyDescent="0.25">
      <c r="A46" s="88"/>
      <c r="B46" s="2" t="s">
        <v>42</v>
      </c>
      <c r="C46" s="38" t="s">
        <v>369</v>
      </c>
      <c r="D46" s="38" t="s">
        <v>365</v>
      </c>
      <c r="E46" s="39">
        <v>810</v>
      </c>
      <c r="F46" s="39">
        <v>190269</v>
      </c>
      <c r="G46" s="80">
        <v>3.6850759949363923E-3</v>
      </c>
      <c r="H46" s="40"/>
    </row>
    <row r="47" spans="1:8" x14ac:dyDescent="0.25">
      <c r="A47" s="88"/>
      <c r="B47" s="2" t="s">
        <v>43</v>
      </c>
      <c r="C47" s="38" t="s">
        <v>733</v>
      </c>
      <c r="D47" s="38" t="s">
        <v>319</v>
      </c>
      <c r="E47" s="39">
        <v>38</v>
      </c>
      <c r="F47" s="39">
        <v>134444</v>
      </c>
      <c r="G47" s="80">
        <v>2.6038732376962529E-3</v>
      </c>
      <c r="H47" s="40"/>
    </row>
    <row r="48" spans="1:8" x14ac:dyDescent="0.25">
      <c r="A48" s="88"/>
      <c r="B48" s="2" t="s">
        <v>44</v>
      </c>
      <c r="C48" s="38" t="s">
        <v>371</v>
      </c>
      <c r="D48" s="38" t="s">
        <v>364</v>
      </c>
      <c r="E48" s="39">
        <v>42</v>
      </c>
      <c r="F48" s="39">
        <v>216153</v>
      </c>
      <c r="G48" s="80">
        <v>4.1863899612311307E-3</v>
      </c>
      <c r="H48" s="40"/>
    </row>
    <row r="49" spans="1:8" x14ac:dyDescent="0.25">
      <c r="A49" s="88"/>
      <c r="B49" s="2" t="s">
        <v>613</v>
      </c>
      <c r="C49" s="38" t="s">
        <v>361</v>
      </c>
      <c r="D49" s="38" t="s">
        <v>323</v>
      </c>
      <c r="E49" s="39">
        <v>1240</v>
      </c>
      <c r="F49" s="39">
        <v>486390</v>
      </c>
      <c r="G49" s="80">
        <v>9.4202634857865012E-3</v>
      </c>
      <c r="H49" s="40"/>
    </row>
    <row r="50" spans="1:8" x14ac:dyDescent="0.25">
      <c r="A50" s="88"/>
      <c r="B50" s="2" t="s">
        <v>45</v>
      </c>
      <c r="C50" s="38" t="s">
        <v>359</v>
      </c>
      <c r="D50" s="38" t="s">
        <v>323</v>
      </c>
      <c r="E50" s="39">
        <v>625</v>
      </c>
      <c r="F50" s="39">
        <v>841062.5</v>
      </c>
      <c r="G50" s="80">
        <v>1.6289459812114371E-2</v>
      </c>
      <c r="H50" s="40"/>
    </row>
    <row r="51" spans="1:8" x14ac:dyDescent="0.25">
      <c r="A51" s="88"/>
      <c r="B51" s="2" t="s">
        <v>46</v>
      </c>
      <c r="C51" s="38" t="s">
        <v>366</v>
      </c>
      <c r="D51" s="38" t="s">
        <v>367</v>
      </c>
      <c r="E51" s="39">
        <v>146</v>
      </c>
      <c r="F51" s="39">
        <v>205159.2</v>
      </c>
      <c r="G51" s="80">
        <v>3.9734651627976935E-3</v>
      </c>
      <c r="H51" s="40"/>
    </row>
    <row r="52" spans="1:8" x14ac:dyDescent="0.25">
      <c r="A52" s="88"/>
      <c r="B52" s="2" t="s">
        <v>48</v>
      </c>
      <c r="C52" s="38" t="s">
        <v>356</v>
      </c>
      <c r="D52" s="38" t="s">
        <v>357</v>
      </c>
      <c r="E52" s="39">
        <v>1375</v>
      </c>
      <c r="F52" s="39">
        <v>569387.5</v>
      </c>
      <c r="G52" s="80">
        <v>1.1027735511653739E-2</v>
      </c>
      <c r="H52" s="40"/>
    </row>
    <row r="53" spans="1:8" x14ac:dyDescent="0.25">
      <c r="A53" s="88"/>
      <c r="B53" s="2" t="s">
        <v>678</v>
      </c>
      <c r="C53" s="38" t="s">
        <v>701</v>
      </c>
      <c r="D53" s="38" t="s">
        <v>319</v>
      </c>
      <c r="E53" s="39">
        <v>30</v>
      </c>
      <c r="F53" s="39">
        <v>129795</v>
      </c>
      <c r="G53" s="80">
        <v>2.5138327250512119E-3</v>
      </c>
      <c r="H53" s="40"/>
    </row>
    <row r="54" spans="1:8" x14ac:dyDescent="0.25">
      <c r="A54" s="88"/>
      <c r="B54" s="2" t="s">
        <v>49</v>
      </c>
      <c r="C54" s="38" t="s">
        <v>363</v>
      </c>
      <c r="D54" s="38" t="s">
        <v>373</v>
      </c>
      <c r="E54" s="39">
        <v>988</v>
      </c>
      <c r="F54" s="39">
        <v>406858.4</v>
      </c>
      <c r="G54" s="80">
        <v>7.8799180275201369E-3</v>
      </c>
      <c r="H54" s="40"/>
    </row>
    <row r="55" spans="1:8" x14ac:dyDescent="0.25">
      <c r="A55" s="88"/>
      <c r="B55" s="2" t="s">
        <v>679</v>
      </c>
      <c r="C55" s="38" t="s">
        <v>702</v>
      </c>
      <c r="D55" s="38" t="s">
        <v>314</v>
      </c>
      <c r="E55" s="39">
        <v>225</v>
      </c>
      <c r="F55" s="39">
        <v>93813.75</v>
      </c>
      <c r="G55" s="80">
        <v>1.8169580862881709E-3</v>
      </c>
      <c r="H55" s="40"/>
    </row>
    <row r="56" spans="1:8" x14ac:dyDescent="0.25">
      <c r="A56" s="88"/>
      <c r="B56" s="2" t="s">
        <v>50</v>
      </c>
      <c r="C56" s="38" t="s">
        <v>380</v>
      </c>
      <c r="D56" s="38" t="s">
        <v>379</v>
      </c>
      <c r="E56" s="39">
        <v>97</v>
      </c>
      <c r="F56" s="39">
        <v>427188</v>
      </c>
      <c r="G56" s="80">
        <v>8.2736559509162689E-3</v>
      </c>
      <c r="H56" s="40"/>
    </row>
    <row r="57" spans="1:8" x14ac:dyDescent="0.25">
      <c r="A57" s="88"/>
      <c r="B57" s="2" t="s">
        <v>51</v>
      </c>
      <c r="C57" s="38" t="s">
        <v>375</v>
      </c>
      <c r="D57" s="38" t="s">
        <v>325</v>
      </c>
      <c r="E57" s="39">
        <v>515</v>
      </c>
      <c r="F57" s="39">
        <v>517446.25</v>
      </c>
      <c r="G57" s="80">
        <v>1.0021752122231447E-2</v>
      </c>
      <c r="H57" s="40"/>
    </row>
    <row r="58" spans="1:8" x14ac:dyDescent="0.25">
      <c r="A58" s="88"/>
      <c r="B58" s="2" t="s">
        <v>52</v>
      </c>
      <c r="C58" s="38" t="s">
        <v>381</v>
      </c>
      <c r="D58" s="38" t="s">
        <v>39</v>
      </c>
      <c r="E58" s="39">
        <v>48</v>
      </c>
      <c r="F58" s="39">
        <v>271656</v>
      </c>
      <c r="G58" s="80">
        <v>5.261356313852706E-3</v>
      </c>
      <c r="H58" s="40"/>
    </row>
    <row r="59" spans="1:8" outlineLevel="1" x14ac:dyDescent="0.25">
      <c r="A59" s="88"/>
      <c r="B59" s="2" t="s">
        <v>53</v>
      </c>
      <c r="C59" s="38" t="s">
        <v>386</v>
      </c>
      <c r="D59" s="38" t="s">
        <v>327</v>
      </c>
      <c r="E59" s="39">
        <v>55</v>
      </c>
      <c r="F59" s="39">
        <v>133045</v>
      </c>
      <c r="G59" s="80">
        <v>2.5767778027230518E-3</v>
      </c>
      <c r="H59" s="40"/>
    </row>
    <row r="60" spans="1:8" outlineLevel="1" x14ac:dyDescent="0.25">
      <c r="A60" s="88"/>
      <c r="B60" s="2" t="s">
        <v>54</v>
      </c>
      <c r="C60" s="38" t="s">
        <v>385</v>
      </c>
      <c r="D60" s="38" t="s">
        <v>382</v>
      </c>
      <c r="E60" s="39">
        <v>22</v>
      </c>
      <c r="F60" s="39">
        <v>411312</v>
      </c>
      <c r="G60" s="80">
        <v>7.9661740884183832E-3</v>
      </c>
      <c r="H60" s="40"/>
    </row>
    <row r="61" spans="1:8" outlineLevel="1" x14ac:dyDescent="0.25">
      <c r="A61" s="88"/>
      <c r="B61" s="2" t="s">
        <v>614</v>
      </c>
      <c r="C61" s="38" t="s">
        <v>625</v>
      </c>
      <c r="D61" s="38" t="s">
        <v>327</v>
      </c>
      <c r="E61" s="39">
        <v>17</v>
      </c>
      <c r="F61" s="39">
        <v>111843</v>
      </c>
      <c r="G61" s="80">
        <v>2.1661434837081761E-3</v>
      </c>
      <c r="H61" s="40"/>
    </row>
    <row r="62" spans="1:8" outlineLevel="1" x14ac:dyDescent="0.25">
      <c r="A62" s="88"/>
      <c r="B62" s="2" t="s">
        <v>680</v>
      </c>
      <c r="C62" s="38" t="s">
        <v>703</v>
      </c>
      <c r="D62" s="38" t="s">
        <v>704</v>
      </c>
      <c r="E62" s="39">
        <v>1510</v>
      </c>
      <c r="F62" s="39">
        <v>469383.5</v>
      </c>
      <c r="G62" s="80">
        <v>9.0908864201169198E-3</v>
      </c>
      <c r="H62" s="40"/>
    </row>
    <row r="63" spans="1:8" outlineLevel="1" x14ac:dyDescent="0.25">
      <c r="A63" s="88"/>
      <c r="B63" s="2" t="s">
        <v>55</v>
      </c>
      <c r="C63" s="38" t="s">
        <v>383</v>
      </c>
      <c r="D63" s="38" t="s">
        <v>316</v>
      </c>
      <c r="E63" s="39">
        <v>580</v>
      </c>
      <c r="F63" s="39">
        <v>1074160</v>
      </c>
      <c r="G63" s="80">
        <v>2.0804026040610268E-2</v>
      </c>
      <c r="H63" s="40"/>
    </row>
    <row r="64" spans="1:8" outlineLevel="1" x14ac:dyDescent="0.25">
      <c r="A64" s="88"/>
      <c r="B64" s="2" t="s">
        <v>681</v>
      </c>
      <c r="C64" s="38" t="s">
        <v>705</v>
      </c>
      <c r="D64" s="38" t="s">
        <v>325</v>
      </c>
      <c r="E64" s="39">
        <v>50</v>
      </c>
      <c r="F64" s="39">
        <v>149865</v>
      </c>
      <c r="G64" s="80">
        <v>2.9025427893200808E-3</v>
      </c>
      <c r="H64" s="40"/>
    </row>
    <row r="65" spans="1:8" outlineLevel="1" x14ac:dyDescent="0.25">
      <c r="A65" s="88"/>
      <c r="B65" s="2" t="s">
        <v>56</v>
      </c>
      <c r="C65" s="38" t="s">
        <v>376</v>
      </c>
      <c r="D65" s="38" t="s">
        <v>384</v>
      </c>
      <c r="E65" s="39">
        <v>41</v>
      </c>
      <c r="F65" s="39">
        <v>355962</v>
      </c>
      <c r="G65" s="80">
        <v>6.894170996376436E-3</v>
      </c>
      <c r="H65" s="40"/>
    </row>
    <row r="66" spans="1:8" outlineLevel="1" x14ac:dyDescent="0.25">
      <c r="A66" s="88"/>
      <c r="B66" s="2" t="s">
        <v>636</v>
      </c>
      <c r="C66" s="38" t="s">
        <v>658</v>
      </c>
      <c r="D66" s="38" t="s">
        <v>659</v>
      </c>
      <c r="E66" s="39">
        <v>195</v>
      </c>
      <c r="F66" s="39">
        <v>418099.5</v>
      </c>
      <c r="G66" s="80">
        <v>8.0976324621714942E-3</v>
      </c>
      <c r="H66" s="40"/>
    </row>
    <row r="67" spans="1:8" outlineLevel="1" x14ac:dyDescent="0.25">
      <c r="A67" s="88"/>
      <c r="B67" s="2" t="s">
        <v>57</v>
      </c>
      <c r="C67" s="38" t="s">
        <v>374</v>
      </c>
      <c r="D67" s="38" t="s">
        <v>377</v>
      </c>
      <c r="E67" s="39">
        <v>156</v>
      </c>
      <c r="F67" s="39">
        <v>316914</v>
      </c>
      <c r="G67" s="80">
        <v>6.1379004139364363E-3</v>
      </c>
      <c r="H67" s="40"/>
    </row>
    <row r="68" spans="1:8" outlineLevel="1" x14ac:dyDescent="0.25">
      <c r="A68" s="88"/>
      <c r="B68" s="2" t="s">
        <v>58</v>
      </c>
      <c r="C68" s="38" t="s">
        <v>387</v>
      </c>
      <c r="D68" s="38" t="s">
        <v>323</v>
      </c>
      <c r="E68" s="39">
        <v>2775</v>
      </c>
      <c r="F68" s="39">
        <v>348318</v>
      </c>
      <c r="G68" s="80">
        <v>6.7461241736922689E-3</v>
      </c>
      <c r="H68" s="40"/>
    </row>
    <row r="69" spans="1:8" outlineLevel="1" x14ac:dyDescent="0.25">
      <c r="A69" s="88"/>
      <c r="B69" s="2" t="s">
        <v>59</v>
      </c>
      <c r="C69" s="38" t="s">
        <v>397</v>
      </c>
      <c r="D69" s="38" t="s">
        <v>342</v>
      </c>
      <c r="E69" s="39">
        <v>50</v>
      </c>
      <c r="F69" s="39">
        <v>562650</v>
      </c>
      <c r="G69" s="80">
        <v>1.0897245523710963E-2</v>
      </c>
      <c r="H69" s="40"/>
    </row>
    <row r="70" spans="1:8" outlineLevel="1" x14ac:dyDescent="0.25">
      <c r="A70" s="88"/>
      <c r="B70" s="2" t="s">
        <v>60</v>
      </c>
      <c r="C70" s="38" t="s">
        <v>392</v>
      </c>
      <c r="D70" s="38" t="s">
        <v>324</v>
      </c>
      <c r="E70" s="39">
        <v>106</v>
      </c>
      <c r="F70" s="39">
        <v>366823.6</v>
      </c>
      <c r="G70" s="80">
        <v>7.104535382727345E-3</v>
      </c>
      <c r="H70" s="40"/>
    </row>
    <row r="71" spans="1:8" outlineLevel="1" x14ac:dyDescent="0.25">
      <c r="A71" s="88"/>
      <c r="B71" s="2" t="s">
        <v>682</v>
      </c>
      <c r="C71" s="38" t="s">
        <v>706</v>
      </c>
      <c r="D71" s="38" t="s">
        <v>707</v>
      </c>
      <c r="E71" s="39">
        <v>640</v>
      </c>
      <c r="F71" s="39">
        <v>280992</v>
      </c>
      <c r="G71" s="80">
        <v>5.442173312358644E-3</v>
      </c>
      <c r="H71" s="40"/>
    </row>
    <row r="72" spans="1:8" outlineLevel="1" x14ac:dyDescent="0.25">
      <c r="A72" s="88"/>
      <c r="B72" s="2" t="s">
        <v>61</v>
      </c>
      <c r="C72" s="38" t="s">
        <v>391</v>
      </c>
      <c r="D72" s="38" t="s">
        <v>323</v>
      </c>
      <c r="E72" s="39">
        <v>585</v>
      </c>
      <c r="F72" s="39">
        <v>477740.25</v>
      </c>
      <c r="G72" s="80">
        <v>9.2527375825274261E-3</v>
      </c>
      <c r="H72" s="40"/>
    </row>
    <row r="73" spans="1:8" outlineLevel="1" x14ac:dyDescent="0.25">
      <c r="A73" s="88"/>
      <c r="B73" s="2" t="s">
        <v>62</v>
      </c>
      <c r="C73" s="38" t="s">
        <v>388</v>
      </c>
      <c r="D73" s="38" t="s">
        <v>393</v>
      </c>
      <c r="E73" s="39">
        <v>22</v>
      </c>
      <c r="F73" s="39">
        <v>310530</v>
      </c>
      <c r="G73" s="80">
        <v>6.0142569136727364E-3</v>
      </c>
      <c r="H73" s="40"/>
    </row>
    <row r="74" spans="1:8" x14ac:dyDescent="0.25">
      <c r="B74" s="2" t="s">
        <v>63</v>
      </c>
      <c r="C74" s="38" t="s">
        <v>395</v>
      </c>
      <c r="D74" s="38" t="s">
        <v>377</v>
      </c>
      <c r="E74" s="39">
        <v>100</v>
      </c>
      <c r="F74" s="39">
        <v>140470</v>
      </c>
      <c r="G74" s="80">
        <v>2.7205830955579469E-3</v>
      </c>
      <c r="H74" s="40"/>
    </row>
    <row r="75" spans="1:8" x14ac:dyDescent="0.25">
      <c r="B75" s="2" t="s">
        <v>723</v>
      </c>
      <c r="C75" s="38" t="s">
        <v>734</v>
      </c>
      <c r="D75" s="38" t="s">
        <v>401</v>
      </c>
      <c r="E75" s="39">
        <v>1335</v>
      </c>
      <c r="F75" s="39">
        <v>523253.25</v>
      </c>
      <c r="G75" s="80">
        <v>1.0134220450243869E-2</v>
      </c>
      <c r="H75" s="40"/>
    </row>
    <row r="76" spans="1:8" x14ac:dyDescent="0.25">
      <c r="B76" s="2" t="s">
        <v>64</v>
      </c>
      <c r="C76" s="38" t="s">
        <v>389</v>
      </c>
      <c r="D76" s="38" t="s">
        <v>327</v>
      </c>
      <c r="E76" s="39">
        <v>60</v>
      </c>
      <c r="F76" s="39">
        <v>277206</v>
      </c>
      <c r="G76" s="80">
        <v>5.3688471388000022E-3</v>
      </c>
      <c r="H76" s="40"/>
    </row>
    <row r="77" spans="1:8" x14ac:dyDescent="0.25">
      <c r="B77" s="2" t="s">
        <v>65</v>
      </c>
      <c r="C77" s="38" t="s">
        <v>390</v>
      </c>
      <c r="D77" s="38" t="s">
        <v>325</v>
      </c>
      <c r="E77" s="39">
        <v>500</v>
      </c>
      <c r="F77" s="39">
        <v>521075</v>
      </c>
      <c r="G77" s="80">
        <v>1.0092032722416582E-2</v>
      </c>
      <c r="H77" s="40"/>
    </row>
    <row r="78" spans="1:8" x14ac:dyDescent="0.25">
      <c r="A78" s="97" t="s">
        <v>67</v>
      </c>
      <c r="B78" s="2" t="s">
        <v>66</v>
      </c>
      <c r="C78" s="38" t="s">
        <v>396</v>
      </c>
      <c r="D78" s="38" t="s">
        <v>353</v>
      </c>
      <c r="E78" s="39">
        <v>1635</v>
      </c>
      <c r="F78" s="39">
        <v>583122.75</v>
      </c>
      <c r="G78" s="80">
        <v>1.1293755935682088E-2</v>
      </c>
      <c r="H78" s="40"/>
    </row>
    <row r="79" spans="1:8" x14ac:dyDescent="0.25">
      <c r="B79" s="2" t="s">
        <v>68</v>
      </c>
      <c r="C79" s="38" t="s">
        <v>398</v>
      </c>
      <c r="D79" s="38" t="s">
        <v>402</v>
      </c>
      <c r="E79" s="39">
        <v>1445</v>
      </c>
      <c r="F79" s="39">
        <v>413703.5</v>
      </c>
      <c r="G79" s="80">
        <v>8.0124919817267538E-3</v>
      </c>
      <c r="H79" s="40"/>
    </row>
    <row r="80" spans="1:8" x14ac:dyDescent="0.25">
      <c r="B80" s="2" t="s">
        <v>69</v>
      </c>
      <c r="C80" s="38" t="s">
        <v>400</v>
      </c>
      <c r="D80" s="38" t="s">
        <v>404</v>
      </c>
      <c r="E80" s="39">
        <v>1600</v>
      </c>
      <c r="F80" s="39">
        <v>423360</v>
      </c>
      <c r="G80" s="80">
        <v>8.1995163332769447E-3</v>
      </c>
      <c r="H80" s="40"/>
    </row>
    <row r="81" spans="1:8" x14ac:dyDescent="0.25">
      <c r="B81" s="2" t="s">
        <v>683</v>
      </c>
      <c r="C81" s="38" t="s">
        <v>708</v>
      </c>
      <c r="D81" s="38" t="s">
        <v>709</v>
      </c>
      <c r="E81" s="39">
        <v>3325</v>
      </c>
      <c r="F81" s="39">
        <v>492465.75</v>
      </c>
      <c r="G81" s="80">
        <v>9.5379368875294808E-3</v>
      </c>
      <c r="H81" s="40"/>
    </row>
    <row r="82" spans="1:8" x14ac:dyDescent="0.25">
      <c r="A82" s="89" t="s">
        <v>71</v>
      </c>
      <c r="B82" s="2" t="s">
        <v>70</v>
      </c>
      <c r="C82" s="38" t="s">
        <v>399</v>
      </c>
      <c r="D82" s="38" t="s">
        <v>352</v>
      </c>
      <c r="E82" s="39">
        <v>50</v>
      </c>
      <c r="F82" s="39">
        <v>28792.5</v>
      </c>
      <c r="G82" s="80">
        <v>5.5764496888198326E-4</v>
      </c>
      <c r="H82" s="40"/>
    </row>
    <row r="83" spans="1:8" x14ac:dyDescent="0.25">
      <c r="B83" s="2" t="s">
        <v>72</v>
      </c>
      <c r="C83" s="38" t="s">
        <v>403</v>
      </c>
      <c r="D83" s="38" t="s">
        <v>319</v>
      </c>
      <c r="E83" s="39">
        <v>122</v>
      </c>
      <c r="F83" s="39">
        <v>130759.6</v>
      </c>
      <c r="G83" s="80">
        <v>2.5325148241042142E-3</v>
      </c>
      <c r="H83" s="40"/>
    </row>
    <row r="84" spans="1:8" x14ac:dyDescent="0.25">
      <c r="B84" s="2" t="s">
        <v>684</v>
      </c>
      <c r="C84" s="38" t="s">
        <v>710</v>
      </c>
      <c r="D84" s="38" t="s">
        <v>323</v>
      </c>
      <c r="E84" s="39">
        <v>310</v>
      </c>
      <c r="F84" s="39">
        <v>321485.5</v>
      </c>
      <c r="G84" s="80">
        <v>6.2264399285754564E-3</v>
      </c>
      <c r="H84" s="40"/>
    </row>
    <row r="85" spans="1:8" hidden="1" x14ac:dyDescent="0.25">
      <c r="B85" s="2"/>
      <c r="C85" s="38"/>
      <c r="D85" s="38"/>
      <c r="E85" s="39"/>
      <c r="F85" s="39"/>
      <c r="G85" s="80">
        <f t="shared" ref="G85:G94" si="0">+F85/$F$112</f>
        <v>0</v>
      </c>
      <c r="H85" s="40"/>
    </row>
    <row r="86" spans="1:8" hidden="1" x14ac:dyDescent="0.25">
      <c r="B86" s="2"/>
      <c r="C86" s="38"/>
      <c r="D86" s="38"/>
      <c r="E86" s="39"/>
      <c r="F86" s="39"/>
      <c r="G86" s="80">
        <f t="shared" si="0"/>
        <v>0</v>
      </c>
      <c r="H86" s="40"/>
    </row>
    <row r="87" spans="1:8" hidden="1" x14ac:dyDescent="0.25">
      <c r="B87" s="2"/>
      <c r="C87" s="38"/>
      <c r="D87" s="38"/>
      <c r="E87" s="39"/>
      <c r="F87" s="39"/>
      <c r="G87" s="80">
        <f t="shared" si="0"/>
        <v>0</v>
      </c>
      <c r="H87" s="40"/>
    </row>
    <row r="88" spans="1:8" hidden="1" x14ac:dyDescent="0.25">
      <c r="B88" s="2"/>
      <c r="C88" s="38"/>
      <c r="D88" s="38"/>
      <c r="E88" s="39"/>
      <c r="F88" s="39"/>
      <c r="G88" s="80">
        <f t="shared" si="0"/>
        <v>0</v>
      </c>
      <c r="H88" s="40"/>
    </row>
    <row r="89" spans="1:8" hidden="1" x14ac:dyDescent="0.25">
      <c r="B89" s="2"/>
      <c r="C89" s="38"/>
      <c r="D89" s="38"/>
      <c r="E89" s="39"/>
      <c r="F89" s="39"/>
      <c r="G89" s="80">
        <f t="shared" si="0"/>
        <v>0</v>
      </c>
      <c r="H89" s="40"/>
    </row>
    <row r="90" spans="1:8" hidden="1" x14ac:dyDescent="0.25">
      <c r="B90" s="2"/>
      <c r="C90" s="38"/>
      <c r="D90" s="38"/>
      <c r="E90" s="39"/>
      <c r="F90" s="39"/>
      <c r="G90" s="80">
        <f t="shared" si="0"/>
        <v>0</v>
      </c>
      <c r="H90" s="40"/>
    </row>
    <row r="91" spans="1:8" hidden="1" x14ac:dyDescent="0.25">
      <c r="B91" s="2"/>
      <c r="C91" s="38"/>
      <c r="D91" s="38"/>
      <c r="E91" s="39"/>
      <c r="F91" s="39"/>
      <c r="G91" s="80">
        <f t="shared" si="0"/>
        <v>0</v>
      </c>
      <c r="H91" s="40"/>
    </row>
    <row r="92" spans="1:8" hidden="1" x14ac:dyDescent="0.25">
      <c r="A92" s="98" t="s">
        <v>74</v>
      </c>
      <c r="B92" s="2"/>
      <c r="C92" s="38"/>
      <c r="D92" s="38"/>
      <c r="E92" s="39"/>
      <c r="F92" s="39"/>
      <c r="G92" s="80">
        <f t="shared" si="0"/>
        <v>0</v>
      </c>
      <c r="H92" s="40"/>
    </row>
    <row r="93" spans="1:8" hidden="1" x14ac:dyDescent="0.25">
      <c r="B93" s="2"/>
      <c r="C93" s="38"/>
      <c r="D93" s="38"/>
      <c r="E93" s="39"/>
      <c r="F93" s="39"/>
      <c r="G93" s="80">
        <f t="shared" si="0"/>
        <v>0</v>
      </c>
      <c r="H93" s="40"/>
    </row>
    <row r="94" spans="1:8" hidden="1" x14ac:dyDescent="0.25">
      <c r="B94" s="2"/>
      <c r="C94" s="38"/>
      <c r="D94" s="38"/>
      <c r="E94" s="39"/>
      <c r="F94" s="39"/>
      <c r="G94" s="80">
        <f t="shared" si="0"/>
        <v>0</v>
      </c>
      <c r="H94" s="40"/>
    </row>
    <row r="95" spans="1:8" hidden="1" x14ac:dyDescent="0.25">
      <c r="B95" s="2"/>
      <c r="C95" s="38"/>
      <c r="D95" s="38"/>
      <c r="E95" s="39"/>
      <c r="F95" s="39"/>
      <c r="G95" s="80"/>
      <c r="H95" s="40"/>
    </row>
    <row r="96" spans="1:8" hidden="1" x14ac:dyDescent="0.25">
      <c r="A96" s="89" t="s">
        <v>311</v>
      </c>
      <c r="B96" s="2"/>
      <c r="C96" s="38"/>
      <c r="D96" s="38"/>
      <c r="E96" s="39"/>
      <c r="F96" s="39"/>
      <c r="G96" s="80"/>
      <c r="H96" s="40"/>
    </row>
    <row r="97" spans="1:8" hidden="1" x14ac:dyDescent="0.25">
      <c r="A97" s="89" t="s">
        <v>77</v>
      </c>
      <c r="B97" s="2"/>
      <c r="C97" s="38"/>
      <c r="D97" s="38"/>
      <c r="E97" s="39"/>
      <c r="F97" s="39"/>
      <c r="G97" s="80"/>
      <c r="H97" s="40"/>
    </row>
    <row r="98" spans="1:8" x14ac:dyDescent="0.25">
      <c r="B98" s="2"/>
      <c r="C98" s="38"/>
      <c r="D98" s="38"/>
      <c r="E98" s="39"/>
      <c r="F98" s="39"/>
      <c r="G98" s="80"/>
      <c r="H98" s="40"/>
    </row>
    <row r="99" spans="1:8" x14ac:dyDescent="0.25">
      <c r="B99" s="2"/>
      <c r="C99" s="38"/>
      <c r="D99" s="38"/>
      <c r="E99" s="39"/>
      <c r="F99" s="39"/>
      <c r="G99" s="80"/>
      <c r="H99" s="40"/>
    </row>
    <row r="100" spans="1:8" x14ac:dyDescent="0.25">
      <c r="B100" s="45"/>
      <c r="C100" s="45" t="s">
        <v>75</v>
      </c>
      <c r="D100" s="45"/>
      <c r="E100" s="46"/>
      <c r="F100" s="100">
        <f>SUM(F7:F98)</f>
        <v>47204689.900000006</v>
      </c>
      <c r="G100" s="101">
        <f>+F100/$F$112</f>
        <v>0.91424703760941817</v>
      </c>
      <c r="H100" s="48"/>
    </row>
    <row r="102" spans="1:8" x14ac:dyDescent="0.25">
      <c r="B102" s="49"/>
      <c r="C102" s="49" t="s">
        <v>78</v>
      </c>
      <c r="D102" s="49"/>
      <c r="E102" s="49"/>
      <c r="F102" s="49" t="s">
        <v>10</v>
      </c>
      <c r="G102" s="49" t="s">
        <v>11</v>
      </c>
      <c r="H102" s="49" t="s">
        <v>12</v>
      </c>
    </row>
    <row r="103" spans="1:8" x14ac:dyDescent="0.25">
      <c r="B103" s="50"/>
      <c r="C103" s="45" t="s">
        <v>79</v>
      </c>
      <c r="D103" s="38"/>
      <c r="E103" s="51"/>
      <c r="F103" s="52" t="s">
        <v>80</v>
      </c>
      <c r="G103" s="51">
        <v>0</v>
      </c>
      <c r="H103" s="38"/>
    </row>
    <row r="104" spans="1:8" x14ac:dyDescent="0.25">
      <c r="B104" s="50" t="s">
        <v>81</v>
      </c>
      <c r="C104" s="45" t="s">
        <v>82</v>
      </c>
      <c r="D104" s="45"/>
      <c r="E104" s="46"/>
      <c r="F104" s="39">
        <v>3134844.5</v>
      </c>
      <c r="G104" s="81">
        <v>6.2921207995032938E-2</v>
      </c>
      <c r="H104" s="38"/>
    </row>
    <row r="105" spans="1:8" x14ac:dyDescent="0.25">
      <c r="B105" s="50"/>
      <c r="C105" s="45" t="s">
        <v>83</v>
      </c>
      <c r="D105" s="38"/>
      <c r="E105" s="51"/>
      <c r="F105" s="46" t="s">
        <v>80</v>
      </c>
      <c r="G105" s="51">
        <v>0</v>
      </c>
      <c r="H105" s="38"/>
    </row>
    <row r="106" spans="1:8" x14ac:dyDescent="0.25">
      <c r="B106" s="50"/>
      <c r="C106" s="45" t="s">
        <v>84</v>
      </c>
      <c r="D106" s="38"/>
      <c r="E106" s="51"/>
      <c r="F106" s="46" t="s">
        <v>80</v>
      </c>
      <c r="G106" s="51">
        <v>0</v>
      </c>
      <c r="H106" s="38"/>
    </row>
    <row r="107" spans="1:8" x14ac:dyDescent="0.25">
      <c r="B107" s="50"/>
      <c r="C107" s="45" t="s">
        <v>85</v>
      </c>
      <c r="D107" s="38"/>
      <c r="E107" s="51"/>
      <c r="F107" s="46" t="s">
        <v>80</v>
      </c>
      <c r="G107" s="51">
        <v>0</v>
      </c>
      <c r="H107" s="38"/>
    </row>
    <row r="108" spans="1:8" x14ac:dyDescent="0.25">
      <c r="B108" s="38" t="s">
        <v>71</v>
      </c>
      <c r="C108" s="38" t="s">
        <v>86</v>
      </c>
      <c r="D108" s="38"/>
      <c r="E108" s="51"/>
      <c r="F108" s="39">
        <v>1292779.3600000001</v>
      </c>
      <c r="G108" s="81">
        <v>2.5948093757838891E-2</v>
      </c>
      <c r="H108" s="38"/>
    </row>
    <row r="109" spans="1:8" x14ac:dyDescent="0.25">
      <c r="B109" s="50"/>
      <c r="C109" s="38"/>
      <c r="D109" s="38"/>
      <c r="E109" s="51"/>
      <c r="F109" s="52"/>
      <c r="G109" s="81"/>
      <c r="H109" s="38"/>
    </row>
    <row r="110" spans="1:8" x14ac:dyDescent="0.25">
      <c r="B110" s="50"/>
      <c r="C110" s="38" t="s">
        <v>87</v>
      </c>
      <c r="D110" s="38"/>
      <c r="E110" s="51"/>
      <c r="F110" s="53">
        <f>SUM(F103:F109)</f>
        <v>4427623.8600000003</v>
      </c>
      <c r="G110" s="81">
        <f>+F110/$F$112</f>
        <v>8.5752962390581819E-2</v>
      </c>
      <c r="H110" s="38"/>
    </row>
    <row r="111" spans="1:8" x14ac:dyDescent="0.25">
      <c r="B111" s="50"/>
      <c r="C111" s="38"/>
      <c r="D111" s="38"/>
      <c r="E111" s="51"/>
      <c r="F111" s="53"/>
      <c r="G111" s="82"/>
      <c r="H111" s="38"/>
    </row>
    <row r="112" spans="1:8" x14ac:dyDescent="0.25">
      <c r="B112" s="54"/>
      <c r="C112" s="55" t="s">
        <v>88</v>
      </c>
      <c r="D112" s="56"/>
      <c r="E112" s="57"/>
      <c r="F112" s="57">
        <f>+F110+F100</f>
        <v>51632313.760000005</v>
      </c>
      <c r="G112" s="83">
        <v>1</v>
      </c>
      <c r="H112" s="38"/>
    </row>
    <row r="113" spans="2:8" x14ac:dyDescent="0.25">
      <c r="F113" s="86">
        <v>0</v>
      </c>
    </row>
    <row r="114" spans="2:8" s="85" customFormat="1" x14ac:dyDescent="0.25">
      <c r="C114" s="88" t="s">
        <v>89</v>
      </c>
      <c r="D114" s="90"/>
      <c r="E114" s="91"/>
      <c r="F114" s="91"/>
    </row>
    <row r="115" spans="2:8" s="85" customFormat="1" x14ac:dyDescent="0.25">
      <c r="C115" s="45" t="s">
        <v>89</v>
      </c>
      <c r="D115" s="16">
        <v>16.408935025104061</v>
      </c>
      <c r="E115" s="91"/>
    </row>
    <row r="116" spans="2:8" s="85" customFormat="1" x14ac:dyDescent="0.25">
      <c r="C116" s="45" t="s">
        <v>90</v>
      </c>
      <c r="D116" s="16">
        <v>8.7387486260618985</v>
      </c>
      <c r="E116" s="91"/>
    </row>
    <row r="117" spans="2:8" s="85" customFormat="1" x14ac:dyDescent="0.25">
      <c r="C117" s="45" t="s">
        <v>91</v>
      </c>
      <c r="D117" s="16">
        <v>7.243201245617259</v>
      </c>
      <c r="E117" s="91"/>
    </row>
    <row r="118" spans="2:8" s="85" customFormat="1" x14ac:dyDescent="0.25">
      <c r="C118" s="88" t="s">
        <v>93</v>
      </c>
      <c r="D118" s="92">
        <v>10.107100000000001</v>
      </c>
      <c r="E118" s="91"/>
    </row>
    <row r="119" spans="2:8" s="85" customFormat="1" x14ac:dyDescent="0.25">
      <c r="C119" s="88" t="s">
        <v>94</v>
      </c>
      <c r="D119" s="91"/>
      <c r="E119" s="91"/>
    </row>
    <row r="120" spans="2:8" s="85" customFormat="1" x14ac:dyDescent="0.25">
      <c r="C120" s="49" t="s">
        <v>97</v>
      </c>
      <c r="D120" s="49"/>
      <c r="E120" s="49"/>
      <c r="F120" s="49"/>
    </row>
    <row r="121" spans="2:8" s="85" customFormat="1" x14ac:dyDescent="0.25">
      <c r="C121" s="49" t="s">
        <v>98</v>
      </c>
      <c r="D121" s="49" t="s">
        <v>10</v>
      </c>
      <c r="E121" s="49" t="s">
        <v>11</v>
      </c>
      <c r="F121" s="49" t="s">
        <v>12</v>
      </c>
    </row>
    <row r="122" spans="2:8" s="85" customFormat="1" ht="26.25" customHeight="1" x14ac:dyDescent="0.25">
      <c r="B122" s="87"/>
      <c r="C122" s="45" t="s">
        <v>99</v>
      </c>
      <c r="D122" s="62">
        <v>14903770</v>
      </c>
      <c r="E122" s="84">
        <v>0.28865198777022616</v>
      </c>
      <c r="F122" s="38"/>
    </row>
    <row r="123" spans="2:8" s="85" customFormat="1" ht="30.75" customHeight="1" x14ac:dyDescent="0.25">
      <c r="C123" s="38" t="s">
        <v>100</v>
      </c>
      <c r="D123" s="62">
        <v>4014514</v>
      </c>
      <c r="E123" s="84">
        <v>7.7751967859904014E-2</v>
      </c>
      <c r="F123" s="38"/>
    </row>
    <row r="124" spans="2:8" s="85" customFormat="1" x14ac:dyDescent="0.25">
      <c r="C124" s="94" t="s">
        <v>97</v>
      </c>
      <c r="D124" s="94"/>
      <c r="E124" s="94"/>
      <c r="F124" s="94"/>
      <c r="G124" s="94"/>
      <c r="H124" s="94"/>
    </row>
    <row r="125" spans="2:8" s="85" customFormat="1" x14ac:dyDescent="0.25">
      <c r="C125" s="94" t="s">
        <v>98</v>
      </c>
      <c r="D125" s="94"/>
      <c r="E125" s="94"/>
      <c r="F125" s="94" t="s">
        <v>10</v>
      </c>
      <c r="G125" s="94" t="s">
        <v>11</v>
      </c>
      <c r="H125" s="94" t="s">
        <v>12</v>
      </c>
    </row>
    <row r="126" spans="2:8" s="85" customFormat="1" x14ac:dyDescent="0.25">
      <c r="C126" s="88" t="s">
        <v>99</v>
      </c>
      <c r="E126" s="91"/>
      <c r="F126" s="95">
        <f>SUMIF(Table13456768161721[[Industry ]],A96,Table13456768161721[Market Value])</f>
        <v>14903770</v>
      </c>
      <c r="G126" s="96">
        <f>+F126/$F$112</f>
        <v>0.28865198777022616</v>
      </c>
    </row>
    <row r="127" spans="2:8" s="85" customFormat="1" x14ac:dyDescent="0.25">
      <c r="C127" s="85" t="s">
        <v>100</v>
      </c>
      <c r="E127" s="91"/>
      <c r="F127" s="95">
        <f>SUMIF(Table13456768161721[[Industry ]],A97,Table13456768161721[Market Value])</f>
        <v>4014514</v>
      </c>
      <c r="G127" s="96">
        <f>+F127/$F$112</f>
        <v>7.7751967859904014E-2</v>
      </c>
    </row>
    <row r="128" spans="2:8" s="85" customFormat="1" x14ac:dyDescent="0.25">
      <c r="C128" s="85" t="s">
        <v>101</v>
      </c>
      <c r="E128" s="91"/>
      <c r="F128" s="95">
        <f>SUMIF($E$140:$E$147,C128,H140:H147)</f>
        <v>0</v>
      </c>
      <c r="G128" s="96">
        <f>+F128/$F$112</f>
        <v>0</v>
      </c>
    </row>
    <row r="129" spans="3:8" s="85" customFormat="1" x14ac:dyDescent="0.25">
      <c r="C129" s="85" t="s">
        <v>102</v>
      </c>
      <c r="E129" s="91"/>
      <c r="F129" s="95">
        <f t="shared" ref="F129:F137" si="1">SUMIF($E$140:$E$147,C129,H141:H148)</f>
        <v>0</v>
      </c>
      <c r="G129" s="96">
        <f t="shared" ref="G129:G137" si="2">+F129/$F$112</f>
        <v>0</v>
      </c>
    </row>
    <row r="130" spans="3:8" s="85" customFormat="1" x14ac:dyDescent="0.25">
      <c r="C130" s="85" t="s">
        <v>103</v>
      </c>
      <c r="E130" s="91"/>
      <c r="F130" s="95">
        <f t="shared" si="1"/>
        <v>0</v>
      </c>
      <c r="G130" s="96">
        <f t="shared" si="2"/>
        <v>0</v>
      </c>
    </row>
    <row r="131" spans="3:8" s="85" customFormat="1" x14ac:dyDescent="0.25">
      <c r="C131" s="85" t="s">
        <v>104</v>
      </c>
      <c r="E131" s="91"/>
      <c r="F131" s="95">
        <f t="shared" si="1"/>
        <v>0</v>
      </c>
      <c r="G131" s="96">
        <f t="shared" si="2"/>
        <v>0</v>
      </c>
    </row>
    <row r="132" spans="3:8" s="85" customFormat="1" x14ac:dyDescent="0.25">
      <c r="C132" s="85" t="s">
        <v>105</v>
      </c>
      <c r="E132" s="91"/>
      <c r="F132" s="95">
        <f t="shared" si="1"/>
        <v>0</v>
      </c>
      <c r="G132" s="96">
        <f t="shared" si="2"/>
        <v>0</v>
      </c>
    </row>
    <row r="133" spans="3:8" s="85" customFormat="1" x14ac:dyDescent="0.25">
      <c r="C133" s="85" t="s">
        <v>106</v>
      </c>
      <c r="E133" s="91"/>
      <c r="F133" s="95">
        <f t="shared" si="1"/>
        <v>0</v>
      </c>
      <c r="G133" s="96">
        <f t="shared" si="2"/>
        <v>0</v>
      </c>
    </row>
    <row r="134" spans="3:8" s="85" customFormat="1" x14ac:dyDescent="0.25">
      <c r="C134" s="85" t="s">
        <v>107</v>
      </c>
      <c r="E134" s="91"/>
      <c r="F134" s="95">
        <f t="shared" si="1"/>
        <v>0</v>
      </c>
      <c r="G134" s="96">
        <f t="shared" si="2"/>
        <v>0</v>
      </c>
    </row>
    <row r="135" spans="3:8" s="85" customFormat="1" x14ac:dyDescent="0.25">
      <c r="C135" s="85" t="s">
        <v>108</v>
      </c>
      <c r="E135" s="91"/>
      <c r="F135" s="95">
        <f>SUMIF($E$140:$E$147,C135,H147:H154)</f>
        <v>0</v>
      </c>
      <c r="G135" s="96">
        <f t="shared" si="2"/>
        <v>0</v>
      </c>
    </row>
    <row r="136" spans="3:8" s="85" customFormat="1" x14ac:dyDescent="0.25">
      <c r="C136" s="85" t="s">
        <v>109</v>
      </c>
      <c r="E136" s="91"/>
      <c r="F136" s="95">
        <f t="shared" si="1"/>
        <v>0</v>
      </c>
      <c r="G136" s="96">
        <f t="shared" si="2"/>
        <v>0</v>
      </c>
    </row>
    <row r="137" spans="3:8" s="85" customFormat="1" x14ac:dyDescent="0.25">
      <c r="C137" s="85" t="s">
        <v>110</v>
      </c>
      <c r="E137" s="91"/>
      <c r="F137" s="95">
        <f t="shared" si="1"/>
        <v>0</v>
      </c>
      <c r="G137" s="96">
        <f t="shared" si="2"/>
        <v>0</v>
      </c>
    </row>
    <row r="138" spans="3:8" s="85" customFormat="1" x14ac:dyDescent="0.25">
      <c r="E138" s="91"/>
    </row>
    <row r="139" spans="3:8" s="85" customFormat="1" x14ac:dyDescent="0.25">
      <c r="E139" s="91"/>
    </row>
    <row r="140" spans="3:8" s="85" customFormat="1" x14ac:dyDescent="0.25">
      <c r="E140" s="85" t="s">
        <v>101</v>
      </c>
      <c r="F140" s="85" t="s">
        <v>111</v>
      </c>
      <c r="G140" s="85">
        <f t="shared" ref="G140:G147" si="3">SUMIF($H$7:$H$57,F140,$E$7:$E$57)</f>
        <v>0</v>
      </c>
      <c r="H140" s="85">
        <f t="shared" ref="H140:H147" si="4">SUMIF($H$7:$H$57,F140,$F$7:$F$57)</f>
        <v>0</v>
      </c>
    </row>
    <row r="141" spans="3:8" s="85" customFormat="1" x14ac:dyDescent="0.25">
      <c r="E141" s="85" t="s">
        <v>101</v>
      </c>
      <c r="F141" s="85" t="s">
        <v>112</v>
      </c>
      <c r="G141" s="85">
        <f t="shared" si="3"/>
        <v>0</v>
      </c>
      <c r="H141" s="85">
        <f t="shared" si="4"/>
        <v>0</v>
      </c>
    </row>
    <row r="142" spans="3:8" s="85" customFormat="1" x14ac:dyDescent="0.25">
      <c r="E142" s="85" t="s">
        <v>101</v>
      </c>
      <c r="F142" s="85" t="s">
        <v>113</v>
      </c>
      <c r="G142" s="85">
        <f t="shared" si="3"/>
        <v>0</v>
      </c>
      <c r="H142" s="85">
        <f t="shared" si="4"/>
        <v>0</v>
      </c>
    </row>
    <row r="143" spans="3:8" s="85" customFormat="1" x14ac:dyDescent="0.25">
      <c r="E143" s="85" t="s">
        <v>103</v>
      </c>
      <c r="F143" s="85" t="s">
        <v>114</v>
      </c>
      <c r="G143" s="85">
        <f t="shared" si="3"/>
        <v>0</v>
      </c>
      <c r="H143" s="85">
        <f t="shared" si="4"/>
        <v>0</v>
      </c>
    </row>
    <row r="144" spans="3:8" s="85" customFormat="1" x14ac:dyDescent="0.25">
      <c r="E144" s="85" t="s">
        <v>104</v>
      </c>
      <c r="F144" s="85" t="s">
        <v>115</v>
      </c>
      <c r="G144" s="85">
        <f t="shared" si="3"/>
        <v>0</v>
      </c>
      <c r="H144" s="85">
        <f t="shared" si="4"/>
        <v>0</v>
      </c>
    </row>
    <row r="145" spans="5:8" s="85" customFormat="1" x14ac:dyDescent="0.25">
      <c r="E145" s="85" t="s">
        <v>101</v>
      </c>
      <c r="F145" s="85" t="s">
        <v>116</v>
      </c>
      <c r="G145" s="85">
        <f t="shared" si="3"/>
        <v>0</v>
      </c>
      <c r="H145" s="85">
        <f t="shared" si="4"/>
        <v>0</v>
      </c>
    </row>
    <row r="146" spans="5:8" s="85" customFormat="1" x14ac:dyDescent="0.25">
      <c r="E146" s="85" t="s">
        <v>104</v>
      </c>
      <c r="F146" s="85" t="s">
        <v>117</v>
      </c>
      <c r="G146" s="85">
        <f t="shared" si="3"/>
        <v>0</v>
      </c>
      <c r="H146" s="85">
        <f t="shared" si="4"/>
        <v>0</v>
      </c>
    </row>
    <row r="147" spans="5:8" s="85" customFormat="1" x14ac:dyDescent="0.25">
      <c r="E147" s="85" t="s">
        <v>101</v>
      </c>
      <c r="F147" s="85" t="s">
        <v>118</v>
      </c>
      <c r="G147" s="85">
        <f t="shared" si="3"/>
        <v>0</v>
      </c>
      <c r="H147" s="85">
        <f t="shared" si="4"/>
        <v>0</v>
      </c>
    </row>
    <row r="148" spans="5:8" s="85" customFormat="1" x14ac:dyDescent="0.25">
      <c r="E148" s="91"/>
      <c r="G148" s="85" t="s">
        <v>119</v>
      </c>
      <c r="H148" s="85" t="s">
        <v>119</v>
      </c>
    </row>
    <row r="149" spans="5:8" s="85" customFormat="1" x14ac:dyDescent="0.25">
      <c r="E149" s="91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Port_E1</vt:lpstr>
      <vt:lpstr>Port_E1I</vt:lpstr>
      <vt:lpstr>Port_C1</vt:lpstr>
      <vt:lpstr>Port_C1I</vt:lpstr>
      <vt:lpstr>Port_G1</vt:lpstr>
      <vt:lpstr>Port_G1I</vt:lpstr>
      <vt:lpstr>Port_Tax Saver</vt:lpstr>
      <vt:lpstr>Port_SRE</vt:lpstr>
      <vt:lpstr>Port_SF</vt:lpstr>
      <vt:lpstr>Port_VS</vt:lpstr>
      <vt:lpstr>Port_SANCHAY</vt:lpstr>
      <vt:lpstr>Port_C1!Print_Area</vt:lpstr>
      <vt:lpstr>Port_C1I!Print_Area</vt:lpstr>
      <vt:lpstr>Port_E1!Print_Area</vt:lpstr>
      <vt:lpstr>Port_E1I!Print_Area</vt:lpstr>
      <vt:lpstr>Port_G1!Print_Area</vt:lpstr>
      <vt:lpstr>Port_G1I!Print_Area</vt:lpstr>
      <vt:lpstr>Port_SF!Print_Area</vt:lpstr>
      <vt:lpstr>Port_SRE!Print_Area</vt:lpstr>
      <vt:lpstr>'Port_Tax Saver'!Print_Area</vt:lpstr>
      <vt:lpstr>Port_VS!Print_Area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Sandhya Upadhyay</dc:creator>
  <cp:lastModifiedBy>Ganesh Iyer</cp:lastModifiedBy>
  <dcterms:created xsi:type="dcterms:W3CDTF">2023-01-05T10:26:14Z</dcterms:created>
  <dcterms:modified xsi:type="dcterms:W3CDTF">2026-07-08T09:51:17Z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