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FRDA &amp; NPS Trust Communication April 2019 Onwards\NPS Trust\2026-27\Monthly\6. September 2026\8. Website upload Portfolio report\"/>
    </mc:Choice>
  </mc:AlternateContent>
  <xr:revisionPtr revIDLastSave="0" documentId="13_ncr:1_{6C164858-F2C3-4B53-B5A5-65CEEC820F53}" xr6:coauthVersionLast="47" xr6:coauthVersionMax="47" xr10:uidLastSave="{00000000-0000-0000-0000-000000000000}"/>
  <bookViews>
    <workbookView xWindow="-120" yWindow="-120" windowWidth="20730" windowHeight="11040" tabRatio="806" xr2:uid="{0FCA93E5-7F18-4DD4-88B1-68A5E3910BA2}"/>
  </bookViews>
  <sheets>
    <sheet name="Port_E1" sheetId="144" r:id="rId1"/>
    <sheet name="Port_E1I" sheetId="145" r:id="rId2"/>
    <sheet name="Port_C1" sheetId="146" r:id="rId3"/>
    <sheet name="Port_C1I" sheetId="147" r:id="rId4"/>
    <sheet name="Port_G1" sheetId="148" r:id="rId5"/>
    <sheet name="Port_G1I" sheetId="149" r:id="rId6"/>
    <sheet name="Port_Tax Saver" sheetId="150" r:id="rId7"/>
    <sheet name="Port_SRE" sheetId="151" r:id="rId8"/>
    <sheet name="Port_SF" sheetId="152" r:id="rId9"/>
    <sheet name="Port_VS" sheetId="153" r:id="rId10"/>
    <sheet name="Port_SANCHAY" sheetId="154" r:id="rId11"/>
  </sheets>
  <definedNames>
    <definedName name="_xlnm._FilterDatabase" localSheetId="2" hidden="1">Port_C1!$C$6:$H$143</definedName>
    <definedName name="_xlnm._FilterDatabase" localSheetId="3" hidden="1">Port_C1I!$C$6:$H$61</definedName>
    <definedName name="_xlnm._FilterDatabase" localSheetId="0" hidden="1">Port_E1!$C$6:$H$91</definedName>
    <definedName name="_xlnm._FilterDatabase" localSheetId="1" hidden="1">Port_E1I!$C$6:$H$88</definedName>
    <definedName name="_xlnm._FilterDatabase" localSheetId="4" hidden="1">Port_G1!$C$6:$H$103</definedName>
    <definedName name="_xlnm._FilterDatabase" localSheetId="5" hidden="1">Port_G1I!$C$6:$H$32</definedName>
    <definedName name="_xlnm._FilterDatabase" localSheetId="8" hidden="1">Port_SF!$C$6:$H$96</definedName>
    <definedName name="_xlnm._FilterDatabase" localSheetId="7" hidden="1">Port_SRE!$C$6:$H$88</definedName>
    <definedName name="_xlnm._FilterDatabase" localSheetId="6" hidden="1">'Port_Tax Saver'!$C$6:$H$94</definedName>
    <definedName name="_xlnm._FilterDatabase" localSheetId="9" hidden="1">Port_VS!$C$6:$H$93</definedName>
    <definedName name="IN" localSheetId="2">#REF!</definedName>
    <definedName name="IN" localSheetId="3">#REF!</definedName>
    <definedName name="IN" localSheetId="0">#REF!</definedName>
    <definedName name="IN" localSheetId="1">#REF!</definedName>
    <definedName name="IN" localSheetId="4">#REF!</definedName>
    <definedName name="IN" localSheetId="5">#REF!</definedName>
    <definedName name="IN" localSheetId="10">#REF!</definedName>
    <definedName name="IN" localSheetId="8">#REF!</definedName>
    <definedName name="IN" localSheetId="7">#REF!</definedName>
    <definedName name="IN" localSheetId="6">#REF!</definedName>
    <definedName name="IN" localSheetId="9">#REF!</definedName>
    <definedName name="IN">#REF!</definedName>
    <definedName name="_xlnm.Print_Area" localSheetId="2">Port_C1!$B$2:$H$183</definedName>
    <definedName name="_xlnm.Print_Area" localSheetId="3">Port_C1I!$B$2:$H$101</definedName>
    <definedName name="_xlnm.Print_Area" localSheetId="0">Port_E1!$B$2:$G$114</definedName>
    <definedName name="_xlnm.Print_Area" localSheetId="1">Port_E1I!$B$2:$G$113</definedName>
    <definedName name="_xlnm.Print_Area" localSheetId="4">Port_G1!$B$2:$H$135</definedName>
    <definedName name="_xlnm.Print_Area" localSheetId="5">Port_G1I!$B$2:$G$62</definedName>
    <definedName name="_xlnm.Print_Area" localSheetId="8">Port_SF!$B$2:$G$124</definedName>
    <definedName name="_xlnm.Print_Area" localSheetId="7">Port_SRE!$B$2:$G$116</definedName>
    <definedName name="_xlnm.Print_Area" localSheetId="6">'Port_Tax Saver'!$B$2:$G$123</definedName>
    <definedName name="_xlnm.Print_Area" localSheetId="9">Port_VS!$B$2:$G$121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2" i="147" l="1"/>
  <c r="F74" i="147" l="1"/>
  <c r="F94" i="153"/>
  <c r="G145" i="146"/>
  <c r="H106" i="147"/>
  <c r="F145" i="146"/>
  <c r="H146" i="154"/>
  <c r="G146" i="154"/>
  <c r="H145" i="154"/>
  <c r="G145" i="154"/>
  <c r="H144" i="154"/>
  <c r="F129" i="154" s="1"/>
  <c r="G144" i="154"/>
  <c r="H143" i="154"/>
  <c r="G143" i="154"/>
  <c r="H142" i="154"/>
  <c r="G142" i="154"/>
  <c r="H141" i="154"/>
  <c r="G141" i="154"/>
  <c r="H140" i="154"/>
  <c r="G140" i="154"/>
  <c r="H139" i="154"/>
  <c r="F127" i="154" s="1"/>
  <c r="G139" i="154"/>
  <c r="F136" i="154"/>
  <c r="F135" i="154"/>
  <c r="F134" i="154"/>
  <c r="F133" i="154"/>
  <c r="F132" i="154"/>
  <c r="F131" i="154"/>
  <c r="F130" i="154"/>
  <c r="F128" i="154"/>
  <c r="H141" i="153"/>
  <c r="F125" i="153" s="1"/>
  <c r="G141" i="153"/>
  <c r="H140" i="153"/>
  <c r="G140" i="153"/>
  <c r="H139" i="153"/>
  <c r="F124" i="153" s="1"/>
  <c r="G139" i="153"/>
  <c r="H138" i="153"/>
  <c r="G138" i="153"/>
  <c r="H137" i="153"/>
  <c r="G137" i="153"/>
  <c r="H136" i="153"/>
  <c r="G136" i="153"/>
  <c r="H135" i="153"/>
  <c r="G135" i="153"/>
  <c r="H134" i="153"/>
  <c r="G134" i="153"/>
  <c r="F131" i="153"/>
  <c r="F130" i="153"/>
  <c r="F129" i="153"/>
  <c r="F128" i="153"/>
  <c r="F127" i="153"/>
  <c r="F126" i="153"/>
  <c r="F123" i="153"/>
  <c r="H144" i="152"/>
  <c r="G144" i="152"/>
  <c r="H143" i="152"/>
  <c r="G143" i="152"/>
  <c r="H142" i="152"/>
  <c r="G142" i="152"/>
  <c r="H141" i="152"/>
  <c r="G141" i="152"/>
  <c r="H140" i="152"/>
  <c r="G140" i="152"/>
  <c r="H139" i="152"/>
  <c r="G139" i="152"/>
  <c r="H138" i="152"/>
  <c r="G138" i="152"/>
  <c r="H137" i="152"/>
  <c r="G137" i="152"/>
  <c r="F134" i="152"/>
  <c r="F133" i="152"/>
  <c r="F132" i="152"/>
  <c r="F131" i="152"/>
  <c r="F130" i="152"/>
  <c r="F129" i="152"/>
  <c r="F128" i="152"/>
  <c r="F127" i="152"/>
  <c r="F126" i="152"/>
  <c r="H136" i="151"/>
  <c r="F120" i="151" s="1"/>
  <c r="G136" i="151"/>
  <c r="H135" i="151"/>
  <c r="G135" i="151"/>
  <c r="H134" i="151"/>
  <c r="G134" i="151"/>
  <c r="H133" i="151"/>
  <c r="G133" i="151"/>
  <c r="H132" i="151"/>
  <c r="G132" i="151"/>
  <c r="H131" i="151"/>
  <c r="G131" i="151"/>
  <c r="H130" i="151"/>
  <c r="G130" i="151"/>
  <c r="H129" i="151"/>
  <c r="F117" i="151" s="1"/>
  <c r="G129" i="151"/>
  <c r="F126" i="151"/>
  <c r="F125" i="151"/>
  <c r="F124" i="151"/>
  <c r="F123" i="151"/>
  <c r="F122" i="151"/>
  <c r="F121" i="151"/>
  <c r="F119" i="151"/>
  <c r="F118" i="151"/>
  <c r="H143" i="150"/>
  <c r="F127" i="150" s="1"/>
  <c r="G143" i="150"/>
  <c r="H142" i="150"/>
  <c r="G142" i="150"/>
  <c r="H141" i="150"/>
  <c r="G141" i="150"/>
  <c r="H140" i="150"/>
  <c r="G140" i="150"/>
  <c r="H139" i="150"/>
  <c r="G139" i="150"/>
  <c r="H138" i="150"/>
  <c r="G138" i="150"/>
  <c r="H137" i="150"/>
  <c r="G137" i="150"/>
  <c r="H136" i="150"/>
  <c r="G136" i="150"/>
  <c r="F133" i="150"/>
  <c r="F132" i="150"/>
  <c r="F131" i="150"/>
  <c r="F130" i="150"/>
  <c r="F129" i="150"/>
  <c r="F128" i="150"/>
  <c r="F126" i="150"/>
  <c r="F125" i="150"/>
  <c r="F71" i="149"/>
  <c r="F70" i="149"/>
  <c r="F69" i="149"/>
  <c r="F68" i="149"/>
  <c r="F67" i="149"/>
  <c r="F66" i="149"/>
  <c r="F63" i="149"/>
  <c r="F142" i="148"/>
  <c r="F141" i="148"/>
  <c r="F140" i="148"/>
  <c r="F139" i="148"/>
  <c r="F138" i="148"/>
  <c r="F137" i="148"/>
  <c r="F136" i="148"/>
  <c r="F104" i="148"/>
  <c r="F99" i="147"/>
  <c r="F98" i="147"/>
  <c r="F97" i="147"/>
  <c r="F96" i="147"/>
  <c r="F95" i="147"/>
  <c r="F94" i="147"/>
  <c r="F182" i="146"/>
  <c r="F181" i="146"/>
  <c r="F180" i="146"/>
  <c r="F179" i="146"/>
  <c r="F178" i="146"/>
  <c r="F177" i="146"/>
  <c r="F176" i="146"/>
  <c r="H138" i="145"/>
  <c r="F122" i="145" s="1"/>
  <c r="G138" i="145"/>
  <c r="H137" i="145"/>
  <c r="G137" i="145"/>
  <c r="H136" i="145"/>
  <c r="G136" i="145"/>
  <c r="H135" i="145"/>
  <c r="G135" i="145"/>
  <c r="H134" i="145"/>
  <c r="G134" i="145"/>
  <c r="H133" i="145"/>
  <c r="G133" i="145"/>
  <c r="H132" i="145"/>
  <c r="G132" i="145"/>
  <c r="H131" i="145"/>
  <c r="G131" i="145"/>
  <c r="F128" i="145"/>
  <c r="F127" i="145"/>
  <c r="F126" i="145"/>
  <c r="F125" i="145"/>
  <c r="F124" i="145"/>
  <c r="F123" i="145"/>
  <c r="F121" i="145"/>
  <c r="F120" i="145"/>
  <c r="F91" i="145"/>
  <c r="H139" i="144"/>
  <c r="G139" i="144"/>
  <c r="H138" i="144"/>
  <c r="G138" i="144"/>
  <c r="H137" i="144"/>
  <c r="F122" i="144" s="1"/>
  <c r="G137" i="144"/>
  <c r="H136" i="144"/>
  <c r="G136" i="144"/>
  <c r="H135" i="144"/>
  <c r="G135" i="144"/>
  <c r="H134" i="144"/>
  <c r="G134" i="144"/>
  <c r="H133" i="144"/>
  <c r="G133" i="144"/>
  <c r="H132" i="144"/>
  <c r="G132" i="144"/>
  <c r="F129" i="144"/>
  <c r="F128" i="144"/>
  <c r="F127" i="144"/>
  <c r="F126" i="144"/>
  <c r="F125" i="144"/>
  <c r="F124" i="144"/>
  <c r="F123" i="144"/>
  <c r="F121" i="144"/>
  <c r="F92" i="144"/>
  <c r="F122" i="153" l="1"/>
  <c r="F125" i="152"/>
  <c r="H78" i="149"/>
  <c r="H81" i="149"/>
  <c r="F65" i="149" s="1"/>
  <c r="H147" i="148"/>
  <c r="H150" i="148"/>
  <c r="K14" i="147"/>
  <c r="H110" i="147"/>
  <c r="H187" i="146"/>
  <c r="H186" i="146"/>
  <c r="L7" i="146"/>
  <c r="H192" i="146"/>
  <c r="L10" i="146"/>
  <c r="L13" i="146"/>
  <c r="L8" i="146"/>
  <c r="H194" i="146"/>
  <c r="L9" i="146"/>
  <c r="H193" i="146"/>
  <c r="H191" i="146"/>
  <c r="L11" i="146"/>
  <c r="H185" i="146"/>
  <c r="H190" i="146"/>
  <c r="L12" i="146"/>
  <c r="H189" i="146"/>
  <c r="H188" i="146"/>
  <c r="F119" i="145"/>
  <c r="F124" i="150"/>
  <c r="F120" i="144"/>
  <c r="F125" i="154"/>
  <c r="F126" i="154"/>
  <c r="F111" i="154"/>
  <c r="F99" i="154"/>
  <c r="F116" i="151"/>
  <c r="F115" i="151"/>
  <c r="G76" i="149"/>
  <c r="F33" i="149"/>
  <c r="H76" i="149"/>
  <c r="G77" i="149"/>
  <c r="H77" i="149"/>
  <c r="G78" i="149"/>
  <c r="G79" i="149"/>
  <c r="H79" i="149"/>
  <c r="F64" i="149" s="1"/>
  <c r="G80" i="149"/>
  <c r="H74" i="149"/>
  <c r="H80" i="149"/>
  <c r="G75" i="149"/>
  <c r="G81" i="149"/>
  <c r="H75" i="149"/>
  <c r="F116" i="148"/>
  <c r="H148" i="148"/>
  <c r="H149" i="148"/>
  <c r="H145" i="148"/>
  <c r="H151" i="148"/>
  <c r="H146" i="148"/>
  <c r="H152" i="148"/>
  <c r="F88" i="147"/>
  <c r="F89" i="147"/>
  <c r="H103" i="147"/>
  <c r="H102" i="147"/>
  <c r="H108" i="147"/>
  <c r="K9" i="147"/>
  <c r="K7" i="147"/>
  <c r="K11" i="147"/>
  <c r="K15" i="147"/>
  <c r="H107" i="147"/>
  <c r="K10" i="147"/>
  <c r="H109" i="147"/>
  <c r="H104" i="147"/>
  <c r="H105" i="147"/>
  <c r="H111" i="147"/>
  <c r="K8" i="147"/>
  <c r="K16" i="147"/>
  <c r="K12" i="147"/>
  <c r="K13" i="147"/>
  <c r="F171" i="146"/>
  <c r="F172" i="146"/>
  <c r="F103" i="145"/>
  <c r="F118" i="145"/>
  <c r="F117" i="145"/>
  <c r="F119" i="144"/>
  <c r="F104" i="144"/>
  <c r="F118" i="144"/>
  <c r="G118" i="144" l="1"/>
  <c r="G126" i="154"/>
  <c r="G125" i="154"/>
  <c r="G72" i="154"/>
  <c r="G16" i="154"/>
  <c r="G36" i="154"/>
  <c r="G135" i="154"/>
  <c r="G9" i="154"/>
  <c r="G13" i="154"/>
  <c r="G37" i="154"/>
  <c r="G79" i="154"/>
  <c r="G85" i="154"/>
  <c r="G131" i="154"/>
  <c r="G40" i="154"/>
  <c r="G31" i="154"/>
  <c r="G48" i="154"/>
  <c r="G61" i="154"/>
  <c r="G52" i="154"/>
  <c r="G28" i="154"/>
  <c r="G24" i="154"/>
  <c r="G43" i="154"/>
  <c r="G84" i="154"/>
  <c r="G136" i="154"/>
  <c r="G22" i="154"/>
  <c r="G34" i="154"/>
  <c r="G25" i="154"/>
  <c r="G49" i="154"/>
  <c r="G107" i="147"/>
  <c r="G104" i="147"/>
  <c r="G103" i="147"/>
  <c r="G105" i="147"/>
  <c r="G111" i="147"/>
  <c r="G109" i="147"/>
  <c r="G106" i="147"/>
  <c r="G110" i="147"/>
  <c r="G98" i="147"/>
  <c r="G62" i="147"/>
  <c r="G89" i="147"/>
  <c r="G120" i="144"/>
  <c r="G65" i="147"/>
  <c r="G95" i="147"/>
  <c r="G99" i="147"/>
  <c r="G96" i="147"/>
  <c r="G94" i="147"/>
  <c r="G97" i="147"/>
  <c r="G129" i="144"/>
  <c r="G122" i="144"/>
  <c r="G124" i="144"/>
  <c r="G127" i="144"/>
  <c r="G149" i="148"/>
  <c r="G148" i="148"/>
  <c r="G136" i="148"/>
  <c r="L14" i="146"/>
  <c r="G19" i="154"/>
  <c r="G12" i="154"/>
  <c r="G99" i="154"/>
  <c r="G133" i="154"/>
  <c r="G55" i="154"/>
  <c r="G129" i="154"/>
  <c r="G11" i="154"/>
  <c r="G70" i="154"/>
  <c r="G8" i="154"/>
  <c r="G67" i="154"/>
  <c r="G78" i="154"/>
  <c r="G66" i="154"/>
  <c r="G54" i="154"/>
  <c r="G42" i="154"/>
  <c r="G30" i="154"/>
  <c r="G18" i="154"/>
  <c r="G83" i="154"/>
  <c r="G71" i="154"/>
  <c r="G59" i="154"/>
  <c r="G47" i="154"/>
  <c r="G35" i="154"/>
  <c r="G23" i="154"/>
  <c r="G41" i="154"/>
  <c r="G29" i="154"/>
  <c r="G76" i="154"/>
  <c r="G53" i="154"/>
  <c r="G81" i="154"/>
  <c r="G69" i="154"/>
  <c r="G57" i="154"/>
  <c r="G45" i="154"/>
  <c r="G33" i="154"/>
  <c r="G21" i="154"/>
  <c r="G74" i="154"/>
  <c r="G62" i="154"/>
  <c r="G50" i="154"/>
  <c r="G38" i="154"/>
  <c r="G26" i="154"/>
  <c r="G14" i="154"/>
  <c r="G10" i="154"/>
  <c r="G7" i="154"/>
  <c r="G77" i="154"/>
  <c r="G65" i="154"/>
  <c r="G17" i="154"/>
  <c r="G82" i="154"/>
  <c r="G75" i="154"/>
  <c r="G63" i="154"/>
  <c r="G51" i="154"/>
  <c r="G39" i="154"/>
  <c r="G27" i="154"/>
  <c r="G15" i="154"/>
  <c r="G80" i="154"/>
  <c r="G68" i="154"/>
  <c r="G56" i="154"/>
  <c r="G44" i="154"/>
  <c r="G32" i="154"/>
  <c r="G20" i="154"/>
  <c r="G58" i="154"/>
  <c r="G86" i="154"/>
  <c r="G127" i="154"/>
  <c r="G134" i="154"/>
  <c r="G130" i="154"/>
  <c r="G132" i="154"/>
  <c r="G128" i="154"/>
  <c r="G46" i="154"/>
  <c r="G73" i="154"/>
  <c r="G60" i="154"/>
  <c r="G64" i="154"/>
  <c r="F106" i="153"/>
  <c r="F124" i="152"/>
  <c r="F123" i="152"/>
  <c r="F97" i="152"/>
  <c r="F89" i="151"/>
  <c r="F101" i="151" s="1"/>
  <c r="F95" i="150"/>
  <c r="F107" i="150" s="1"/>
  <c r="G98" i="150" s="1"/>
  <c r="F45" i="149"/>
  <c r="G74" i="149" s="1"/>
  <c r="H153" i="148"/>
  <c r="G145" i="148"/>
  <c r="G138" i="148"/>
  <c r="G150" i="148"/>
  <c r="G141" i="148"/>
  <c r="G139" i="148"/>
  <c r="G147" i="148"/>
  <c r="G142" i="148"/>
  <c r="G137" i="148"/>
  <c r="G146" i="148"/>
  <c r="G104" i="148"/>
  <c r="G152" i="148"/>
  <c r="G151" i="148"/>
  <c r="G140" i="148"/>
  <c r="H112" i="147"/>
  <c r="H113" i="147" s="1"/>
  <c r="G102" i="147"/>
  <c r="K17" i="147"/>
  <c r="F93" i="147"/>
  <c r="G93" i="147" s="1"/>
  <c r="G108" i="147"/>
  <c r="G88" i="147"/>
  <c r="L16" i="146"/>
  <c r="H195" i="146"/>
  <c r="H196" i="146" s="1"/>
  <c r="F157" i="146"/>
  <c r="G123" i="145"/>
  <c r="G121" i="145"/>
  <c r="G126" i="145"/>
  <c r="G128" i="145"/>
  <c r="G91" i="145"/>
  <c r="G127" i="145"/>
  <c r="G119" i="145"/>
  <c r="G122" i="145"/>
  <c r="G125" i="145"/>
  <c r="G124" i="145"/>
  <c r="G117" i="145"/>
  <c r="G120" i="145"/>
  <c r="G118" i="145"/>
  <c r="G123" i="144"/>
  <c r="G119" i="144"/>
  <c r="G125" i="144"/>
  <c r="G121" i="144"/>
  <c r="G128" i="144"/>
  <c r="G126" i="144"/>
  <c r="G92" i="144"/>
  <c r="G64" i="149" l="1"/>
  <c r="G112" i="147"/>
  <c r="G194" i="146"/>
  <c r="G187" i="146"/>
  <c r="L17" i="146"/>
  <c r="G171" i="146"/>
  <c r="G148" i="146"/>
  <c r="G172" i="146"/>
  <c r="H183" i="146"/>
  <c r="G129" i="153"/>
  <c r="G130" i="153"/>
  <c r="G128" i="153"/>
  <c r="G125" i="153"/>
  <c r="G127" i="153"/>
  <c r="G131" i="153"/>
  <c r="G123" i="153"/>
  <c r="G124" i="153"/>
  <c r="G126" i="153"/>
  <c r="G122" i="153"/>
  <c r="G94" i="153"/>
  <c r="F109" i="152"/>
  <c r="G122" i="151"/>
  <c r="G124" i="151"/>
  <c r="G120" i="151"/>
  <c r="G126" i="151"/>
  <c r="G118" i="151"/>
  <c r="G123" i="151"/>
  <c r="G125" i="151"/>
  <c r="G117" i="151"/>
  <c r="G119" i="151"/>
  <c r="G121" i="151"/>
  <c r="G89" i="151"/>
  <c r="G116" i="151"/>
  <c r="G115" i="151"/>
  <c r="G130" i="150"/>
  <c r="G129" i="150"/>
  <c r="G126" i="150"/>
  <c r="G131" i="150"/>
  <c r="G132" i="150"/>
  <c r="G127" i="150"/>
  <c r="G124" i="150"/>
  <c r="G133" i="150"/>
  <c r="G125" i="150"/>
  <c r="G128" i="150"/>
  <c r="G95" i="150"/>
  <c r="G67" i="149"/>
  <c r="G66" i="149"/>
  <c r="G69" i="149"/>
  <c r="G70" i="149"/>
  <c r="G65" i="149"/>
  <c r="G63" i="149"/>
  <c r="G71" i="149"/>
  <c r="G68" i="149"/>
  <c r="G33" i="149"/>
  <c r="G153" i="148"/>
  <c r="F100" i="147"/>
  <c r="G100" i="147"/>
  <c r="G176" i="146"/>
  <c r="G180" i="146"/>
  <c r="G177" i="146"/>
  <c r="G178" i="146"/>
  <c r="G182" i="146"/>
  <c r="G179" i="146"/>
  <c r="G181" i="146"/>
  <c r="G189" i="146"/>
  <c r="G186" i="146"/>
  <c r="G193" i="146"/>
  <c r="G191" i="146"/>
  <c r="G188" i="146"/>
  <c r="G190" i="146"/>
  <c r="G185" i="146"/>
  <c r="G192" i="146"/>
  <c r="G127" i="152" l="1"/>
  <c r="G126" i="152"/>
  <c r="G134" i="152"/>
  <c r="G128" i="152"/>
  <c r="G129" i="152"/>
  <c r="G130" i="152"/>
  <c r="G131" i="152"/>
  <c r="G132" i="152"/>
  <c r="G125" i="152"/>
  <c r="G133" i="152"/>
  <c r="G124" i="152"/>
  <c r="G97" i="152"/>
  <c r="G123" i="152"/>
  <c r="G195" i="146"/>
</calcChain>
</file>

<file path=xl/sharedStrings.xml><?xml version="1.0" encoding="utf-8"?>
<sst xmlns="http://schemas.openxmlformats.org/spreadsheetml/2006/main" count="3563" uniqueCount="799">
  <si>
    <t>NAME OF PENSION FUND</t>
  </si>
  <si>
    <t>ADITYA BIRLA SUN LIFE PENSION FUND MANAGEMENT LIMITED</t>
  </si>
  <si>
    <t>E-TIER I</t>
  </si>
  <si>
    <t>SCHEME NAME</t>
  </si>
  <si>
    <t>Scheme E TIER I</t>
  </si>
  <si>
    <t>MONTH</t>
  </si>
  <si>
    <t>ISIN No.</t>
  </si>
  <si>
    <t>Name of the Instrument</t>
  </si>
  <si>
    <t xml:space="preserve">Industry </t>
  </si>
  <si>
    <t>Quantity</t>
  </si>
  <si>
    <t>Market Value</t>
  </si>
  <si>
    <t>% of Portfolio</t>
  </si>
  <si>
    <t>Ratings</t>
  </si>
  <si>
    <t>INE002A01018</t>
  </si>
  <si>
    <t>INE009A01021</t>
  </si>
  <si>
    <t>INE018A01030</t>
  </si>
  <si>
    <t>INE028A01039</t>
  </si>
  <si>
    <t>INE029A01011</t>
  </si>
  <si>
    <t>INE030A01027</t>
  </si>
  <si>
    <t>INE038A01020</t>
  </si>
  <si>
    <t>INE040A01034</t>
  </si>
  <si>
    <t>INE044A01036</t>
  </si>
  <si>
    <t>INE059A01026</t>
  </si>
  <si>
    <t>INE062A01020</t>
  </si>
  <si>
    <t>INE066A01021</t>
  </si>
  <si>
    <t>INE079A01024</t>
  </si>
  <si>
    <t>INE081A01020</t>
  </si>
  <si>
    <t>INE089A01031</t>
  </si>
  <si>
    <t>INE090A01021</t>
  </si>
  <si>
    <t>INE101A01026</t>
  </si>
  <si>
    <t>INE121A01024</t>
  </si>
  <si>
    <t>INE121E01018</t>
  </si>
  <si>
    <t>INE123W01016</t>
  </si>
  <si>
    <t>INE154A01025</t>
  </si>
  <si>
    <t>INE171A01029</t>
  </si>
  <si>
    <t>Manufacture of engines and turbines, except aircraft, vehicle</t>
  </si>
  <si>
    <t>INE192A01025</t>
  </si>
  <si>
    <t>INE200M01039</t>
  </si>
  <si>
    <t>INE213A01029</t>
  </si>
  <si>
    <t>INE214T01019</t>
  </si>
  <si>
    <t>INE216A01030</t>
  </si>
  <si>
    <t>INE238A01034</t>
  </si>
  <si>
    <t>INE239A01024</t>
  </si>
  <si>
    <t>INE245A01021</t>
  </si>
  <si>
    <t>INE257A01026</t>
  </si>
  <si>
    <t>INE263A01024</t>
  </si>
  <si>
    <t>INE280A01028</t>
  </si>
  <si>
    <t>INE296A01032</t>
  </si>
  <si>
    <t>INE298A01020</t>
  </si>
  <si>
    <t>INE343H01029</t>
  </si>
  <si>
    <t>INE397D01024</t>
  </si>
  <si>
    <t>INE437A01024</t>
  </si>
  <si>
    <t>INE467B01029</t>
  </si>
  <si>
    <t>INE476A01022</t>
  </si>
  <si>
    <t>INE481G01011</t>
  </si>
  <si>
    <t>INE494B01023</t>
  </si>
  <si>
    <t>INE562A01011</t>
  </si>
  <si>
    <t>INE585B01010</t>
  </si>
  <si>
    <t>INE669C01036</t>
  </si>
  <si>
    <t>INE685A01028</t>
  </si>
  <si>
    <t>INE721A01047</t>
  </si>
  <si>
    <t>INE733E01010</t>
  </si>
  <si>
    <t>02A</t>
  </si>
  <si>
    <t>INE752E01010</t>
  </si>
  <si>
    <t>INE758T01015</t>
  </si>
  <si>
    <t>INE795G01014</t>
  </si>
  <si>
    <t>NCA</t>
  </si>
  <si>
    <t>INE860A01027</t>
  </si>
  <si>
    <t>INE880J01026</t>
  </si>
  <si>
    <t>Infrastructure</t>
  </si>
  <si>
    <t xml:space="preserve">Subtotal A </t>
  </si>
  <si>
    <t>GOI</t>
  </si>
  <si>
    <t>SDL</t>
  </si>
  <si>
    <t>Money Market Instruments:-</t>
  </si>
  <si>
    <t>Nil</t>
  </si>
  <si>
    <t>Mutual Funds</t>
  </si>
  <si>
    <t xml:space="preserve">  - Money Market Mutual Funds</t>
  </si>
  <si>
    <t xml:space="preserve">  - Certificate of Deposits / Commercial Papers</t>
  </si>
  <si>
    <t xml:space="preserve">  - Application Pending Allotment </t>
  </si>
  <si>
    <t xml:space="preserve">  - Bank Fixed Deposits (&lt; 1 Year)</t>
  </si>
  <si>
    <t>Net Current assets</t>
  </si>
  <si>
    <t xml:space="preserve">Sub Total B </t>
  </si>
  <si>
    <t>GRAND TOTAL (sub total A + sub total B)</t>
  </si>
  <si>
    <t>Average Maturity of Portfolio (in yrs)</t>
  </si>
  <si>
    <t>Modified Duration (in yrs)</t>
  </si>
  <si>
    <t>Yield to Maturity (%) (annualised)(at market price</t>
  </si>
  <si>
    <t>Net Asset Value</t>
  </si>
  <si>
    <t xml:space="preserve">Net asset value last month </t>
  </si>
  <si>
    <t xml:space="preserve">Total investment in Infrastructure </t>
  </si>
  <si>
    <t xml:space="preserve">Total outstanding exposure to derivatives </t>
  </si>
  <si>
    <t>Total NPA provided for</t>
  </si>
  <si>
    <t>CREDIT RATING EXPOSURE</t>
  </si>
  <si>
    <t xml:space="preserve">Securities </t>
  </si>
  <si>
    <t>Central Govt. Securities</t>
  </si>
  <si>
    <t>State Development Loans</t>
  </si>
  <si>
    <t>AAA / Equivalent</t>
  </si>
  <si>
    <t>A1+ (For Commercial Paper)</t>
  </si>
  <si>
    <t>AA+ / Equivalent</t>
  </si>
  <si>
    <t>AA / Equivalent</t>
  </si>
  <si>
    <t>AA- / Equivalent</t>
  </si>
  <si>
    <t>A+ / Equivalent</t>
  </si>
  <si>
    <t>A / Equivalent</t>
  </si>
  <si>
    <t>A- / Equivalent</t>
  </si>
  <si>
    <t>BBB+ / Equivalent</t>
  </si>
  <si>
    <t>BBB / Equivalent</t>
  </si>
  <si>
    <t>[ICRA]AAA</t>
  </si>
  <si>
    <t>CARE AAA (CE)</t>
  </si>
  <si>
    <t>CRISIL AAA</t>
  </si>
  <si>
    <t>[ICRA]AA+</t>
  </si>
  <si>
    <t>CRISIL AA</t>
  </si>
  <si>
    <t>IND AAA</t>
  </si>
  <si>
    <t>CARE AA</t>
  </si>
  <si>
    <t>CARE AAA</t>
  </si>
  <si>
    <t xml:space="preserve">Total </t>
  </si>
  <si>
    <t>E-TIER II</t>
  </si>
  <si>
    <t>Scheme E Tier II</t>
  </si>
  <si>
    <t>C-TIER I</t>
  </si>
  <si>
    <t>Scheme C TIER I</t>
  </si>
  <si>
    <t>INE020B08EQ1</t>
  </si>
  <si>
    <t>INE020B08FQ8</t>
  </si>
  <si>
    <t>CARE AA+</t>
  </si>
  <si>
    <t>INE031A08699</t>
  </si>
  <si>
    <t>INE031A08707</t>
  </si>
  <si>
    <t>INE031A08913</t>
  </si>
  <si>
    <t>INE031A08970</t>
  </si>
  <si>
    <t>INE033L07IJ1</t>
  </si>
  <si>
    <t>IND AA+</t>
  </si>
  <si>
    <t>INE040A08393</t>
  </si>
  <si>
    <t>INE040A08831</t>
  </si>
  <si>
    <t>INE040A08914</t>
  </si>
  <si>
    <t>INE053F07BA5</t>
  </si>
  <si>
    <t>INE053F07BV1</t>
  </si>
  <si>
    <t>INE053F07CD7</t>
  </si>
  <si>
    <t>INE053F08122</t>
  </si>
  <si>
    <t>INE053F08320</t>
  </si>
  <si>
    <t>INE053F08346</t>
  </si>
  <si>
    <t>INE053F08395</t>
  </si>
  <si>
    <t>INE053F08403</t>
  </si>
  <si>
    <t>INE053F08445</t>
  </si>
  <si>
    <t>INE062A08231</t>
  </si>
  <si>
    <t>INE094A08093</t>
  </si>
  <si>
    <t>INE094A08101</t>
  </si>
  <si>
    <t>INE0KUG08027</t>
  </si>
  <si>
    <t>INE0KUG08076</t>
  </si>
  <si>
    <t>INE103A08050</t>
  </si>
  <si>
    <t>INE115A07PP1</t>
  </si>
  <si>
    <t>INE115A07QI4</t>
  </si>
  <si>
    <t>INE115A07QU9</t>
  </si>
  <si>
    <t>INE121A07RY7</t>
  </si>
  <si>
    <t>INE121A08OE4</t>
  </si>
  <si>
    <t>INE129A08014</t>
  </si>
  <si>
    <t>INE134E07AS0</t>
  </si>
  <si>
    <t>INE134E08DB8</t>
  </si>
  <si>
    <t>INE134E08JR1</t>
  </si>
  <si>
    <t>INE134E08KL2</t>
  </si>
  <si>
    <t>INE134E08MM6</t>
  </si>
  <si>
    <t>INE171A08057</t>
  </si>
  <si>
    <t>INE206D08162</t>
  </si>
  <si>
    <t>INE206D08204</t>
  </si>
  <si>
    <t>INE206D08477</t>
  </si>
  <si>
    <t>INE219X07439</t>
  </si>
  <si>
    <t>INE225R08048</t>
  </si>
  <si>
    <t>INE233A08188</t>
  </si>
  <si>
    <t>INE233A08196</t>
  </si>
  <si>
    <t>INE238A08484</t>
  </si>
  <si>
    <t>INE238A08492</t>
  </si>
  <si>
    <t>INE238A08500</t>
  </si>
  <si>
    <t>INE261F08AO5</t>
  </si>
  <si>
    <t>INE261F08AZ1</t>
  </si>
  <si>
    <t>INE261F08BP0</t>
  </si>
  <si>
    <t>INE261F08BR6</t>
  </si>
  <si>
    <t>INE261F08EL3</t>
  </si>
  <si>
    <t>INE296A07RD1</t>
  </si>
  <si>
    <t>INE296A07RS9</t>
  </si>
  <si>
    <t>INE306N07NN9</t>
  </si>
  <si>
    <t>INE514E08FC4</t>
  </si>
  <si>
    <t>INE514E08FH3</t>
  </si>
  <si>
    <t>INE514E08FQ4</t>
  </si>
  <si>
    <t>INE556F08KV2</t>
  </si>
  <si>
    <t>INE557F08GA2</t>
  </si>
  <si>
    <t>INE636F07266</t>
  </si>
  <si>
    <t>INE636F08066</t>
  </si>
  <si>
    <t>INE660A08BY6</t>
  </si>
  <si>
    <t>INE726G08022</t>
  </si>
  <si>
    <t>INE733E07KL3</t>
  </si>
  <si>
    <t>INE733E08197</t>
  </si>
  <si>
    <t>INE752E07OB6</t>
  </si>
  <si>
    <t>INE752E08767</t>
  </si>
  <si>
    <t>INE795G08035</t>
  </si>
  <si>
    <t>INE795G08043</t>
  </si>
  <si>
    <t>INE848E07AW7</t>
  </si>
  <si>
    <t>INE848E08144</t>
  </si>
  <si>
    <t>INE848E08151</t>
  </si>
  <si>
    <t>INE848E08169</t>
  </si>
  <si>
    <t>INE848E08177</t>
  </si>
  <si>
    <t>INE848E08185</t>
  </si>
  <si>
    <t>INE848E08193</t>
  </si>
  <si>
    <t>INE848E08201</t>
  </si>
  <si>
    <t>INE848E08219</t>
  </si>
  <si>
    <t>INE906B07HJ1</t>
  </si>
  <si>
    <t>INE906B07HM5</t>
  </si>
  <si>
    <t>INE906B07ID2</t>
  </si>
  <si>
    <t>INE906B07IH3</t>
  </si>
  <si>
    <t>INE916DA7SY6</t>
  </si>
  <si>
    <t>BWR AAA</t>
  </si>
  <si>
    <t>BWR AAA(CE)</t>
  </si>
  <si>
    <t>CRISIL AA+</t>
  </si>
  <si>
    <t>C-TIER II</t>
  </si>
  <si>
    <t>Scheme C TIER II</t>
  </si>
  <si>
    <t>INE206D08493</t>
  </si>
  <si>
    <t>INE296A07SY5</t>
  </si>
  <si>
    <t>INE514E08EE3</t>
  </si>
  <si>
    <t>INE733E07HC8</t>
  </si>
  <si>
    <t>INE906B08039</t>
  </si>
  <si>
    <t>G-TIER I</t>
  </si>
  <si>
    <t>Scheme G TIER I</t>
  </si>
  <si>
    <t>IN000230C028</t>
  </si>
  <si>
    <t>IN000330C059</t>
  </si>
  <si>
    <t>IN000444C033</t>
  </si>
  <si>
    <t>IN000465P014</t>
  </si>
  <si>
    <t>IN000929C058</t>
  </si>
  <si>
    <t>IN000930C056</t>
  </si>
  <si>
    <t>IN001043C032</t>
  </si>
  <si>
    <t>IN001044C030</t>
  </si>
  <si>
    <t>IN001158C020</t>
  </si>
  <si>
    <t>IN001234C037</t>
  </si>
  <si>
    <t>IN001243P014</t>
  </si>
  <si>
    <t>IN0020040039</t>
  </si>
  <si>
    <t>IN0020060086</t>
  </si>
  <si>
    <t>IN0020070044</t>
  </si>
  <si>
    <t>IN0020120062</t>
  </si>
  <si>
    <t>IN0020150077</t>
  </si>
  <si>
    <t>IN0020160019</t>
  </si>
  <si>
    <t>IN0020160092</t>
  </si>
  <si>
    <t>IN0020160118</t>
  </si>
  <si>
    <t>IN0020170042</t>
  </si>
  <si>
    <t>IN0020190032</t>
  </si>
  <si>
    <t>IN0020190040</t>
  </si>
  <si>
    <t>IN0020190057</t>
  </si>
  <si>
    <t>IN0020200054</t>
  </si>
  <si>
    <t>IN0020200153</t>
  </si>
  <si>
    <t>IN0020200187</t>
  </si>
  <si>
    <t>IN0020200401</t>
  </si>
  <si>
    <t>IN0020210202</t>
  </si>
  <si>
    <t>IN0020220144</t>
  </si>
  <si>
    <t>IN0020230044</t>
  </si>
  <si>
    <t>IN0020230127</t>
  </si>
  <si>
    <t>IN0020240035</t>
  </si>
  <si>
    <t>IN0020240100</t>
  </si>
  <si>
    <t>IN0020240142</t>
  </si>
  <si>
    <t>IN0020250018</t>
  </si>
  <si>
    <t>IN0020250075</t>
  </si>
  <si>
    <t>IN1520220220</t>
  </si>
  <si>
    <t>IN1520220279</t>
  </si>
  <si>
    <t>IN1520240145</t>
  </si>
  <si>
    <t>IN1520240277</t>
  </si>
  <si>
    <t>IN2020180021</t>
  </si>
  <si>
    <t>IN2220200264</t>
  </si>
  <si>
    <t>IN2220210206</t>
  </si>
  <si>
    <t>IN2220230162</t>
  </si>
  <si>
    <t>IN2220230220</t>
  </si>
  <si>
    <t>IN2220230246</t>
  </si>
  <si>
    <t>IN2220240104</t>
  </si>
  <si>
    <t>IN2220240187</t>
  </si>
  <si>
    <t>IN2220240401</t>
  </si>
  <si>
    <t>IN3320230359</t>
  </si>
  <si>
    <t>IN3720200069</t>
  </si>
  <si>
    <t>IN4520180204</t>
  </si>
  <si>
    <t>INE103D08039</t>
  </si>
  <si>
    <t>CGS</t>
  </si>
  <si>
    <t>IND AAA(CE)</t>
  </si>
  <si>
    <t>CRISIL AAA(CE)</t>
  </si>
  <si>
    <t>G-TIER II</t>
  </si>
  <si>
    <t>Scheme G TIER II</t>
  </si>
  <si>
    <t>IN000335C025</t>
  </si>
  <si>
    <t>IN000929C041</t>
  </si>
  <si>
    <t>INE041025011</t>
  </si>
  <si>
    <t>INE062A08462</t>
  </si>
  <si>
    <t>INE0CCU25019</t>
  </si>
  <si>
    <t>INE219X23014</t>
  </si>
  <si>
    <t>INE476A08217</t>
  </si>
  <si>
    <t>INE476A08241</t>
  </si>
  <si>
    <t>Scheme Tax Saver Tier II</t>
  </si>
  <si>
    <t>CSG</t>
  </si>
  <si>
    <t>Scheme Secure Retriement Equity</t>
  </si>
  <si>
    <t>Scheme Secure Fund</t>
  </si>
  <si>
    <t>Production of liquid and gaseous fuels, illuminating oils, lubricating</t>
  </si>
  <si>
    <t>INFOSYS LTD EQ</t>
  </si>
  <si>
    <t>Activities of maintaining and operating pageing</t>
  </si>
  <si>
    <t>Construction of utility projects n.e.c.</t>
  </si>
  <si>
    <t>RELIANCE INDUSTRIES LIMITED</t>
  </si>
  <si>
    <t>Writing , modifying, testing of computer program</t>
  </si>
  <si>
    <t>LARSEN AND TOUBRO LIMITED</t>
  </si>
  <si>
    <t>Bank Of Baroda</t>
  </si>
  <si>
    <t>Manufacture of Aluminium from alumina and by other methods and products</t>
  </si>
  <si>
    <t>Monetary intermediation of commercial banks, saving banks. postal savings</t>
  </si>
  <si>
    <t>Manufacture of motorcycles, scooters, mopeds etc. and their</t>
  </si>
  <si>
    <t>Other credit granting</t>
  </si>
  <si>
    <t>Manufacture of soap all forms</t>
  </si>
  <si>
    <t>Manufacture of medicinal substances used in the manufacture of pharmaceuticals:</t>
  </si>
  <si>
    <t>CIPLA LIMITED</t>
  </si>
  <si>
    <t>AMBUJA CEMENTS LTD</t>
  </si>
  <si>
    <t>HINDUSTAN UNILEVER LIMITED</t>
  </si>
  <si>
    <t>EICHER MOTORS LTD</t>
  </si>
  <si>
    <t>Bharat Petroleum Corporation Limited</t>
  </si>
  <si>
    <t>HDFC BANK LTD</t>
  </si>
  <si>
    <t>STATE BANK OF INDIA</t>
  </si>
  <si>
    <t>SUN PHARMACEUTICALS INDUSTRIES LTD</t>
  </si>
  <si>
    <t>HINDALCO INDUSTRIES LTD.</t>
  </si>
  <si>
    <t>ITC LTD</t>
  </si>
  <si>
    <t>ICICI BANK LTD</t>
  </si>
  <si>
    <t>MAHINDRA AND MAHINDRA LTD</t>
  </si>
  <si>
    <t>Manufacture of hot-rolled and cold-rolled products of steel</t>
  </si>
  <si>
    <t>Manufacture of clinkers and cement</t>
  </si>
  <si>
    <t>Dr. Reddy's Laboratories Limited</t>
  </si>
  <si>
    <t>Manufacture of tractors used in agriculture and forestry</t>
  </si>
  <si>
    <t>Manufacture of cigarettes, cigarette tobacco</t>
  </si>
  <si>
    <t>SBI LIFE INSURANCE COMPANY LIMITED</t>
  </si>
  <si>
    <t>Disrtibution and sale of gaseous fuels through mains</t>
  </si>
  <si>
    <t>JSW ENERGY LIMITED</t>
  </si>
  <si>
    <t>Life insurance</t>
  </si>
  <si>
    <t>Electric power generation by coal based thermal power plants</t>
  </si>
  <si>
    <t>CHOLAMANDALAM INVESTMENT AND FINANCE COMPANY</t>
  </si>
  <si>
    <t>TATA STEEL LIMITED.</t>
  </si>
  <si>
    <t>Bharat Heavy Electricals Limited</t>
  </si>
  <si>
    <t>Manufacture of other steam generators (except central heating hot water boilers), n.e.c.</t>
  </si>
  <si>
    <t>VARUN INDUSTRIES LIMITED</t>
  </si>
  <si>
    <t>AXIS BANK</t>
  </si>
  <si>
    <t>Manufacture of aerated drinks</t>
  </si>
  <si>
    <t>KOTAK MAHINDRA BANK LIMITED</t>
  </si>
  <si>
    <t>Federal Bank</t>
  </si>
  <si>
    <t>BHARAT ELECTRONICS LIMITED</t>
  </si>
  <si>
    <t>Manufacture of biscuits, cakes, pastries, rusks etc.</t>
  </si>
  <si>
    <t>On shore extraction of crude petroleum</t>
  </si>
  <si>
    <t>NESTLE INDIA LTD</t>
  </si>
  <si>
    <t>Manufacture of other dairy products n.e.c.</t>
  </si>
  <si>
    <t>TATA POWER COMPANY LIMITED</t>
  </si>
  <si>
    <t>OIL AND NATURAL GAS CORPORATION LTD</t>
  </si>
  <si>
    <t>Processing and blending of tea including manufacture of instant tea</t>
  </si>
  <si>
    <t>Britannia Industries Limited</t>
  </si>
  <si>
    <t>Tata Consumer Products Limited</t>
  </si>
  <si>
    <t>Manufacture of radar equipment, GPS devices, search, detection, navig</t>
  </si>
  <si>
    <t>TATA CONSULTANCY SERVICES LIMITED</t>
  </si>
  <si>
    <t>Bajaj Finance Limited</t>
  </si>
  <si>
    <t>Apollo Hospitals Enterprise Ltd</t>
  </si>
  <si>
    <t>Computer consultancy</t>
  </si>
  <si>
    <t>Real estate activities with own or leased property</t>
  </si>
  <si>
    <t>Manufacture of jewellery of gold, silver and other precious or base metal</t>
  </si>
  <si>
    <t>Titan Company Limited</t>
  </si>
  <si>
    <t>CUMMINS INDIA LIMITED</t>
  </si>
  <si>
    <t>Manufacture of explosives, ammunition and fire works</t>
  </si>
  <si>
    <t>BHARTI AIRTEL LTD</t>
  </si>
  <si>
    <t>Hospital activities</t>
  </si>
  <si>
    <t>SOLAR INDUSTRIES INDIA LIMITED</t>
  </si>
  <si>
    <t>CANARA BANK LTD</t>
  </si>
  <si>
    <t>MARUTI SUZUKI INDIA LTD.</t>
  </si>
  <si>
    <t>Torrent Pharmaceuticals Ltd</t>
  </si>
  <si>
    <t>SHRIRAM FINANCE LIMITED</t>
  </si>
  <si>
    <t>Indian Bank</t>
  </si>
  <si>
    <t>TVS Motor Company Ltd</t>
  </si>
  <si>
    <t>Manufacture of passenger cars</t>
  </si>
  <si>
    <t>Manufacture of organic and inorganic chemical compounds n.e.c.</t>
  </si>
  <si>
    <t>TECH MAHINDRA LIMITED</t>
  </si>
  <si>
    <t>NTPC LIMITED</t>
  </si>
  <si>
    <t>UltraTech Cement Limited</t>
  </si>
  <si>
    <t>POWER GRID CORPORATION OF INDIA LIMITED</t>
  </si>
  <si>
    <t>HDFC LIFE INSURANCE COMPANY LTD</t>
  </si>
  <si>
    <t>ZOMATO Ltd</t>
  </si>
  <si>
    <t>Activities of holding companies</t>
  </si>
  <si>
    <t>Transmission of electric energy</t>
  </si>
  <si>
    <t>HCL Technologies Limited</t>
  </si>
  <si>
    <t>Other information service activities n.e.c.</t>
  </si>
  <si>
    <t>Cargo handling incidental to water transport</t>
  </si>
  <si>
    <t>JSW INFRASTRUCTURE LIMITED</t>
  </si>
  <si>
    <t>Other monetary intermediation services n.e.c.</t>
  </si>
  <si>
    <t>8.54%NABARD 30 Jan 2034.</t>
  </si>
  <si>
    <t>7.50 NABARD 17.11.2034</t>
  </si>
  <si>
    <t>7.83% NABARD 17 Oct 2034</t>
  </si>
  <si>
    <t>8.47% NABARD GOI 31 Aug 2033</t>
  </si>
  <si>
    <t>7.40 NABARD 29.04.2030</t>
  </si>
  <si>
    <t>7.60 Bajaj Finance 11.02.2030</t>
  </si>
  <si>
    <t>7.02 Bajaj Finance 18.04.2031.</t>
  </si>
  <si>
    <t>7.99 Tata Capital 08.02.2034</t>
  </si>
  <si>
    <t>08.12% EXIM 25-April-2031</t>
  </si>
  <si>
    <t>7.48 SIDBI 24.05.2029</t>
  </si>
  <si>
    <t>7.02 EXIM 25.11.2031</t>
  </si>
  <si>
    <t>7.88% EXIM 11-Jan-2033</t>
  </si>
  <si>
    <t>7.14 NHB 17.11.2034</t>
  </si>
  <si>
    <t>Electric power generation by hydroelectric power plants</t>
  </si>
  <si>
    <t>7.55% Power Grid Corporation 21-Sept-2031</t>
  </si>
  <si>
    <t>8.03 ICICI Prudential Life 19.12.2034 call 19.12.2029</t>
  </si>
  <si>
    <t>6.69 NTPC 13.09.2031</t>
  </si>
  <si>
    <t>7.08 PGC  25.10.2034</t>
  </si>
  <si>
    <t>7.32% NTPC 17 Jul 2029</t>
  </si>
  <si>
    <t>8.45 % SUNDARAM FINANCE 21.02.2028</t>
  </si>
  <si>
    <t>8.05 HDFC Life 09.10.2034</t>
  </si>
  <si>
    <t>NHPC 07.59 20-Feb-2034</t>
  </si>
  <si>
    <t>NHPC 07.59 20-Feb-2037</t>
  </si>
  <si>
    <t>8.10 HDFC Life 14.02.2035 call 14.02.2030</t>
  </si>
  <si>
    <t>NHPC 07.59 20-Feb-2035</t>
  </si>
  <si>
    <t>7.38%NHPC 03.01.2029</t>
  </si>
  <si>
    <t>NHPC 07.59 20-Feb-2036</t>
  </si>
  <si>
    <t>NHPC 07.59 19-Feb-2033</t>
  </si>
  <si>
    <t>NHPC 07.59 20-Feb-2038</t>
  </si>
  <si>
    <t>7.98 NHAI 23.12.2049</t>
  </si>
  <si>
    <t>Construction and maintenance of motorways, streets, roads, other vehicular ways</t>
  </si>
  <si>
    <t>NHPC 07.59 20 Feb-2031</t>
  </si>
  <si>
    <t>7.48 NHAI 05.03.2050</t>
  </si>
  <si>
    <t>NHPC 07.59 20 Feb-2032</t>
  </si>
  <si>
    <t>6.98% NHAI 29 June 2035</t>
  </si>
  <si>
    <t>7.03% NHAI 2040  (Secured) 15-Dec-2040</t>
  </si>
  <si>
    <t>Kotak Mahindra Prime Ltd. 7.77% 15 January 2030</t>
  </si>
  <si>
    <t>7.32%RECLimited2035</t>
  </si>
  <si>
    <t>8.37% HUDCO GOI 23 Mar 2029 (GOI Service)</t>
  </si>
  <si>
    <t>8.41% HUDCO GOI 15 Mar 2029 (GOI Service)</t>
  </si>
  <si>
    <t>7.71%REC Limited 2033 227-B</t>
  </si>
  <si>
    <t>7.15 HUDCO 25.09.2034</t>
  </si>
  <si>
    <t>07.10% HDFC LTD 12-Nov-2031</t>
  </si>
  <si>
    <t>6.90 HUDCO 06.05.2030</t>
  </si>
  <si>
    <t>8.44% HDFC Bank 28-Dec-2028</t>
  </si>
  <si>
    <t>7.86 Tata Capital Housing Finance Limited 2029</t>
  </si>
  <si>
    <t>7.97 HDFC 17.02.2033</t>
  </si>
  <si>
    <t>6.90% IRFC 05.06.2035</t>
  </si>
  <si>
    <t>8.55%IRFC 21 Feb 2029</t>
  </si>
  <si>
    <t>6.92%IRFC 29-Aug-2031</t>
  </si>
  <si>
    <t>7.48 IRFC 29.08.2034</t>
  </si>
  <si>
    <t>7.39 IRFC 15.07.2034</t>
  </si>
  <si>
    <t>7.44 IRFC 16.06.2034</t>
  </si>
  <si>
    <t>7.67 IRFC 15.12.2033</t>
  </si>
  <si>
    <t>7.09% IRFC 2034</t>
  </si>
  <si>
    <t>7.45 IRFC 13.10.2028</t>
  </si>
  <si>
    <t>7.13% LIC Housing Finance 28-Nov-2031</t>
  </si>
  <si>
    <t>6.09% HPCL 26.02.2027 (Hindustan Petroleum Corporation Ltd)</t>
  </si>
  <si>
    <t>7.03 Nabfid 08.04.2030</t>
  </si>
  <si>
    <t>Activities of specialized institutions granting credit for house purchases</t>
  </si>
  <si>
    <t>6.80% SBI BasellI Tier II 21 Aug 2035 Call 21 Aug 2030</t>
  </si>
  <si>
    <t>7.65 Nabfid 22-12-2038</t>
  </si>
  <si>
    <t>6.63% HPCL(Hindustan Petroleum Corporation Ltd)11.04.2031</t>
  </si>
  <si>
    <t>7.48 MRPL 14.04.2032</t>
  </si>
  <si>
    <t>7.71 LIC HF 09.05.2033</t>
  </si>
  <si>
    <t>7.89 Godrej Ind Ltd. 2031</t>
  </si>
  <si>
    <t>7.75 LIC HF 23.08.2029</t>
  </si>
  <si>
    <t>8.80% Chola Investment &amp; Finance 28 Jun 27</t>
  </si>
  <si>
    <t>8.60 Cholamandalam Investment and Finance 15.03.2029</t>
  </si>
  <si>
    <t>8.85% PFC 15.06.2030</t>
  </si>
  <si>
    <t>8.67%PFC 19-Nov-2028</t>
  </si>
  <si>
    <t>7.41 PFC 25.02.2030</t>
  </si>
  <si>
    <t>7.62 PFC 15.07.2033</t>
  </si>
  <si>
    <t>7.34 GAIL 20.12.2027</t>
  </si>
  <si>
    <t>6.95% PFC 22.01.2036</t>
  </si>
  <si>
    <t>Electric power generation and transmission by nuclear power plants</t>
  </si>
  <si>
    <t>7.89 Godrej Ind Ltd. 2030</t>
  </si>
  <si>
    <t>9.18% Nuclear Power Corporation of India Limited 23-Jan-2028</t>
  </si>
  <si>
    <t>7.76 Federal bank 12.11.2034</t>
  </si>
  <si>
    <t>8.15 HDFC Ergo 26.09.2033 Call 26.09.2028</t>
  </si>
  <si>
    <t>9.18% Nuclear Power Corporation of India Limited 23-Jan-2029</t>
  </si>
  <si>
    <t>6.80% Nuclear Power Corporation of India Limited 24-Mar-2031</t>
  </si>
  <si>
    <t>7.88 INDIGRID INFRASTRUCTURE TRUST 30.04.2029</t>
  </si>
  <si>
    <t>Non-life insurance</t>
  </si>
  <si>
    <t>7.64 Axis Bank 07.03.2034</t>
  </si>
  <si>
    <t>7.88 Axis Bank Tier 2 13-12-2032</t>
  </si>
  <si>
    <t>7.45 Axis Bank 05.09.2034</t>
  </si>
  <si>
    <t>7.55 NPCIL 23.12.2032</t>
  </si>
  <si>
    <t>7.93 Bajaj Finance 02.05.2034</t>
  </si>
  <si>
    <t>8.83% EXIM 03-NOV-2029</t>
  </si>
  <si>
    <t>9.00 % NTPC 25.01.2027</t>
  </si>
  <si>
    <t>7.04% NHAI 21-09-2033</t>
  </si>
  <si>
    <t>Gsec Strip 22-02-2030</t>
  </si>
  <si>
    <t>0% Strip GOI 12-03-2030</t>
  </si>
  <si>
    <t>Gsec Strip 22-04-2044</t>
  </si>
  <si>
    <t>Gsec Strip 23-12-2043</t>
  </si>
  <si>
    <t>Gsec Strip 12-09-2029</t>
  </si>
  <si>
    <t>8.32% GS 02.08.2032</t>
  </si>
  <si>
    <t>Gsec Strip 22-10-2044</t>
  </si>
  <si>
    <t>Gsec Strip 15-04-2065</t>
  </si>
  <si>
    <t>Gsec Strip 22-10-2043</t>
  </si>
  <si>
    <t>Gsec Strip 17-12-2034</t>
  </si>
  <si>
    <t>7.50% GOI 10-Aug-2034</t>
  </si>
  <si>
    <t>8.28% GOI 15.02.2032</t>
  </si>
  <si>
    <t>Gsec Strip 25-11-2058</t>
  </si>
  <si>
    <t>Strip Gsec 12-09-2030</t>
  </si>
  <si>
    <t>7.61% GSEC 09.05.2030</t>
  </si>
  <si>
    <t>7.69% GOI 17.06.2043</t>
  </si>
  <si>
    <t>7.63 GS 17.06.2059</t>
  </si>
  <si>
    <t>7.72% GOI 26.10.2055.</t>
  </si>
  <si>
    <t>7.16 GS 20.09.2050</t>
  </si>
  <si>
    <t>8.30% GOI 31-Dec-2042</t>
  </si>
  <si>
    <t>6.62% GOI 2051 (28-NOV-2051)  2051.</t>
  </si>
  <si>
    <t>6.68% GOI 17-Sept-2031</t>
  </si>
  <si>
    <t>6.79% GS 26.12.2029</t>
  </si>
  <si>
    <t>7.72 GS 15.06.2049</t>
  </si>
  <si>
    <t>05.77% GOI 03-Aug-2030</t>
  </si>
  <si>
    <t>6.76 GS 22.02.2061</t>
  </si>
  <si>
    <t>6.80 GS 15.12.2060</t>
  </si>
  <si>
    <t>6.95% GOI 16-DEC-2061</t>
  </si>
  <si>
    <t>7.25 GS 12.06.2063</t>
  </si>
  <si>
    <t>7.46 GS 06.11.2073</t>
  </si>
  <si>
    <t>7.29 SGrB 27.01.2033</t>
  </si>
  <si>
    <t>6.90 GS 15.04.2065</t>
  </si>
  <si>
    <t>7.34 GS 22.04.2064</t>
  </si>
  <si>
    <t>7.09 GS 25.11.2074</t>
  </si>
  <si>
    <t>6.90 SGRB 05.08.2034</t>
  </si>
  <si>
    <t>7.47 MH SDL 21.02.2036</t>
  </si>
  <si>
    <t>7.10 MH SDL 04.08.2036</t>
  </si>
  <si>
    <t>7.60 GJ SDL 08.02.2035</t>
  </si>
  <si>
    <t>07.24 GS 18.08.2055</t>
  </si>
  <si>
    <t>7.70 MH SDL 15.11.2034</t>
  </si>
  <si>
    <t>7.49 MH SDL 07.02.2036</t>
  </si>
  <si>
    <t>6.63% MAHARASHTRA SDL 14-OCT-2030</t>
  </si>
  <si>
    <t>8.32% Kerala SDL 25-April-2030</t>
  </si>
  <si>
    <t>7.21 GJ SDL 05.03.2035</t>
  </si>
  <si>
    <t>7.71 GJ SDL 08.03.2034</t>
  </si>
  <si>
    <t>7.22 GJ SDL 15.01.2035</t>
  </si>
  <si>
    <t>7.22 MH SDL 07.08.2034</t>
  </si>
  <si>
    <t>7.20 MH SDL 28.08.2034</t>
  </si>
  <si>
    <t>7.28 JH SDL 10.03.2036</t>
  </si>
  <si>
    <t>8.38% Telangana SDL 2049</t>
  </si>
  <si>
    <t>7.48 UP SDL 22.03.2044</t>
  </si>
  <si>
    <t>7.12 MH SDL 05.02.2036</t>
  </si>
  <si>
    <t>7.72 BSNL 22-12-2032</t>
  </si>
  <si>
    <t>Gsec Strip 15-03-2035</t>
  </si>
  <si>
    <t>0% Strip GOI  19-09-2029</t>
  </si>
  <si>
    <t>Embassy Office Parks REIT</t>
  </si>
  <si>
    <t>India Grid Trust - InvITs</t>
  </si>
  <si>
    <t>7.98 SBI Perpetual Call 24-10-2034</t>
  </si>
  <si>
    <t>Mindspace Business Parks REIT</t>
  </si>
  <si>
    <t>8.27 Canara Bank Call 29.08.2029</t>
  </si>
  <si>
    <t>8.40 Canara Bank Perpetual Call 11-12-2028</t>
  </si>
  <si>
    <t>TAX SAVER2</t>
  </si>
  <si>
    <t>ABSLPL-SRE</t>
  </si>
  <si>
    <t>ABSLPL-SFP</t>
  </si>
  <si>
    <t>INE238A08518</t>
  </si>
  <si>
    <t>INE537P07877</t>
  </si>
  <si>
    <t>IN1520220063</t>
  </si>
  <si>
    <t>IN3320250100</t>
  </si>
  <si>
    <t>INE261F08691</t>
  </si>
  <si>
    <t>7.27 Axis Bank Infrastructure Bond(26.11.2035)</t>
  </si>
  <si>
    <t>7.39% INFRADEBT 27.05.2031</t>
  </si>
  <si>
    <t>7.20% NABARD GOI 21-10-2031</t>
  </si>
  <si>
    <t>7.12 UP SGS 19-11-2033</t>
  </si>
  <si>
    <t>7.77 GUJ SGS 2032</t>
  </si>
  <si>
    <t>INE200A01026</t>
  </si>
  <si>
    <t>INE726G08030</t>
  </si>
  <si>
    <t>INE752E08783</t>
  </si>
  <si>
    <t>Construction/erection and maintenance of power, telecommunication and transmission lines</t>
  </si>
  <si>
    <t>GE Vernova T&amp;D India Ltd</t>
  </si>
  <si>
    <t>7.69 ICICI Prudential 2035 (call 28.11.2030)</t>
  </si>
  <si>
    <t>6.94% POWERGRID 15.04.2035</t>
  </si>
  <si>
    <t>INE237A01036</t>
  </si>
  <si>
    <t>INE361B01024</t>
  </si>
  <si>
    <t>INE296A07SV1</t>
  </si>
  <si>
    <t>INE572E07266</t>
  </si>
  <si>
    <t>INE685A07173</t>
  </si>
  <si>
    <t>INE916DA7TH9</t>
  </si>
  <si>
    <t>IN0020250133</t>
  </si>
  <si>
    <t>IN1520250268</t>
  </si>
  <si>
    <t>INE261F08CQ6</t>
  </si>
  <si>
    <t>Vatsalya</t>
  </si>
  <si>
    <t>Vatsalya Scheme</t>
  </si>
  <si>
    <t>DIVI'S LABORATORIES LTD</t>
  </si>
  <si>
    <t>7.5343% PNB Housing Finance Limited 2031</t>
  </si>
  <si>
    <t>7.80% TORRENT PHARMACEUTICALS LTD NCD 2031-SERIES 4</t>
  </si>
  <si>
    <t>7.45% KMPL 2031</t>
  </si>
  <si>
    <t>7.82% BAJAJFIN 31 JAN 2034</t>
  </si>
  <si>
    <t>6.68 Gsec 2033</t>
  </si>
  <si>
    <t>7.47 GUJ SDL 2036</t>
  </si>
  <si>
    <t>6.49% NABARD GOI Fully Serviced Bond Series PMAY-G PD3</t>
  </si>
  <si>
    <t>INE151A01013</t>
  </si>
  <si>
    <t>INE465A01025</t>
  </si>
  <si>
    <t>INE121J01017</t>
  </si>
  <si>
    <t>INE127D01025</t>
  </si>
  <si>
    <t>INE020B08FG9</t>
  </si>
  <si>
    <t>INE031A08962</t>
  </si>
  <si>
    <t>INE040A08773</t>
  </si>
  <si>
    <t>INE053F08221</t>
  </si>
  <si>
    <t>INE134E08MI4</t>
  </si>
  <si>
    <t>INE246R07855</t>
  </si>
  <si>
    <t>INE557F08GD6</t>
  </si>
  <si>
    <t>IN1920250207</t>
  </si>
  <si>
    <t>IN2120220065</t>
  </si>
  <si>
    <t>IN2120250385</t>
  </si>
  <si>
    <t>IN3320250175</t>
  </si>
  <si>
    <t>IN3320250183</t>
  </si>
  <si>
    <t>IN4520250692</t>
  </si>
  <si>
    <t>Tata Communications Limited</t>
  </si>
  <si>
    <t>Other telecommunications activities</t>
  </si>
  <si>
    <t>Bharat Forge Limited</t>
  </si>
  <si>
    <t>Forging, pressing, stamping and roll-forming of metal; powder metallurgy</t>
  </si>
  <si>
    <t>Indus Towers Ltd</t>
  </si>
  <si>
    <t>Management of mutual funds</t>
  </si>
  <si>
    <t>HDFC Asset Management Company Ltd</t>
  </si>
  <si>
    <t>6.90% HUDCO APR 2032</t>
  </si>
  <si>
    <t>7.45%REC Limited2035</t>
  </si>
  <si>
    <t>7.80 HDFC 06.09.2032</t>
  </si>
  <si>
    <t>7.65% IRFC 30.12.2032</t>
  </si>
  <si>
    <t>7.70 % PFC BS 226B 15.04.2033</t>
  </si>
  <si>
    <t>7.68 NIIF Infrastructure Finance Limited 2031</t>
  </si>
  <si>
    <t>7.35 NHB JAN 2032</t>
  </si>
  <si>
    <t>7.82 MP SDL 2042</t>
  </si>
  <si>
    <t>7.64 MP SGS 2033</t>
  </si>
  <si>
    <t>07.25 KARNATAKA SGS 2033</t>
  </si>
  <si>
    <t>07.59 Uttar Pradesh SGS 2041</t>
  </si>
  <si>
    <t>07.57 Uttar pradesh SGS 2036</t>
  </si>
  <si>
    <t>07.80 % Telangana SGS 2042</t>
  </si>
  <si>
    <t>INE196A01026</t>
  </si>
  <si>
    <t>INE205A01025</t>
  </si>
  <si>
    <t>INE262H01021</t>
  </si>
  <si>
    <t>INE274J01014</t>
  </si>
  <si>
    <t>INE388Y01029</t>
  </si>
  <si>
    <t>INE522F01014</t>
  </si>
  <si>
    <t>INE775A01035</t>
  </si>
  <si>
    <t>INE949L01017</t>
  </si>
  <si>
    <t>INE115A07QY1</t>
  </si>
  <si>
    <t>INE403D08264</t>
  </si>
  <si>
    <t>INE403D08322</t>
  </si>
  <si>
    <t>IN1920250280</t>
  </si>
  <si>
    <t>IN1920250298</t>
  </si>
  <si>
    <t>IN2020250345</t>
  </si>
  <si>
    <t>IN2220250392</t>
  </si>
  <si>
    <t>IN2220250509</t>
  </si>
  <si>
    <t>IN3320250233</t>
  </si>
  <si>
    <t>IN3320250258</t>
  </si>
  <si>
    <t>IN3320250266</t>
  </si>
  <si>
    <t>IN4520250759</t>
  </si>
  <si>
    <t>MARICO LTD</t>
  </si>
  <si>
    <t>Manufacture of vegetable oils and fats excluding corn oil</t>
  </si>
  <si>
    <t>Vedanta Limited</t>
  </si>
  <si>
    <t>Manufacture of Copper from ore, and other copper products and alloys</t>
  </si>
  <si>
    <t>Persistent Systems Ltd</t>
  </si>
  <si>
    <t>Oil India Limited</t>
  </si>
  <si>
    <t>NYKAA FSN E commerce venture</t>
  </si>
  <si>
    <t>Retail sale via e-commerce</t>
  </si>
  <si>
    <t>Coal India Limited</t>
  </si>
  <si>
    <t>Belowground mining of hard coal</t>
  </si>
  <si>
    <t>Samvardhana Motherson International Ltd</t>
  </si>
  <si>
    <t>Manufacture of parts and accessories of bodies for motor vehicles such as</t>
  </si>
  <si>
    <t>AU Small Finance Bank Ltd</t>
  </si>
  <si>
    <t>7.57 % LIC Housing Finance Ltd. 18th October, 2029</t>
  </si>
  <si>
    <t>8.75 BHARTI TELECOM LTD NCD 05112029</t>
  </si>
  <si>
    <t>7.85% Bharti Telecom Limited Debentures 20.03.2029</t>
  </si>
  <si>
    <t>7.48% KARNATAKA SGS 04-09-2037</t>
  </si>
  <si>
    <t>07.54 KARNATAKA SGS 2039</t>
  </si>
  <si>
    <t>08.04 Kerala SGS 2046</t>
  </si>
  <si>
    <t>7.43% MAHARASHTRA SGS 03-12-2040</t>
  </si>
  <si>
    <t>07.66 Maharashtra SGS 2047</t>
  </si>
  <si>
    <t>7.62 UP SDL 04-03-2041</t>
  </si>
  <si>
    <t>07.72 Uttar Pradesh SGS 2044</t>
  </si>
  <si>
    <t>7.88 UP SDL 2046</t>
  </si>
  <si>
    <t>7.75% TELANGANA SGS 2045</t>
  </si>
  <si>
    <t>INE674K01013</t>
  </si>
  <si>
    <t>INE0CCU07173</t>
  </si>
  <si>
    <t>INE0KUG08019</t>
  </si>
  <si>
    <t>INE296A07TL0</t>
  </si>
  <si>
    <t>INE306N07LO1</t>
  </si>
  <si>
    <t>IN0020250141</t>
  </si>
  <si>
    <t>IN2220260037</t>
  </si>
  <si>
    <t>IN4520260055</t>
  </si>
  <si>
    <t>INE261F08CW4</t>
  </si>
  <si>
    <t>LTIMINDTREE LIMITED</t>
  </si>
  <si>
    <t>Aditya birla Capital Limited</t>
  </si>
  <si>
    <t>7.14 Mindspace Business park REIT 2030</t>
  </si>
  <si>
    <t>7.38 BAJAJ FINANCE LTD NCD 28062030</t>
  </si>
  <si>
    <t>8.50 % TATA CAPITAL LIMITED 06-11-2029</t>
  </si>
  <si>
    <t>7.43 NABFID 16.06.2033</t>
  </si>
  <si>
    <t>8.07 Maharashtra 2049</t>
  </si>
  <si>
    <t>07.82 Telangana SGS 2047</t>
  </si>
  <si>
    <t>7.00% NABARD GoI Fully Serviced Bond Series PMAY-G PD4 2031</t>
  </si>
  <si>
    <t>06.36 GOVT. STOCK 2031</t>
  </si>
  <si>
    <t>INE134E08NM4</t>
  </si>
  <si>
    <t>7.38 % PFC 2032 BS 246B</t>
  </si>
  <si>
    <t>INE557F08GE4</t>
  </si>
  <si>
    <t>6.80 National Housing Bank April 2032</t>
  </si>
  <si>
    <t>INE916DA7TK3</t>
  </si>
  <si>
    <t>8.00% KMPL 16APRIL2031 SR1</t>
  </si>
  <si>
    <t>IN0020260025</t>
  </si>
  <si>
    <t>06.94 GOVT. STOCK 2036</t>
  </si>
  <si>
    <t>IN0020260033</t>
  </si>
  <si>
    <t>07.71 GOVT, STOCK 2066</t>
  </si>
  <si>
    <t>IN3120260010</t>
  </si>
  <si>
    <t>07.50 TAMIL NADU SGS 2032</t>
  </si>
  <si>
    <t>INE0HOQ01053</t>
  </si>
  <si>
    <t>INE118H01025</t>
  </si>
  <si>
    <t>INE208A01029</t>
  </si>
  <si>
    <t>Groww - Billionbrains Garage Ventures Ltd.</t>
  </si>
  <si>
    <t>Security and commodity contracts brokerage</t>
  </si>
  <si>
    <t>BSE Limited</t>
  </si>
  <si>
    <t>Administration of financial markets</t>
  </si>
  <si>
    <t>ASHOK LEYLAND LTD</t>
  </si>
  <si>
    <t>Manufacture of commercial vehicles such as vans, lorries, over-the-road</t>
  </si>
  <si>
    <t>INE115A07RJ0</t>
  </si>
  <si>
    <t>7.57% LIC HF 2029</t>
  </si>
  <si>
    <t>INE233A08204</t>
  </si>
  <si>
    <t>8.23% GIL 24.09.2031</t>
  </si>
  <si>
    <t>INE233A08212</t>
  </si>
  <si>
    <t>8.23% GIL 24.12.2031</t>
  </si>
  <si>
    <t>INE246R07905</t>
  </si>
  <si>
    <t>7.88 NIIF August 21, 2029</t>
  </si>
  <si>
    <t>INE2PB023011</t>
  </si>
  <si>
    <t>INE377Y07656</t>
  </si>
  <si>
    <t>8.25% Bajaj Housing Finance May 2031</t>
  </si>
  <si>
    <t>INE572E07290</t>
  </si>
  <si>
    <t>8.35% PNB Housing Finance Limited</t>
  </si>
  <si>
    <t>IN0020250117</t>
  </si>
  <si>
    <t>07.43% GOVT.STOCK 2076</t>
  </si>
  <si>
    <t>IN1520260051</t>
  </si>
  <si>
    <t>7.63% GUJARAT SGS 2037</t>
  </si>
  <si>
    <t>IN1520260069</t>
  </si>
  <si>
    <t>7.7% GUJARAT SGS 2040</t>
  </si>
  <si>
    <t>IN2120250450</t>
  </si>
  <si>
    <t>7.56 Madhya Pradesh SGS 2039</t>
  </si>
  <si>
    <t>NCD</t>
  </si>
  <si>
    <t>INE861G08084</t>
  </si>
  <si>
    <t>7.09 Food Corporation of India GOI Fully serviced 2031</t>
  </si>
  <si>
    <t>INE159A01016</t>
  </si>
  <si>
    <t>INE1TAE01010</t>
  </si>
  <si>
    <t>INE271C01023</t>
  </si>
  <si>
    <t>INE358A01014</t>
  </si>
  <si>
    <t>CBL</t>
  </si>
  <si>
    <t>INE742F01042</t>
  </si>
  <si>
    <t>INE756I01012</t>
  </si>
  <si>
    <t>INE761H01022</t>
  </si>
  <si>
    <t>INE982J01020</t>
  </si>
  <si>
    <t xml:space="preserve">  - TREPS</t>
  </si>
  <si>
    <t>INE0KUG08134</t>
  </si>
  <si>
    <t>INE115A07QX3</t>
  </si>
  <si>
    <t>INE976I07DG4</t>
  </si>
  <si>
    <t>IN0020220086</t>
  </si>
  <si>
    <t>INE861G08076</t>
  </si>
  <si>
    <t>[ICRA]AAA(CE)</t>
  </si>
  <si>
    <t>SANCHYA</t>
  </si>
  <si>
    <t>Abbott India Ltd</t>
  </si>
  <si>
    <t>Manufacture of allopathic pharmaceutical preparations</t>
  </si>
  <si>
    <t>Paytm IN (One 97 Communications Limited)</t>
  </si>
  <si>
    <t>ADANI PORT AND SPECIAL ECONOMIC ZONe</t>
  </si>
  <si>
    <t>HDBFS IN (HDB Financial Services Limited)</t>
  </si>
  <si>
    <t>Other financial service activities, except insurance and pension funding activities</t>
  </si>
  <si>
    <t>PAGE INDUSTRIES LTD</t>
  </si>
  <si>
    <t>Manufacture of all types of textile garments and clothing accessories</t>
  </si>
  <si>
    <t>TML COMMERCIAL VEHICLES LIMITED</t>
  </si>
  <si>
    <t>GlaxoSmithKline Pharmaceuticals Limited</t>
  </si>
  <si>
    <t>DLF Ltd</t>
  </si>
  <si>
    <t>7.88% Tata Capital Limited July 2031</t>
  </si>
  <si>
    <t>7.65% LIC HF 19-Aug 2031</t>
  </si>
  <si>
    <t>7.74% NABFID May 2036</t>
  </si>
  <si>
    <t>6.65 FCI  GOI Oct 2030</t>
  </si>
  <si>
    <t>7.36 GS 12.09.2052</t>
  </si>
  <si>
    <t>INE1JAR25012</t>
  </si>
  <si>
    <t>Knowledge Realty Trust</t>
  </si>
  <si>
    <t>INE053F08486</t>
  </si>
  <si>
    <t>7.17% IRFC April 2035</t>
  </si>
  <si>
    <t>INE0KUG08167</t>
  </si>
  <si>
    <t>7.54% NABFID 2041</t>
  </si>
  <si>
    <t>INE121A08PY9</t>
  </si>
  <si>
    <t>8.66% Cholamandalm Investment Feb2033</t>
  </si>
  <si>
    <t>INE296A07UC7</t>
  </si>
  <si>
    <t>7.79 Bajaj Finance Ltd July 2036</t>
  </si>
  <si>
    <t>Raajmarg Infra Investment Trust RIIT</t>
  </si>
  <si>
    <t>INE481G08149</t>
  </si>
  <si>
    <t>7.23% Ultratech Feb 2030</t>
  </si>
  <si>
    <t>IN0020260041</t>
  </si>
  <si>
    <t>07.06% CGL 2041</t>
  </si>
  <si>
    <t>IN1520260143</t>
  </si>
  <si>
    <t>7.59% GUJ SDL Aug 2041</t>
  </si>
  <si>
    <t>IN2120220099</t>
  </si>
  <si>
    <t>07.69 MP SGS 2043</t>
  </si>
  <si>
    <t>IN2220260086</t>
  </si>
  <si>
    <t>7.63% Maharashtra Aug 2039</t>
  </si>
  <si>
    <t>IN2220260094</t>
  </si>
  <si>
    <t>7.70% Maharashtra Aug 2049</t>
  </si>
  <si>
    <t>INE002A08708</t>
  </si>
  <si>
    <t>Reliance Industries Limited (Sr Q) 7.47% (16/09/2031)</t>
  </si>
  <si>
    <t>INE020B08GJ1</t>
  </si>
  <si>
    <t>7.57%RECLIMITED2036</t>
  </si>
  <si>
    <t>INE020B08GL7</t>
  </si>
  <si>
    <t>7.67%RECLimited 2031</t>
  </si>
  <si>
    <t>INE033L07IW4</t>
  </si>
  <si>
    <t>8.20% Tata Capital Housing Finance Limited 2029</t>
  </si>
  <si>
    <t>INE053F08205</t>
  </si>
  <si>
    <t>7.64% IRFC NOVEMBER 2037</t>
  </si>
  <si>
    <t>INE090A08UL3</t>
  </si>
  <si>
    <t>7.53% ICICI Bank Infra Jul 2034</t>
  </si>
  <si>
    <t>INE233A08220</t>
  </si>
  <si>
    <t>8.50% GIL March 2032</t>
  </si>
  <si>
    <t>INE377Y07680</t>
  </si>
  <si>
    <t>7.87% Bajaj Housing Aug 2036</t>
  </si>
  <si>
    <t>INE572E07316</t>
  </si>
  <si>
    <t>8.1350%  PNB Housing 2031</t>
  </si>
  <si>
    <t>7.55 NEEPCO 10.06.2028</t>
  </si>
  <si>
    <t>7.14 NEEPCO 22.03.2030</t>
  </si>
  <si>
    <t>IN0020240183</t>
  </si>
  <si>
    <t>6.75 GS 23.12.2029</t>
  </si>
  <si>
    <t>IN2120260053</t>
  </si>
  <si>
    <t>7.61 Madhya Pradesh SGS 2044</t>
  </si>
  <si>
    <t>IN3320260042</t>
  </si>
  <si>
    <t>7.82% Uttarpradesh SDL 2046</t>
  </si>
  <si>
    <t>IN3320260075</t>
  </si>
  <si>
    <t>7.59 Uttar Pradesh SGS 2042</t>
  </si>
  <si>
    <t>-</t>
  </si>
  <si>
    <t>30-09-2026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</si>
</sst>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#,##0.000000"/>
    <numFmt numFmtId="167" formatCode="0.0%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</borders>
  <cellStyleXfs count="95">
    <xf numFmtId="0" fontId="0" fillId="0" borderId="0"/>
    <xf numFmtId="0" fontId="22" fillId="0" borderId="0"/>
    <xf numFmtId="164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164" fontId="21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1" fillId="0" borderId="0"/>
    <xf numFmtId="0" fontId="21" fillId="0" borderId="0"/>
    <xf numFmtId="43" fontId="20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3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5" fillId="0" borderId="0" applyFont="0" applyFill="0" applyBorder="0" applyAlignment="0" applyProtection="0"/>
  </cellStyleXfs>
  <cellXfs count="131">
    <xf numFmtId="0" fontId="0" fillId="0" borderId="0" xfId="0"/>
    <xf numFmtId="0" fontId="0" fillId="0" borderId="0" xfId="0" applyAlignment="1">
      <alignment horizontal="left" vertical="top"/>
    </xf>
    <xf numFmtId="10" fontId="0" fillId="0" borderId="4" xfId="33" applyNumberFormat="1" applyFont="1" applyFill="1" applyBorder="1"/>
    <xf numFmtId="10" fontId="0" fillId="0" borderId="4" xfId="33" applyNumberFormat="1" applyFont="1" applyBorder="1"/>
    <xf numFmtId="9" fontId="24" fillId="2" borderId="4" xfId="33" applyFont="1" applyFill="1" applyBorder="1"/>
    <xf numFmtId="9" fontId="0" fillId="0" borderId="4" xfId="33" applyFont="1" applyBorder="1"/>
    <xf numFmtId="9" fontId="25" fillId="0" borderId="4" xfId="33" applyFont="1" applyBorder="1"/>
    <xf numFmtId="9" fontId="0" fillId="0" borderId="0" xfId="33" applyFont="1"/>
    <xf numFmtId="9" fontId="0" fillId="0" borderId="1" xfId="33" applyFont="1" applyBorder="1" applyAlignment="1">
      <alignment vertical="center"/>
    </xf>
    <xf numFmtId="167" fontId="0" fillId="0" borderId="4" xfId="33" applyNumberFormat="1" applyFont="1" applyFill="1" applyBorder="1"/>
    <xf numFmtId="0" fontId="0" fillId="0" borderId="0" xfId="0" applyAlignment="1">
      <alignment vertical="top"/>
    </xf>
    <xf numFmtId="167" fontId="24" fillId="2" borderId="4" xfId="33" applyNumberFormat="1" applyFont="1" applyFill="1" applyBorder="1"/>
    <xf numFmtId="167" fontId="0" fillId="0" borderId="4" xfId="33" applyNumberFormat="1" applyFont="1" applyBorder="1"/>
    <xf numFmtId="167" fontId="25" fillId="0" borderId="4" xfId="33" applyNumberFormat="1" applyFont="1" applyBorder="1"/>
    <xf numFmtId="164" fontId="0" fillId="0" borderId="4" xfId="0" applyNumberFormat="1" applyBorder="1"/>
    <xf numFmtId="165" fontId="0" fillId="0" borderId="4" xfId="6" applyNumberFormat="1" applyFont="1" applyBorder="1"/>
    <xf numFmtId="9" fontId="0" fillId="0" borderId="4" xfId="33" applyFont="1" applyFill="1" applyBorder="1"/>
    <xf numFmtId="165" fontId="24" fillId="2" borderId="4" xfId="6" applyNumberFormat="1" applyFont="1" applyFill="1" applyBorder="1"/>
    <xf numFmtId="165" fontId="0" fillId="0" borderId="4" xfId="6" applyNumberFormat="1" applyFont="1" applyBorder="1" applyAlignment="1">
      <alignment horizontal="right" vertical="top"/>
    </xf>
    <xf numFmtId="165" fontId="27" fillId="0" borderId="4" xfId="6" applyNumberFormat="1" applyFont="1" applyFill="1" applyBorder="1" applyAlignment="1">
      <alignment vertical="center" wrapText="1"/>
    </xf>
    <xf numFmtId="164" fontId="25" fillId="0" borderId="4" xfId="6" applyFont="1" applyBorder="1"/>
    <xf numFmtId="9" fontId="0" fillId="0" borderId="4" xfId="33" applyFont="1" applyBorder="1" applyAlignment="1">
      <alignment vertical="center"/>
    </xf>
    <xf numFmtId="10" fontId="0" fillId="0" borderId="1" xfId="33" applyNumberFormat="1" applyFont="1" applyBorder="1" applyAlignment="1">
      <alignment vertical="center"/>
    </xf>
    <xf numFmtId="167" fontId="0" fillId="0" borderId="1" xfId="33" applyNumberFormat="1" applyFont="1" applyBorder="1" applyAlignment="1">
      <alignment vertical="center"/>
    </xf>
    <xf numFmtId="9" fontId="0" fillId="0" borderId="4" xfId="33" applyFont="1" applyBorder="1" applyAlignment="1">
      <alignment vertical="top"/>
    </xf>
    <xf numFmtId="0" fontId="31" fillId="4" borderId="8" xfId="0" applyFont="1" applyFill="1" applyBorder="1"/>
    <xf numFmtId="0" fontId="31" fillId="4" borderId="9" xfId="0" applyFont="1" applyFill="1" applyBorder="1"/>
    <xf numFmtId="0" fontId="0" fillId="0" borderId="4" xfId="0" applyBorder="1" applyAlignment="1">
      <alignment horizontal="left" vertical="top"/>
    </xf>
    <xf numFmtId="0" fontId="29" fillId="5" borderId="8" xfId="0" applyFont="1" applyFill="1" applyBorder="1"/>
    <xf numFmtId="0" fontId="29" fillId="5" borderId="9" xfId="0" applyFont="1" applyFill="1" applyBorder="1"/>
    <xf numFmtId="0" fontId="28" fillId="5" borderId="7" xfId="0" applyFont="1" applyFill="1" applyBorder="1"/>
    <xf numFmtId="9" fontId="26" fillId="3" borderId="0" xfId="33" applyFont="1" applyFill="1" applyBorder="1"/>
    <xf numFmtId="0" fontId="6" fillId="0" borderId="0" xfId="91"/>
    <xf numFmtId="0" fontId="25" fillId="0" borderId="0" xfId="91" applyFont="1"/>
    <xf numFmtId="0" fontId="25" fillId="0" borderId="0" xfId="91" applyFont="1" applyAlignment="1">
      <alignment horizontal="left"/>
    </xf>
    <xf numFmtId="164" fontId="0" fillId="0" borderId="0" xfId="92" applyFont="1"/>
    <xf numFmtId="9" fontId="6" fillId="0" borderId="0" xfId="33" applyFont="1"/>
    <xf numFmtId="0" fontId="6" fillId="0" borderId="0" xfId="91" applyAlignment="1">
      <alignment vertical="top"/>
    </xf>
    <xf numFmtId="0" fontId="6" fillId="0" borderId="4" xfId="91" applyBorder="1"/>
    <xf numFmtId="165" fontId="0" fillId="0" borderId="4" xfId="92" applyNumberFormat="1" applyFont="1" applyBorder="1"/>
    <xf numFmtId="164" fontId="0" fillId="0" borderId="5" xfId="92" quotePrefix="1" applyFont="1" applyFill="1" applyBorder="1"/>
    <xf numFmtId="0" fontId="0" fillId="0" borderId="5" xfId="92" quotePrefix="1" applyNumberFormat="1" applyFont="1" applyFill="1" applyBorder="1"/>
    <xf numFmtId="10" fontId="6" fillId="0" borderId="4" xfId="33" applyNumberFormat="1" applyFont="1" applyFill="1" applyBorder="1"/>
    <xf numFmtId="0" fontId="6" fillId="0" borderId="4" xfId="91" applyBorder="1" applyAlignment="1">
      <alignment vertical="top"/>
    </xf>
    <xf numFmtId="164" fontId="0" fillId="0" borderId="4" xfId="92" applyFont="1" applyBorder="1" applyAlignment="1">
      <alignment horizontal="right" vertical="top"/>
    </xf>
    <xf numFmtId="4" fontId="0" fillId="0" borderId="4" xfId="91" applyNumberFormat="1" applyFont="1" applyBorder="1" applyAlignment="1">
      <alignment horizontal="right" vertical="top"/>
    </xf>
    <xf numFmtId="0" fontId="6" fillId="0" borderId="4" xfId="91" quotePrefix="1" applyBorder="1"/>
    <xf numFmtId="0" fontId="24" fillId="2" borderId="4" xfId="91" applyFont="1" applyFill="1" applyBorder="1"/>
    <xf numFmtId="0" fontId="26" fillId="0" borderId="4" xfId="91" applyFont="1" applyBorder="1"/>
    <xf numFmtId="164" fontId="0" fillId="0" borderId="4" xfId="92" applyFont="1" applyBorder="1"/>
    <xf numFmtId="165" fontId="0" fillId="0" borderId="4" xfId="92" applyNumberFormat="1" applyFont="1" applyBorder="1" applyAlignment="1">
      <alignment horizontal="right" vertical="top"/>
    </xf>
    <xf numFmtId="165" fontId="27" fillId="0" borderId="4" xfId="92" applyNumberFormat="1" applyFont="1" applyFill="1" applyBorder="1" applyAlignment="1">
      <alignment vertical="center" wrapText="1"/>
    </xf>
    <xf numFmtId="0" fontId="24" fillId="0" borderId="4" xfId="91" applyFont="1" applyBorder="1"/>
    <xf numFmtId="0" fontId="25" fillId="0" borderId="4" xfId="91" applyFont="1" applyBorder="1" applyAlignment="1">
      <alignment vertical="top"/>
    </xf>
    <xf numFmtId="0" fontId="25" fillId="0" borderId="4" xfId="91" applyFont="1" applyBorder="1"/>
    <xf numFmtId="164" fontId="25" fillId="0" borderId="4" xfId="92" applyFont="1" applyBorder="1"/>
    <xf numFmtId="165" fontId="6" fillId="0" borderId="0" xfId="91" applyNumberFormat="1"/>
    <xf numFmtId="164" fontId="6" fillId="0" borderId="4" xfId="91" applyNumberFormat="1" applyBorder="1"/>
    <xf numFmtId="164" fontId="0" fillId="3" borderId="4" xfId="92" applyFont="1" applyFill="1" applyBorder="1" applyAlignment="1">
      <alignment horizontal="right"/>
    </xf>
    <xf numFmtId="166" fontId="6" fillId="0" borderId="4" xfId="91" applyNumberFormat="1" applyBorder="1" applyAlignment="1">
      <alignment horizontal="right" vertical="top"/>
    </xf>
    <xf numFmtId="164" fontId="0" fillId="0" borderId="4" xfId="92" applyFont="1" applyFill="1" applyBorder="1"/>
    <xf numFmtId="10" fontId="0" fillId="3" borderId="0" xfId="93" applyNumberFormat="1" applyFont="1" applyFill="1" applyBorder="1"/>
    <xf numFmtId="165" fontId="0" fillId="0" borderId="4" xfId="92" applyNumberFormat="1" applyFont="1" applyBorder="1" applyAlignment="1">
      <alignment vertical="top"/>
    </xf>
    <xf numFmtId="164" fontId="6" fillId="0" borderId="5" xfId="91" quotePrefix="1" applyNumberFormat="1" applyBorder="1"/>
    <xf numFmtId="0" fontId="30" fillId="0" borderId="4" xfId="91" applyFont="1" applyBorder="1"/>
    <xf numFmtId="167" fontId="6" fillId="0" borderId="0" xfId="33" applyNumberFormat="1" applyFont="1"/>
    <xf numFmtId="164" fontId="32" fillId="0" borderId="4" xfId="92" applyFont="1" applyFill="1" applyBorder="1"/>
    <xf numFmtId="10" fontId="6" fillId="0" borderId="4" xfId="33" applyNumberFormat="1" applyFont="1" applyBorder="1"/>
    <xf numFmtId="0" fontId="0" fillId="0" borderId="6" xfId="0" applyBorder="1" applyAlignment="1">
      <alignment vertical="top"/>
    </xf>
    <xf numFmtId="165" fontId="6" fillId="0" borderId="4" xfId="6" applyNumberFormat="1" applyFont="1" applyFill="1" applyBorder="1" applyAlignment="1">
      <alignment horizontal="right" vertical="top"/>
    </xf>
    <xf numFmtId="165" fontId="0" fillId="0" borderId="4" xfId="6" applyNumberFormat="1" applyFont="1" applyFill="1" applyBorder="1" applyAlignment="1">
      <alignment horizontal="right" vertical="top"/>
    </xf>
    <xf numFmtId="165" fontId="6" fillId="0" borderId="4" xfId="6" applyNumberFormat="1" applyFont="1" applyBorder="1" applyAlignment="1">
      <alignment horizontal="right" vertical="top"/>
    </xf>
    <xf numFmtId="164" fontId="6" fillId="0" borderId="0" xfId="91" applyNumberFormat="1"/>
    <xf numFmtId="165" fontId="6" fillId="0" borderId="0" xfId="6" applyNumberFormat="1" applyFont="1"/>
    <xf numFmtId="165" fontId="6" fillId="0" borderId="4" xfId="91" applyNumberFormat="1" applyBorder="1"/>
    <xf numFmtId="0" fontId="6" fillId="0" borderId="6" xfId="91" applyBorder="1" applyAlignment="1">
      <alignment vertical="top"/>
    </xf>
    <xf numFmtId="3" fontId="0" fillId="0" borderId="4" xfId="91" applyNumberFormat="1" applyFont="1" applyBorder="1" applyAlignment="1">
      <alignment horizontal="right" vertical="top"/>
    </xf>
    <xf numFmtId="10" fontId="0" fillId="0" borderId="4" xfId="93" applyNumberFormat="1" applyFont="1" applyFill="1" applyBorder="1"/>
    <xf numFmtId="10" fontId="0" fillId="0" borderId="4" xfId="93" applyNumberFormat="1" applyFont="1" applyBorder="1"/>
    <xf numFmtId="9" fontId="0" fillId="0" borderId="4" xfId="93" applyFont="1" applyBorder="1"/>
    <xf numFmtId="10" fontId="25" fillId="0" borderId="4" xfId="93" applyNumberFormat="1" applyFont="1" applyBorder="1"/>
    <xf numFmtId="10" fontId="0" fillId="0" borderId="0" xfId="93" applyNumberFormat="1" applyFont="1"/>
    <xf numFmtId="10" fontId="0" fillId="0" borderId="1" xfId="93" applyNumberFormat="1" applyFont="1" applyBorder="1" applyAlignment="1">
      <alignment vertical="center"/>
    </xf>
    <xf numFmtId="0" fontId="26" fillId="3" borderId="0" xfId="91" applyFont="1" applyFill="1"/>
    <xf numFmtId="0" fontId="26" fillId="3" borderId="0" xfId="91" applyFont="1" applyFill="1" applyAlignment="1">
      <alignment vertical="top"/>
    </xf>
    <xf numFmtId="0" fontId="26" fillId="3" borderId="5" xfId="91" applyFont="1" applyFill="1" applyBorder="1"/>
    <xf numFmtId="0" fontId="26" fillId="3" borderId="4" xfId="91" applyFont="1" applyFill="1" applyBorder="1"/>
    <xf numFmtId="164" fontId="33" fillId="3" borderId="0" xfId="92" applyFont="1" applyFill="1" applyBorder="1"/>
    <xf numFmtId="0" fontId="6" fillId="0" borderId="5" xfId="91" quotePrefix="1" applyBorder="1"/>
    <xf numFmtId="0" fontId="24" fillId="2" borderId="5" xfId="91" applyFont="1" applyFill="1" applyBorder="1"/>
    <xf numFmtId="164" fontId="29" fillId="3" borderId="0" xfId="92" applyFont="1" applyFill="1" applyBorder="1"/>
    <xf numFmtId="0" fontId="26" fillId="0" borderId="0" xfId="91" applyFont="1"/>
    <xf numFmtId="4" fontId="26" fillId="0" borderId="0" xfId="91" applyNumberFormat="1" applyFont="1"/>
    <xf numFmtId="10" fontId="26" fillId="0" borderId="0" xfId="33" applyNumberFormat="1" applyFont="1" applyFill="1" applyBorder="1"/>
    <xf numFmtId="0" fontId="29" fillId="0" borderId="0" xfId="91" applyFont="1"/>
    <xf numFmtId="164" fontId="29" fillId="0" borderId="0" xfId="92" quotePrefix="1" applyFont="1" applyFill="1" applyBorder="1"/>
    <xf numFmtId="0" fontId="29" fillId="0" borderId="0" xfId="0" applyFont="1" applyAlignment="1">
      <alignment vertical="top"/>
    </xf>
    <xf numFmtId="164" fontId="29" fillId="0" borderId="0" xfId="92" applyFont="1" applyFill="1" applyBorder="1"/>
    <xf numFmtId="10" fontId="24" fillId="0" borderId="0" xfId="33" applyNumberFormat="1" applyFont="1" applyFill="1" applyBorder="1"/>
    <xf numFmtId="2" fontId="24" fillId="0" borderId="0" xfId="91" applyNumberFormat="1" applyFont="1"/>
    <xf numFmtId="9" fontId="26" fillId="0" borderId="0" xfId="33" applyFont="1" applyFill="1" applyBorder="1"/>
    <xf numFmtId="164" fontId="28" fillId="0" borderId="0" xfId="92" quotePrefix="1" applyFont="1" applyFill="1" applyBorder="1"/>
    <xf numFmtId="0" fontId="26" fillId="0" borderId="0" xfId="91" applyFont="1" applyAlignment="1">
      <alignment vertical="top"/>
    </xf>
    <xf numFmtId="0" fontId="29" fillId="0" borderId="8" xfId="0" applyFont="1" applyBorder="1"/>
    <xf numFmtId="0" fontId="24" fillId="2" borderId="6" xfId="91" applyFont="1" applyFill="1" applyBorder="1"/>
    <xf numFmtId="0" fontId="6" fillId="0" borderId="6" xfId="91" applyBorder="1"/>
    <xf numFmtId="0" fontId="28" fillId="0" borderId="0" xfId="0" applyFont="1"/>
    <xf numFmtId="0" fontId="29" fillId="0" borderId="0" xfId="0" applyFont="1"/>
    <xf numFmtId="0" fontId="24" fillId="0" borderId="0" xfId="91" applyFont="1"/>
    <xf numFmtId="0" fontId="29" fillId="0" borderId="9" xfId="0" applyFont="1" applyBorder="1"/>
    <xf numFmtId="0" fontId="26" fillId="0" borderId="10" xfId="91" applyFont="1" applyBorder="1"/>
    <xf numFmtId="0" fontId="29" fillId="0" borderId="7" xfId="0" applyFont="1" applyBorder="1"/>
    <xf numFmtId="0" fontId="5" fillId="0" borderId="4" xfId="91" applyFont="1" applyBorder="1"/>
    <xf numFmtId="0" fontId="5" fillId="0" borderId="0" xfId="91" applyFont="1"/>
    <xf numFmtId="164" fontId="34" fillId="0" borderId="0" xfId="92" applyFont="1"/>
    <xf numFmtId="9" fontId="5" fillId="0" borderId="0" xfId="33" applyFont="1"/>
    <xf numFmtId="164" fontId="33" fillId="0" borderId="0" xfId="92" applyFont="1"/>
    <xf numFmtId="9" fontId="26" fillId="0" borderId="0" xfId="33" applyFont="1"/>
    <xf numFmtId="0" fontId="4" fillId="0" borderId="4" xfId="91" applyFont="1" applyBorder="1"/>
    <xf numFmtId="0" fontId="3" fillId="0" borderId="0" xfId="91" applyFont="1"/>
    <xf numFmtId="0" fontId="3" fillId="0" borderId="4" xfId="91" applyFont="1" applyBorder="1"/>
    <xf numFmtId="165" fontId="26" fillId="0" borderId="0" xfId="91" applyNumberFormat="1" applyFont="1"/>
    <xf numFmtId="0" fontId="2" fillId="0" borderId="0" xfId="91" applyFont="1"/>
    <xf numFmtId="0" fontId="2" fillId="0" borderId="4" xfId="91" applyFont="1" applyBorder="1"/>
    <xf numFmtId="10" fontId="0" fillId="0" borderId="4" xfId="94" applyNumberFormat="1" applyFont="1" applyBorder="1" applyAlignment="1">
      <alignment horizontal="right" vertical="top"/>
    </xf>
    <xf numFmtId="0" fontId="1" fillId="0" borderId="4" xfId="91" applyFont="1" applyBorder="1"/>
    <xf numFmtId="0" fontId="24" fillId="2" borderId="1" xfId="91" applyFont="1" applyFill="1" applyBorder="1"/>
    <xf numFmtId="0" fontId="24" fillId="2" borderId="2" xfId="91" applyFont="1" applyFill="1" applyBorder="1"/>
    <xf numFmtId="164" fontId="24" fillId="2" borderId="2" xfId="92" applyFont="1" applyFill="1" applyBorder="1"/>
    <xf numFmtId="9" fontId="24" fillId="2" borderId="2" xfId="33" applyFont="1" applyFill="1" applyBorder="1"/>
    <xf numFmtId="0" fontId="24" fillId="2" borderId="3" xfId="91" applyFont="1" applyFill="1" applyBorder="1"/>
  </cellXfs>
  <cellStyles count="95">
    <cellStyle name="Comma 2" xfId="2" xr:uid="{00722DDC-6AD9-4764-A372-B12F7EF64D52}"/>
    <cellStyle name="Comma 2 10" xfId="32" xr:uid="{BBB9C9AC-A0C8-439B-9296-FB6268C93238}"/>
    <cellStyle name="Comma 2 10 2" xfId="77" xr:uid="{E9E8E4E6-1054-4A2C-A041-C920298A3C3B}"/>
    <cellStyle name="Comma 2 11" xfId="36" xr:uid="{5B742A7D-7F38-4440-A6A4-6D7A9144801D}"/>
    <cellStyle name="Comma 2 11 2" xfId="80" xr:uid="{AFF3DFF6-1B2D-4E5B-A92D-57A9B9D06750}"/>
    <cellStyle name="Comma 2 12" xfId="39" xr:uid="{8CAE46E2-B9E0-4B66-BC85-C3C698149554}"/>
    <cellStyle name="Comma 2 12 2" xfId="83" xr:uid="{7D310E9F-FF68-495F-AC39-A5C92CA42B07}"/>
    <cellStyle name="Comma 2 13" xfId="42" xr:uid="{47BBF4D7-B66B-4401-BBE3-3EA402D1F656}"/>
    <cellStyle name="Comma 2 13 2" xfId="86" xr:uid="{C1FB9280-B37B-4004-A824-BAFFEB0C54CF}"/>
    <cellStyle name="Comma 2 14" xfId="45" xr:uid="{62C749B1-6DF7-4ABA-BD77-708D17BF723A}"/>
    <cellStyle name="Comma 2 15" xfId="48" xr:uid="{96B52B13-885F-467E-9B7F-32CF79340111}"/>
    <cellStyle name="Comma 2 16" xfId="89" xr:uid="{ED572FCC-5F78-43FF-84CF-BC1052FDF868}"/>
    <cellStyle name="Comma 2 17" xfId="92" xr:uid="{576AFDCE-3AFC-40B4-8B76-6118DA590A73}"/>
    <cellStyle name="Comma 2 2" xfId="5" xr:uid="{7622091A-FEF5-4F2C-B791-952B454C791F}"/>
    <cellStyle name="Comma 2 2 2" xfId="50" xr:uid="{0011D2BD-FB4C-4856-913A-63A92C9E8895}"/>
    <cellStyle name="Comma 2 3" xfId="11" xr:uid="{17AF8FD9-2E8D-444E-B98A-617AB998018C}"/>
    <cellStyle name="Comma 2 3 2" xfId="56" xr:uid="{AD049DEE-0230-4DFC-87CB-CD9D8F894302}"/>
    <cellStyle name="Comma 2 4" xfId="14" xr:uid="{A3791AD1-22D1-4C6B-8962-EB22FAC8C2CB}"/>
    <cellStyle name="Comma 2 4 2" xfId="59" xr:uid="{DF1D9FBD-293D-4130-B151-CCC0655D8A36}"/>
    <cellStyle name="Comma 2 5" xfId="17" xr:uid="{A11FCB38-456D-4A9D-BCF6-678ED37454C2}"/>
    <cellStyle name="Comma 2 5 2" xfId="62" xr:uid="{4004944B-5091-437C-8548-BC45C21A7ABC}"/>
    <cellStyle name="Comma 2 6" xfId="20" xr:uid="{BAE9FA87-2E66-4C98-94F6-7E944BA6DD8B}"/>
    <cellStyle name="Comma 2 6 2" xfId="65" xr:uid="{FB3178BE-2D4B-4B13-9555-0B8E130E68D6}"/>
    <cellStyle name="Comma 2 7" xfId="23" xr:uid="{17344FB1-AC82-4988-82D8-C7AAA88615C2}"/>
    <cellStyle name="Comma 2 7 2" xfId="68" xr:uid="{C2BD52EE-A838-436F-B237-76CDB0DC8136}"/>
    <cellStyle name="Comma 2 8" xfId="26" xr:uid="{42DD7A68-3F9D-4149-9209-BF6D929BC0A2}"/>
    <cellStyle name="Comma 2 8 2" xfId="71" xr:uid="{5FC13F19-E6E5-4FF8-9A00-DA1C518BAFC8}"/>
    <cellStyle name="Comma 2 9" xfId="29" xr:uid="{673A7E84-769C-4A42-A039-CB819CE17937}"/>
    <cellStyle name="Comma 2 9 2" xfId="74" xr:uid="{8E58F79B-A525-4C77-BFD2-CEAB57E7F508}"/>
    <cellStyle name="Comma 3" xfId="6" xr:uid="{919EBCFC-2A15-45C8-83F7-935A71F16B4D}"/>
    <cellStyle name="Comma 3 2" xfId="51" xr:uid="{BE59DB46-1F95-4C03-A1D0-285A22244B7C}"/>
    <cellStyle name="Comma 4" xfId="9" xr:uid="{F8F01E9F-8955-470C-9A8D-2300B5E5B6C2}"/>
    <cellStyle name="Comma 4 2" xfId="54" xr:uid="{22EC9D6E-96D2-4617-94D0-2AE5D9D9E018}"/>
    <cellStyle name="Normal" xfId="0" builtinId="0"/>
    <cellStyle name="Normal 10" xfId="7" xr:uid="{A3076434-9F11-41D6-B798-CCA94B46546F}"/>
    <cellStyle name="Normal 10 2" xfId="52" xr:uid="{9E29BDC0-21D3-446A-B1CA-65E5EEC30C78}"/>
    <cellStyle name="Normal 2" xfId="1" xr:uid="{08EA74DA-2AD3-47F5-B85F-01D01845F200}"/>
    <cellStyle name="Normal 2 10" xfId="31" xr:uid="{41DC8C62-6732-4799-B1D5-27D7D9D32A29}"/>
    <cellStyle name="Normal 2 10 2" xfId="76" xr:uid="{37EABD74-A34A-4498-B5B7-8AB55D1EAC1A}"/>
    <cellStyle name="Normal 2 11" xfId="35" xr:uid="{7C3441B9-1FFF-4630-89AE-E6862DD559D4}"/>
    <cellStyle name="Normal 2 11 2" xfId="79" xr:uid="{02021875-7B89-461C-9995-E00C830FB929}"/>
    <cellStyle name="Normal 2 12" xfId="38" xr:uid="{3EC63D95-E243-4E7E-9AB6-2D858441C108}"/>
    <cellStyle name="Normal 2 12 2" xfId="82" xr:uid="{D493CBF3-798B-43C4-9713-F65220D07F5B}"/>
    <cellStyle name="Normal 2 13" xfId="41" xr:uid="{845A68E6-0A01-4D9D-ABB4-8309765749FC}"/>
    <cellStyle name="Normal 2 13 2" xfId="85" xr:uid="{D0544108-D18E-4530-B59D-0E4FDE7011CE}"/>
    <cellStyle name="Normal 2 14" xfId="44" xr:uid="{7EA06FCF-CE13-4331-8AD5-A98CA287FE71}"/>
    <cellStyle name="Normal 2 15" xfId="88" xr:uid="{6AF547F8-D069-44C1-B09A-D76D3102C36F}"/>
    <cellStyle name="Normal 2 16" xfId="91" xr:uid="{8D38817A-BF32-4DCE-BEE3-AD419E1CD77A}"/>
    <cellStyle name="Normal 2 2" xfId="4" xr:uid="{3CEE831F-1C43-4A77-8234-AB272B5AB691}"/>
    <cellStyle name="Normal 2 2 2" xfId="49" xr:uid="{2BF34352-C07D-4042-8596-0687DE5E6890}"/>
    <cellStyle name="Normal 2 3" xfId="10" xr:uid="{EE4A1005-9D5D-4469-9781-113EA667FD79}"/>
    <cellStyle name="Normal 2 3 2" xfId="55" xr:uid="{FF8BF7EE-7F98-4962-A9B5-2BD48FF3AEE2}"/>
    <cellStyle name="Normal 2 4" xfId="13" xr:uid="{1E4FFF4D-1D21-430E-B612-7B7C48EB89B7}"/>
    <cellStyle name="Normal 2 4 2" xfId="58" xr:uid="{1E82C69A-B759-4E20-B2EA-AAF9F0A1C278}"/>
    <cellStyle name="Normal 2 5" xfId="16" xr:uid="{B807BAF6-1326-419E-BF8D-7F0B42D5BF04}"/>
    <cellStyle name="Normal 2 5 2" xfId="61" xr:uid="{D0D4DF9B-158D-46C6-99DD-A8E882C84C83}"/>
    <cellStyle name="Normal 2 6" xfId="19" xr:uid="{9A21E852-AE08-47F8-8DD1-A44386733F77}"/>
    <cellStyle name="Normal 2 6 2" xfId="64" xr:uid="{3557CAE2-F7E1-4FAB-9E3A-A958A36A0774}"/>
    <cellStyle name="Normal 2 7" xfId="22" xr:uid="{D46E02DE-BC03-4687-BD4C-5F45869300BD}"/>
    <cellStyle name="Normal 2 7 2" xfId="67" xr:uid="{2118455C-FB4F-42EE-A262-D82BE3B941F1}"/>
    <cellStyle name="Normal 2 8" xfId="25" xr:uid="{3322815D-EF1E-4383-B180-2AE5B598CADC}"/>
    <cellStyle name="Normal 2 8 2" xfId="70" xr:uid="{6EA3F29F-A949-4680-8C77-9B576441CAC7}"/>
    <cellStyle name="Normal 2 9" xfId="28" xr:uid="{2035E946-2F40-44BD-9A6C-6848118F7A8F}"/>
    <cellStyle name="Normal 2 9 2" xfId="73" xr:uid="{DDF0BFC9-5DD1-4305-99F9-178FC281D166}"/>
    <cellStyle name="Normal 3" xfId="47" xr:uid="{2BA56C27-AD83-445D-B2D3-2F00F81012CD}"/>
    <cellStyle name="Normal 30" xfId="8" xr:uid="{84C1C5AC-191C-47FE-AD31-65808BE11926}"/>
    <cellStyle name="Normal 30 2" xfId="53" xr:uid="{715BDFEA-02A3-4DCA-AF72-A31B17B6BC19}"/>
    <cellStyle name="Percent" xfId="94" builtinId="5"/>
    <cellStyle name="Percent 2" xfId="3" xr:uid="{840773A7-DF06-42DE-B1C8-317F045D8626}"/>
    <cellStyle name="Percent 2 10" xfId="37" xr:uid="{103C57C5-EB18-47F2-950C-0B297A97D50A}"/>
    <cellStyle name="Percent 2 10 2" xfId="81" xr:uid="{AEB38A04-F1F9-4973-B2E4-D8763837B835}"/>
    <cellStyle name="Percent 2 11" xfId="40" xr:uid="{37D786A4-8C23-406B-A124-F09A0B3E7FCC}"/>
    <cellStyle name="Percent 2 11 2" xfId="84" xr:uid="{724DF6C6-A954-4E21-B7A5-7B5CF00FB217}"/>
    <cellStyle name="Percent 2 12" xfId="43" xr:uid="{7FBB5908-F099-431C-A137-517F349AB94C}"/>
    <cellStyle name="Percent 2 12 2" xfId="87" xr:uid="{6E95C3C1-D2DB-4620-B03F-FD083BEDC47E}"/>
    <cellStyle name="Percent 2 13" xfId="46" xr:uid="{44EC2728-86E2-44E8-8092-CCF03065DB46}"/>
    <cellStyle name="Percent 2 14" xfId="90" xr:uid="{2B191642-94E2-4367-B584-F7CBAA31BFB0}"/>
    <cellStyle name="Percent 2 15" xfId="93" xr:uid="{BDE5401F-A0E8-4D42-B8B8-DCFF705C3206}"/>
    <cellStyle name="Percent 2 2" xfId="12" xr:uid="{AEC25589-0078-44F5-B26F-47783C03FAD5}"/>
    <cellStyle name="Percent 2 2 2" xfId="57" xr:uid="{3CEC6B6B-9A7D-4565-9449-17158F27E05C}"/>
    <cellStyle name="Percent 2 3" xfId="15" xr:uid="{D77CD619-F89B-47DB-842D-80F21AC999EF}"/>
    <cellStyle name="Percent 2 3 2" xfId="60" xr:uid="{BF93C5A3-C9C9-42B5-B2D7-726965BE76B5}"/>
    <cellStyle name="Percent 2 4" xfId="18" xr:uid="{F6DB3984-B162-4CF5-ACD5-91B7A13CD917}"/>
    <cellStyle name="Percent 2 4 2" xfId="63" xr:uid="{FE9F4B40-497A-4C9E-889E-1EAD2AD6239B}"/>
    <cellStyle name="Percent 2 5" xfId="21" xr:uid="{5B09B964-3A98-4F59-934D-B6D88E1FB68D}"/>
    <cellStyle name="Percent 2 5 2" xfId="66" xr:uid="{A7F5A5AB-F201-40A9-971E-1E7D72166DB5}"/>
    <cellStyle name="Percent 2 6" xfId="24" xr:uid="{90322E5A-F64A-412C-AA4A-8B9255789DFB}"/>
    <cellStyle name="Percent 2 6 2" xfId="69" xr:uid="{6842A80C-0084-4551-898B-4920DED6883B}"/>
    <cellStyle name="Percent 2 7" xfId="27" xr:uid="{8EE80D4D-3AF3-4144-87F0-847402B6CC7F}"/>
    <cellStyle name="Percent 2 7 2" xfId="72" xr:uid="{98D2D6AF-8BE1-4B55-882A-DF9151A23F2C}"/>
    <cellStyle name="Percent 2 8" xfId="30" xr:uid="{860210B0-1FA1-4616-9AEB-6C18EB950A07}"/>
    <cellStyle name="Percent 2 8 2" xfId="75" xr:uid="{4202D8E7-4FE3-4617-A6B0-124DF0A3E9D4}"/>
    <cellStyle name="Percent 2 9" xfId="34" xr:uid="{B32965E5-5674-4B14-8DD1-09706181B45B}"/>
    <cellStyle name="Percent 2 9 2" xfId="78" xr:uid="{CB625A0C-F828-4292-A6E2-0F47B7133DC4}"/>
    <cellStyle name="Percent 3" xfId="33" xr:uid="{29A4C58E-60BC-4A4D-AB7F-944F821AD534}"/>
  </cellStyles>
  <dxfs count="13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numFmt numFmtId="164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numFmt numFmtId="164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numFmt numFmtId="164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numFmt numFmtId="164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numFmt numFmtId="164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z val="10"/>
        <color auto="1"/>
        <name val="Arial"/>
        <scheme val="none"/>
      </font>
      <numFmt numFmtId="164" formatCode="_(* #,##0.00_);_(* \(#,##0.0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z val="10"/>
        <color auto="1"/>
        <name val="Arial"/>
        <scheme val="none"/>
      </font>
      <numFmt numFmtId="164" formatCode="_(* #,##0.00_);_(* \(#,##0.0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z val="10"/>
        <color auto="1"/>
        <name val="Arial"/>
        <scheme val="none"/>
      </font>
      <numFmt numFmtId="164" formatCode="_(* #,##0.00_);_(* \(#,##0.0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0.0%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numFmt numFmtId="164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numFmt numFmtId="0" formatCode="General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84FD81-2466-479B-B2B7-3D6B9CDB603C}" name="Table134567685" displayName="Table134567685" ref="B6:H91" totalsRowShown="0" headerRowDxfId="10" dataDxfId="130" headerRowBorderDxfId="131" tableBorderDxfId="129" totalsRowBorderDxfId="128">
  <sortState xmlns:xlrd2="http://schemas.microsoft.com/office/spreadsheetml/2017/richdata2" ref="B7:H77">
    <sortCondition descending="1" ref="F6:F77"/>
  </sortState>
  <tableColumns count="7">
    <tableColumn id="1" xr3:uid="{820A892B-5CD0-4F3A-887D-61819E32A246}" name="ISIN No." dataDxfId="127"/>
    <tableColumn id="2" xr3:uid="{6EEBE3A3-6824-4DCD-AF63-91B9346271D4}" name="Name of the Instrument" dataDxfId="126"/>
    <tableColumn id="3" xr3:uid="{55E5D044-162B-4A78-A55B-8F98453C458C}" name="Industry " dataDxfId="125"/>
    <tableColumn id="4" xr3:uid="{60A761EF-72DA-4D0A-B16D-6A9187A63B3A}" name="Quantity" dataDxfId="124"/>
    <tableColumn id="5" xr3:uid="{D5365725-9317-449C-A76A-60F55FDBDAED}" name="Market Value" dataDxfId="123"/>
    <tableColumn id="6" xr3:uid="{C77F132F-A3B0-448D-8E70-BC19A23F3A78}" name="% of Portfolio" dataDxfId="122">
      <calculatedColumnFormula>+F7/$F$104</calculatedColumnFormula>
    </tableColumn>
    <tableColumn id="7" xr3:uid="{CE14488D-5176-43A6-978B-8427A967930C}" name="Ratings" dataDxfId="12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316BC3-78AF-44DE-9BC9-49A3E493F458}" name="Table1345676856" displayName="Table1345676856" ref="B6:H88" totalsRowShown="0" headerRowDxfId="9" dataDxfId="119" headerRowBorderDxfId="120" tableBorderDxfId="118" totalsRowBorderDxfId="117">
  <sortState xmlns:xlrd2="http://schemas.microsoft.com/office/spreadsheetml/2017/richdata2" ref="B7:H83">
    <sortCondition descending="1" ref="F6:F83"/>
  </sortState>
  <tableColumns count="7">
    <tableColumn id="1" xr3:uid="{B7452FFB-BF32-475C-8FF4-8FA69713B17B}" name="ISIN No." dataDxfId="116"/>
    <tableColumn id="2" xr3:uid="{7E081045-F9E3-4690-A2B8-C04B13669E13}" name="Name of the Instrument" dataDxfId="115"/>
    <tableColumn id="3" xr3:uid="{1B771B1E-222E-4C13-A360-3359EE860F53}" name="Industry " dataDxfId="114"/>
    <tableColumn id="4" xr3:uid="{3C2E49A6-E948-4772-AE4A-9F96E28637D4}" name="Quantity" dataDxfId="113"/>
    <tableColumn id="5" xr3:uid="{E9B6712C-D373-4B67-88E7-2F42196812FD}" name="Market Value" dataDxfId="112"/>
    <tableColumn id="6" xr3:uid="{B7A3F8F3-D958-4215-B3EB-7C2F51069C0F}" name="% of Portfolio" dataDxfId="111">
      <calculatedColumnFormula>+F7/$F$103</calculatedColumnFormula>
    </tableColumn>
    <tableColumn id="7" xr3:uid="{3BFF2079-40E5-4BFC-AC69-CC5B8EBF831E}" name="Ratings" dataDxfId="110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0856EAD-D6D8-41E6-BA56-482CD56BE2D4}" name="Table1345676857" displayName="Table1345676857" ref="B6:H143" totalsRowShown="0" headerRowDxfId="8" dataDxfId="108" headerRowBorderDxfId="109" tableBorderDxfId="107" totalsRowBorderDxfId="106">
  <sortState xmlns:xlrd2="http://schemas.microsoft.com/office/spreadsheetml/2017/richdata2" ref="B7:H84">
    <sortCondition descending="1" ref="F6:F84"/>
  </sortState>
  <tableColumns count="7">
    <tableColumn id="1" xr3:uid="{6B05062C-4CDE-44F2-ADFE-92D1047EFF2B}" name="ISIN No." dataDxfId="105"/>
    <tableColumn id="2" xr3:uid="{FC977FE4-0CC6-4A51-9978-E60D64072751}" name="Name of the Instrument" dataDxfId="104"/>
    <tableColumn id="3" xr3:uid="{25802708-AD78-4E06-9998-975BCF2691A0}" name="Industry " dataDxfId="103"/>
    <tableColumn id="4" xr3:uid="{79EE8BD9-0690-4A7F-97F7-604FE0637EA8}" name="Quantity" dataDxfId="102"/>
    <tableColumn id="5" xr3:uid="{36AFB855-015D-4372-8402-83D367358A5A}" name="Market Value" dataDxfId="101"/>
    <tableColumn id="6" xr3:uid="{7B7DE7A8-476F-45D8-8D82-1C74902B88F1}" name="% of Portfolio" dataDxfId="100">
      <calculatedColumnFormula>+F7/$F$157</calculatedColumnFormula>
    </tableColumn>
    <tableColumn id="7" xr3:uid="{871CB170-C2D8-445E-B0BD-B7A080E03E62}" name="Ratings" dataDxfId="99" dataCellStyle="Comma 2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ACE85E2-63B1-49B3-BF2D-5130859D0679}" name="Table13456768578" displayName="Table13456768578" ref="B6:H61" totalsRowShown="0" headerRowDxfId="7" dataDxfId="97" headerRowBorderDxfId="98" tableBorderDxfId="96" totalsRowBorderDxfId="95">
  <sortState xmlns:xlrd2="http://schemas.microsoft.com/office/spreadsheetml/2017/richdata2" ref="B7:H60">
    <sortCondition descending="1" ref="F6:F61"/>
  </sortState>
  <tableColumns count="7">
    <tableColumn id="1" xr3:uid="{3C87D113-BC80-421E-BAFA-601ED9C58488}" name="ISIN No." dataDxfId="94"/>
    <tableColumn id="2" xr3:uid="{38CC30B7-7211-42A2-9D97-3A450EDD13EE}" name="Name of the Instrument" dataDxfId="93"/>
    <tableColumn id="3" xr3:uid="{3FB25CD4-CBF4-4455-ABE3-B560D15F1430}" name="Industry " dataDxfId="92"/>
    <tableColumn id="4" xr3:uid="{C0BE2C0C-05AF-4AF8-9597-F9DCCF279EFB}" name="Quantity" dataDxfId="91"/>
    <tableColumn id="5" xr3:uid="{6842F27E-EA2E-455D-978C-F8B1E8BE044F}" name="Market Value" dataDxfId="90"/>
    <tableColumn id="6" xr3:uid="{8EEB635C-440B-4602-9ECC-439850AAFE46}" name="% of Portfolio" dataDxfId="89"/>
    <tableColumn id="7" xr3:uid="{9932F400-F7D5-4ACF-9358-2A93E2A1432B}" name="Ratings" dataDxfId="88" dataCellStyle="Comma 2 17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82AC176-57BE-43F5-8E9E-44A68A9FECDF}" name="Table134567685789" displayName="Table134567685789" ref="B6:H103" totalsRowShown="0" headerRowDxfId="6" dataDxfId="86" headerRowBorderDxfId="87" tableBorderDxfId="85" totalsRowBorderDxfId="84">
  <sortState xmlns:xlrd2="http://schemas.microsoft.com/office/spreadsheetml/2017/richdata2" ref="B7:H54">
    <sortCondition descending="1" ref="F6:F54"/>
  </sortState>
  <tableColumns count="7">
    <tableColumn id="1" xr3:uid="{79312C0A-89A8-4066-932D-60BB76F74345}" name="ISIN No." dataDxfId="83"/>
    <tableColumn id="2" xr3:uid="{348249FD-38C3-4C6F-9E43-A3AE7318F80C}" name="Name of the Instrument" dataDxfId="82"/>
    <tableColumn id="3" xr3:uid="{7C87184F-506F-4D26-B017-504DF5FFC121}" name="Industry " dataDxfId="81"/>
    <tableColumn id="4" xr3:uid="{2F9351AE-EB27-41B4-8592-05D9BD7E0122}" name="Quantity" dataDxfId="80"/>
    <tableColumn id="5" xr3:uid="{469F957A-FB55-458B-8213-93B1F5E72F7C}" name="Market Value" dataDxfId="79"/>
    <tableColumn id="6" xr3:uid="{1242D105-079E-4014-ADBA-74F8D2755B04}" name="% of Portfolio" dataDxfId="78"/>
    <tableColumn id="7" xr3:uid="{70AC763F-6E11-4AD4-A7A8-4ED1F759FB84}" name="Ratings" dataDxfId="77" dataCellStyle="Comma 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567A8F8-BA06-4C52-9579-A9E42B2621DB}" name="Table13456768578910" displayName="Table13456768578910" ref="B6:H32" totalsRowShown="0" headerRowDxfId="5" dataDxfId="75" headerRowBorderDxfId="76" tableBorderDxfId="74" totalsRowBorderDxfId="73">
  <sortState xmlns:xlrd2="http://schemas.microsoft.com/office/spreadsheetml/2017/richdata2" ref="B7:H32">
    <sortCondition descending="1" ref="F6:F32"/>
  </sortState>
  <tableColumns count="7">
    <tableColumn id="1" xr3:uid="{A96BC6BC-1140-49C5-87FA-E488B77EB864}" name="ISIN No." dataDxfId="72"/>
    <tableColumn id="2" xr3:uid="{E31B3BD2-6BF5-4943-842B-F44C71F4E1FD}" name="Name of the Instrument" dataDxfId="71"/>
    <tableColumn id="3" xr3:uid="{33C1D7BE-6271-4479-9A0E-ADA56E3E655B}" name="Industry " dataDxfId="70"/>
    <tableColumn id="4" xr3:uid="{2C65A2C0-2057-492B-9C79-156F0730005D}" name="Quantity" dataDxfId="69"/>
    <tableColumn id="5" xr3:uid="{B43C1DB1-08A0-44D3-9A14-4B22BC28A848}" name="Market Value" dataDxfId="68"/>
    <tableColumn id="6" xr3:uid="{DA55E4ED-5B13-4A46-85FD-53D86421F746}" name="% of Portfolio" dataDxfId="67"/>
    <tableColumn id="7" xr3:uid="{1CADCEF7-84C5-4B6E-9A1B-5D8EE03F4345}" name="Ratings" dataDxfId="66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7D6215C-D552-49BA-B817-19B5F707A9B0}" name="Table13456768" displayName="Table13456768" ref="B6:H94" totalsRowShown="0" headerRowDxfId="4" dataDxfId="64" headerRowBorderDxfId="65" tableBorderDxfId="63" totalsRowBorderDxfId="62">
  <sortState xmlns:xlrd2="http://schemas.microsoft.com/office/spreadsheetml/2017/richdata2" ref="B7:H58">
    <sortCondition descending="1" ref="F6:F72"/>
  </sortState>
  <tableColumns count="7">
    <tableColumn id="1" xr3:uid="{07E67CC2-50BB-4A67-9B3E-F27B3D23B94F}" name="ISIN No." dataDxfId="61"/>
    <tableColumn id="2" xr3:uid="{585ACC5E-038D-4E0C-A37E-B3425DD3C940}" name="Name of the Instrument" dataDxfId="60"/>
    <tableColumn id="3" xr3:uid="{A721D4AD-27B9-4001-B0BE-F118E6939027}" name="Industry " dataDxfId="59"/>
    <tableColumn id="4" xr3:uid="{123131EF-D9CA-487A-9E08-B3BA2DD2362C}" name="Quantity" dataDxfId="58"/>
    <tableColumn id="5" xr3:uid="{538ABE5A-BC02-4F16-8E24-A2FC13A0EF20}" name="Market Value" dataDxfId="57"/>
    <tableColumn id="6" xr3:uid="{5358A77D-FB06-4D6D-B803-DBE195EDBD1C}" name="% of Portfolio" dataDxfId="56">
      <calculatedColumnFormula>+F7/$F$107</calculatedColumnFormula>
    </tableColumn>
    <tableColumn id="7" xr3:uid="{2E32BB1E-8BEB-4281-9D8D-695030802DFF}" name="Ratings" dataDxfId="55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A45B2AC-72EA-40DC-8E45-58C4CD9DD4F5}" name="Table1345676816" displayName="Table1345676816" ref="B6:H88" totalsRowShown="0" headerRowDxfId="3" dataDxfId="53" headerRowBorderDxfId="54" tableBorderDxfId="52" totalsRowBorderDxfId="51">
  <sortState xmlns:xlrd2="http://schemas.microsoft.com/office/spreadsheetml/2017/richdata2" ref="B7:H58">
    <sortCondition descending="1" ref="F6:F72"/>
  </sortState>
  <tableColumns count="7">
    <tableColumn id="1" xr3:uid="{B515191F-F4A0-4337-AF87-BCDCBD54A4BC}" name="ISIN No." dataDxfId="50"/>
    <tableColumn id="2" xr3:uid="{3EAF400D-5680-4A04-807A-C7C60315BCBD}" name="Name of the Instrument" dataDxfId="49"/>
    <tableColumn id="3" xr3:uid="{F91E115B-C25D-42F0-B366-CA33FBF0ED26}" name="Industry " dataDxfId="48"/>
    <tableColumn id="4" xr3:uid="{5C371134-CC36-42BD-8E67-A799B6974FD0}" name="Quantity" dataDxfId="47"/>
    <tableColumn id="5" xr3:uid="{4BE02A0E-16AF-4147-A6D7-55B1A68ED043}" name="Market Value" dataDxfId="46"/>
    <tableColumn id="6" xr3:uid="{294CEF6A-73A9-4343-8F9E-B0026DEAEBDB}" name="% of Portfolio" dataDxfId="45">
      <calculatedColumnFormula>+F7/$F$101</calculatedColumnFormula>
    </tableColumn>
    <tableColumn id="7" xr3:uid="{5DEEC153-9E7F-4973-8543-3B284140832D}" name="Ratings" dataDxfId="4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F0EFC5A-6E64-45A6-A407-8B30476CED27}" name="Table134567681617" displayName="Table134567681617" ref="B6:H96" totalsRowShown="0" headerRowDxfId="2" dataDxfId="42" headerRowBorderDxfId="43" tableBorderDxfId="41" totalsRowBorderDxfId="40">
  <sortState xmlns:xlrd2="http://schemas.microsoft.com/office/spreadsheetml/2017/richdata2" ref="B7:H58">
    <sortCondition descending="1" ref="F6:F72"/>
  </sortState>
  <tableColumns count="7">
    <tableColumn id="1" xr3:uid="{B7F0EA8E-EDB1-48CA-82F7-9A27428F0E37}" name="ISIN No." dataDxfId="39"/>
    <tableColumn id="2" xr3:uid="{8AF4DA53-57D4-4923-8B9E-029A57545446}" name="Name of the Instrument" dataDxfId="38"/>
    <tableColumn id="3" xr3:uid="{4C4D30EF-9762-4E0D-BC3D-D1D72862A88D}" name="Industry " dataDxfId="37"/>
    <tableColumn id="4" xr3:uid="{E12F0291-AC40-4A5A-B70E-2C059DE26A9E}" name="Quantity" dataDxfId="36"/>
    <tableColumn id="5" xr3:uid="{D17417E3-8BCD-4334-A9E1-DF6D1FB3D088}" name="Market Value" dataDxfId="35"/>
    <tableColumn id="6" xr3:uid="{6AD1FB56-B286-4846-A88B-EFC7ADC5D27C}" name="% of Portfolio" dataDxfId="34">
      <calculatedColumnFormula>+F7/$F$109</calculatedColumnFormula>
    </tableColumn>
    <tableColumn id="7" xr3:uid="{A06FBB79-9D04-4BB7-B8C7-92734A355CF4}" name="Ratings" dataDxfId="33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8560ADF-9F6D-4EBE-A2AD-3A428FB74C23}" name="Table13456768161718" displayName="Table13456768161718" ref="B6:H93" totalsRowShown="0" headerRowDxfId="1" dataDxfId="31" headerRowBorderDxfId="32" tableBorderDxfId="30" totalsRowBorderDxfId="29">
  <sortState xmlns:xlrd2="http://schemas.microsoft.com/office/spreadsheetml/2017/richdata2" ref="B7:H58">
    <sortCondition descending="1" ref="F6:F72"/>
  </sortState>
  <tableColumns count="7">
    <tableColumn id="1" xr3:uid="{205BDC8A-4A51-4E7E-850F-73256B538CFE}" name="ISIN No." dataDxfId="28"/>
    <tableColumn id="2" xr3:uid="{BBF0AF6B-7E96-464A-96C6-07F6BA859685}" name="Name of the Instrument" dataDxfId="27"/>
    <tableColumn id="3" xr3:uid="{F3CB4DFF-5AD3-4CAD-AA6E-100F4E9D978D}" name="Industry " dataDxfId="26"/>
    <tableColumn id="4" xr3:uid="{C32C030D-7353-4152-AF4F-6BA7D8BE2D30}" name="Quantity" dataDxfId="25"/>
    <tableColumn id="5" xr3:uid="{724C0C4A-42F9-4033-B69A-0BE19AC24297}" name="Market Value" dataDxfId="24"/>
    <tableColumn id="6" xr3:uid="{2EFD812D-89B9-49F9-ADFA-05780BE28C84}" name="% of Portfolio" dataDxfId="23">
      <calculatedColumnFormula>+F7/$F$106</calculatedColumnFormula>
    </tableColumn>
    <tableColumn id="7" xr3:uid="{6CAB748A-85D0-415C-99EF-28C83691A7C0}" name="Ratings" dataDxfId="22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3F53E65-CE58-4102-B83F-4F970B9CF0C1}" name="Table1345676816171819" displayName="Table1345676816171819" ref="B6:H98" totalsRowShown="0" headerRowDxfId="0" dataDxfId="20" headerRowBorderDxfId="21" tableBorderDxfId="19" totalsRowBorderDxfId="18">
  <sortState xmlns:xlrd2="http://schemas.microsoft.com/office/spreadsheetml/2017/richdata2" ref="B7:H58">
    <sortCondition descending="1" ref="F6:F72"/>
  </sortState>
  <tableColumns count="7">
    <tableColumn id="1" xr3:uid="{D162622A-38F9-421A-902A-7A1C69CB5BE8}" name="ISIN No." dataDxfId="17"/>
    <tableColumn id="2" xr3:uid="{2C56E52E-A4ED-4D8C-A7E8-5EDA59084191}" name="Name of the Instrument" dataDxfId="16"/>
    <tableColumn id="3" xr3:uid="{EBB16B89-574A-4F13-A1EC-F77B114A4AED}" name="Industry " dataDxfId="15"/>
    <tableColumn id="4" xr3:uid="{1E6ACD0A-B989-4412-BF13-98BBE2595C6C}" name="Quantity" dataDxfId="14"/>
    <tableColumn id="5" xr3:uid="{DF6AC769-3E49-4D58-9782-063BAB45099E}" name="Market Value" dataDxfId="13"/>
    <tableColumn id="6" xr3:uid="{BFA2A21C-9D22-473A-8C0B-DF1313429FF7}" name="% of Portfolio" dataDxfId="12">
      <calculatedColumnFormula>+F7/$F$111</calculatedColumnFormula>
    </tableColumn>
    <tableColumn id="7" xr3:uid="{CB0E85A4-E528-4C41-9E7E-03016D2FCBF8}" name="Ratings" dataDxfId="1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2B45C-98BB-410B-8E99-0FDEE1F9A585}">
  <sheetPr>
    <tabColor rgb="FF7030A0"/>
  </sheetPr>
  <dimension ref="A2:H144"/>
  <sheetViews>
    <sheetView showGridLines="0" tabSelected="1" topLeftCell="B1" zoomScaleNormal="100" zoomScaleSheetLayoutView="89" workbookViewId="0">
      <selection activeCell="C20" sqref="C20"/>
    </sheetView>
  </sheetViews>
  <sheetFormatPr defaultColWidth="9.140625" defaultRowHeight="15" outlineLevelRow="1" x14ac:dyDescent="0.25"/>
  <cols>
    <col min="1" max="1" width="11.28515625" style="83" customWidth="1"/>
    <col min="2" max="2" width="16.5703125" style="32" customWidth="1"/>
    <col min="3" max="3" width="52.7109375" style="32" customWidth="1"/>
    <col min="4" max="4" width="83" style="32" bestFit="1" customWidth="1"/>
    <col min="5" max="5" width="19.42578125" style="35" customWidth="1"/>
    <col min="6" max="6" width="29.5703125" style="32" customWidth="1"/>
    <col min="7" max="7" width="20.5703125" style="36" customWidth="1"/>
    <col min="8" max="8" width="20.7109375" style="32" bestFit="1" customWidth="1"/>
    <col min="9" max="9" width="12" style="83" bestFit="1" customWidth="1"/>
    <col min="10" max="11" width="9.140625" style="83"/>
    <col min="12" max="12" width="16.140625" style="83" bestFit="1" customWidth="1"/>
    <col min="13" max="13" width="14" style="83" bestFit="1" customWidth="1"/>
    <col min="14" max="14" width="9.140625" style="83"/>
    <col min="15" max="15" width="10" style="83" bestFit="1" customWidth="1"/>
    <col min="16" max="16384" width="9.140625" style="83"/>
  </cols>
  <sheetData>
    <row r="2" spans="1:8" x14ac:dyDescent="0.25">
      <c r="B2" s="33" t="s">
        <v>0</v>
      </c>
      <c r="D2" s="34" t="s">
        <v>1</v>
      </c>
    </row>
    <row r="3" spans="1:8" x14ac:dyDescent="0.25">
      <c r="A3" s="30" t="s">
        <v>2</v>
      </c>
      <c r="B3" s="33" t="s">
        <v>3</v>
      </c>
      <c r="D3" s="33" t="s">
        <v>4</v>
      </c>
    </row>
    <row r="4" spans="1:8" x14ac:dyDescent="0.25">
      <c r="B4" s="33" t="s">
        <v>5</v>
      </c>
      <c r="D4" s="33" t="s">
        <v>798</v>
      </c>
    </row>
    <row r="6" spans="1:8" x14ac:dyDescent="0.25">
      <c r="B6" s="126" t="s">
        <v>6</v>
      </c>
      <c r="C6" s="127" t="s">
        <v>7</v>
      </c>
      <c r="D6" s="127" t="s">
        <v>8</v>
      </c>
      <c r="E6" s="128" t="s">
        <v>9</v>
      </c>
      <c r="F6" s="127" t="s">
        <v>10</v>
      </c>
      <c r="G6" s="129" t="s">
        <v>11</v>
      </c>
      <c r="H6" s="130" t="s">
        <v>12</v>
      </c>
    </row>
    <row r="7" spans="1:8" x14ac:dyDescent="0.25">
      <c r="A7" s="84"/>
      <c r="B7" s="1" t="s">
        <v>13</v>
      </c>
      <c r="C7" s="38" t="s">
        <v>290</v>
      </c>
      <c r="D7" s="38" t="s">
        <v>286</v>
      </c>
      <c r="E7" s="39">
        <v>941688</v>
      </c>
      <c r="F7" s="39">
        <v>1117783656</v>
      </c>
      <c r="G7" s="2">
        <v>3.701799042500023E-2</v>
      </c>
      <c r="H7" s="40"/>
    </row>
    <row r="8" spans="1:8" x14ac:dyDescent="0.25">
      <c r="A8" s="84"/>
      <c r="B8" s="1" t="s">
        <v>14</v>
      </c>
      <c r="C8" s="38" t="s">
        <v>287</v>
      </c>
      <c r="D8" s="38" t="s">
        <v>291</v>
      </c>
      <c r="E8" s="39">
        <v>635799</v>
      </c>
      <c r="F8" s="39">
        <v>632047785.89999998</v>
      </c>
      <c r="G8" s="2">
        <v>2.0931723917234295E-2</v>
      </c>
      <c r="H8" s="40"/>
    </row>
    <row r="9" spans="1:8" x14ac:dyDescent="0.25">
      <c r="A9" s="84"/>
      <c r="B9" s="1" t="s">
        <v>15</v>
      </c>
      <c r="C9" s="38" t="s">
        <v>292</v>
      </c>
      <c r="D9" s="38" t="s">
        <v>289</v>
      </c>
      <c r="E9" s="39">
        <v>263471</v>
      </c>
      <c r="F9" s="39">
        <v>990650960</v>
      </c>
      <c r="G9" s="2">
        <v>3.2807697227411677E-2</v>
      </c>
      <c r="H9" s="40"/>
    </row>
    <row r="10" spans="1:8" x14ac:dyDescent="0.25">
      <c r="A10" s="84"/>
      <c r="B10" s="1" t="s">
        <v>16</v>
      </c>
      <c r="C10" s="38" t="s">
        <v>293</v>
      </c>
      <c r="D10" s="38" t="s">
        <v>295</v>
      </c>
      <c r="E10" s="39">
        <v>867000</v>
      </c>
      <c r="F10" s="39">
        <v>199886850</v>
      </c>
      <c r="G10" s="2">
        <v>6.6197152370811342E-3</v>
      </c>
      <c r="H10" s="40"/>
    </row>
    <row r="11" spans="1:8" x14ac:dyDescent="0.25">
      <c r="A11" s="84"/>
      <c r="B11" s="1" t="s">
        <v>17</v>
      </c>
      <c r="C11" s="38" t="s">
        <v>304</v>
      </c>
      <c r="D11" s="38" t="s">
        <v>286</v>
      </c>
      <c r="E11" s="39">
        <v>651650</v>
      </c>
      <c r="F11" s="39">
        <v>197580280</v>
      </c>
      <c r="G11" s="2">
        <v>6.5433278380381543E-3</v>
      </c>
      <c r="H11" s="40"/>
    </row>
    <row r="12" spans="1:8" x14ac:dyDescent="0.25">
      <c r="A12" s="84"/>
      <c r="B12" s="1" t="s">
        <v>18</v>
      </c>
      <c r="C12" s="38" t="s">
        <v>302</v>
      </c>
      <c r="D12" s="38" t="s">
        <v>298</v>
      </c>
      <c r="E12" s="39">
        <v>115617</v>
      </c>
      <c r="F12" s="39">
        <v>217255904.69999999</v>
      </c>
      <c r="G12" s="2">
        <v>7.1949316460209198E-3</v>
      </c>
      <c r="H12" s="40"/>
    </row>
    <row r="13" spans="1:8" x14ac:dyDescent="0.25">
      <c r="A13" s="84"/>
      <c r="B13" s="1" t="s">
        <v>19</v>
      </c>
      <c r="C13" s="38" t="s">
        <v>308</v>
      </c>
      <c r="D13" s="38" t="s">
        <v>294</v>
      </c>
      <c r="E13" s="39">
        <v>218940</v>
      </c>
      <c r="F13" s="39">
        <v>206197692</v>
      </c>
      <c r="G13" s="2">
        <v>6.8287133625016486E-3</v>
      </c>
      <c r="H13" s="40"/>
    </row>
    <row r="14" spans="1:8" x14ac:dyDescent="0.25">
      <c r="A14" s="84"/>
      <c r="B14" s="1" t="s">
        <v>20</v>
      </c>
      <c r="C14" s="38" t="s">
        <v>305</v>
      </c>
      <c r="D14" s="38" t="s">
        <v>295</v>
      </c>
      <c r="E14" s="39">
        <v>2205626</v>
      </c>
      <c r="F14" s="39">
        <v>1563127146.2</v>
      </c>
      <c r="G14" s="2">
        <v>5.1766569872882029E-2</v>
      </c>
      <c r="H14" s="40"/>
    </row>
    <row r="15" spans="1:8" x14ac:dyDescent="0.25">
      <c r="A15" s="84"/>
      <c r="B15" s="1" t="s">
        <v>276</v>
      </c>
      <c r="C15" s="38" t="s">
        <v>522</v>
      </c>
      <c r="D15" s="38" t="s">
        <v>346</v>
      </c>
      <c r="E15" s="39">
        <v>43480</v>
      </c>
      <c r="F15" s="39">
        <v>18888581.600000001</v>
      </c>
      <c r="G15" s="2">
        <v>6.2553905584269477E-4</v>
      </c>
      <c r="H15" s="40"/>
    </row>
    <row r="16" spans="1:8" x14ac:dyDescent="0.25">
      <c r="A16" s="84"/>
      <c r="B16" s="1" t="s">
        <v>21</v>
      </c>
      <c r="C16" s="38" t="s">
        <v>307</v>
      </c>
      <c r="D16" s="38" t="s">
        <v>299</v>
      </c>
      <c r="E16" s="39">
        <v>130305</v>
      </c>
      <c r="F16" s="39">
        <v>236712063</v>
      </c>
      <c r="G16" s="2">
        <v>7.8392673166944662E-3</v>
      </c>
      <c r="H16" s="40"/>
    </row>
    <row r="17" spans="1:8" x14ac:dyDescent="0.25">
      <c r="A17" s="84"/>
      <c r="B17" s="1" t="s">
        <v>22</v>
      </c>
      <c r="C17" s="38" t="s">
        <v>300</v>
      </c>
      <c r="D17" s="38" t="s">
        <v>299</v>
      </c>
      <c r="E17" s="39">
        <v>160690</v>
      </c>
      <c r="F17" s="39">
        <v>216288740</v>
      </c>
      <c r="G17" s="2">
        <v>7.1629017506008013E-3</v>
      </c>
      <c r="H17" s="40"/>
    </row>
    <row r="18" spans="1:8" x14ac:dyDescent="0.25">
      <c r="A18" s="84"/>
      <c r="B18" s="1" t="s">
        <v>23</v>
      </c>
      <c r="C18" s="38" t="s">
        <v>306</v>
      </c>
      <c r="D18" s="38" t="s">
        <v>295</v>
      </c>
      <c r="E18" s="39">
        <v>1040950</v>
      </c>
      <c r="F18" s="39">
        <v>998791525</v>
      </c>
      <c r="G18" s="2">
        <v>3.3077290860854543E-2</v>
      </c>
      <c r="H18" s="40"/>
    </row>
    <row r="19" spans="1:8" x14ac:dyDescent="0.25">
      <c r="A19" s="84"/>
      <c r="B19" s="1" t="s">
        <v>24</v>
      </c>
      <c r="C19" s="38" t="s">
        <v>303</v>
      </c>
      <c r="D19" s="38" t="s">
        <v>296</v>
      </c>
      <c r="E19" s="39">
        <v>49690</v>
      </c>
      <c r="F19" s="39">
        <v>355283500</v>
      </c>
      <c r="G19" s="2">
        <v>1.1766034626257381E-2</v>
      </c>
      <c r="H19" s="40"/>
    </row>
    <row r="20" spans="1:8" x14ac:dyDescent="0.25">
      <c r="A20" s="84"/>
      <c r="B20" s="1" t="s">
        <v>25</v>
      </c>
      <c r="C20" s="38" t="s">
        <v>301</v>
      </c>
      <c r="D20" s="38" t="s">
        <v>313</v>
      </c>
      <c r="E20" s="39">
        <v>268000</v>
      </c>
      <c r="F20" s="39">
        <v>100232000</v>
      </c>
      <c r="G20" s="2">
        <v>3.3194144469389369E-3</v>
      </c>
      <c r="H20" s="40"/>
    </row>
    <row r="21" spans="1:8" x14ac:dyDescent="0.25">
      <c r="A21" s="84"/>
      <c r="B21" s="1" t="s">
        <v>26</v>
      </c>
      <c r="C21" s="38" t="s">
        <v>323</v>
      </c>
      <c r="D21" s="38" t="s">
        <v>312</v>
      </c>
      <c r="E21" s="39">
        <v>1437350</v>
      </c>
      <c r="F21" s="39">
        <v>264903605</v>
      </c>
      <c r="G21" s="2">
        <v>8.7728954174635405E-3</v>
      </c>
      <c r="H21" s="40"/>
    </row>
    <row r="22" spans="1:8" x14ac:dyDescent="0.25">
      <c r="A22" s="84"/>
      <c r="B22" s="1" t="s">
        <v>27</v>
      </c>
      <c r="C22" s="38" t="s">
        <v>314</v>
      </c>
      <c r="D22" s="38" t="s">
        <v>299</v>
      </c>
      <c r="E22" s="39">
        <v>31825</v>
      </c>
      <c r="F22" s="39">
        <v>39240225</v>
      </c>
      <c r="G22" s="2">
        <v>1.299530786237274E-3</v>
      </c>
      <c r="H22" s="40"/>
    </row>
    <row r="23" spans="1:8" x14ac:dyDescent="0.25">
      <c r="A23" s="84"/>
      <c r="B23" s="1" t="s">
        <v>28</v>
      </c>
      <c r="C23" s="38" t="s">
        <v>310</v>
      </c>
      <c r="D23" s="38" t="s">
        <v>295</v>
      </c>
      <c r="E23" s="39">
        <v>1276816</v>
      </c>
      <c r="F23" s="39">
        <v>1687567707.2</v>
      </c>
      <c r="G23" s="2">
        <v>5.5887706794908787E-2</v>
      </c>
      <c r="H23" s="40"/>
    </row>
    <row r="24" spans="1:8" x14ac:dyDescent="0.25">
      <c r="A24" s="84"/>
      <c r="B24" s="1" t="s">
        <v>278</v>
      </c>
      <c r="C24" s="38" t="s">
        <v>525</v>
      </c>
      <c r="D24" s="38" t="s">
        <v>346</v>
      </c>
      <c r="E24" s="39">
        <v>188265</v>
      </c>
      <c r="F24" s="39">
        <v>94256754.900000006</v>
      </c>
      <c r="G24" s="2">
        <v>3.1215303888642593E-3</v>
      </c>
      <c r="H24" s="40"/>
    </row>
    <row r="25" spans="1:8" x14ac:dyDescent="0.25">
      <c r="A25" s="84"/>
      <c r="B25" s="1" t="s">
        <v>680</v>
      </c>
      <c r="C25" s="38" t="s">
        <v>683</v>
      </c>
      <c r="D25" s="38" t="s">
        <v>684</v>
      </c>
      <c r="E25" s="39">
        <v>2295000</v>
      </c>
      <c r="F25" s="39">
        <v>422073450</v>
      </c>
      <c r="G25" s="2">
        <v>1.3977938259232171E-2</v>
      </c>
      <c r="H25" s="40"/>
    </row>
    <row r="26" spans="1:8" x14ac:dyDescent="0.25">
      <c r="A26" s="84"/>
      <c r="B26" s="1" t="s">
        <v>29</v>
      </c>
      <c r="C26" s="38" t="s">
        <v>311</v>
      </c>
      <c r="D26" s="38" t="s">
        <v>315</v>
      </c>
      <c r="E26" s="39">
        <v>185098</v>
      </c>
      <c r="F26" s="39">
        <v>546039100</v>
      </c>
      <c r="G26" s="2">
        <v>1.8083347405354926E-2</v>
      </c>
      <c r="H26" s="40"/>
    </row>
    <row r="27" spans="1:8" x14ac:dyDescent="0.25">
      <c r="A27" s="84"/>
      <c r="B27" s="1" t="s">
        <v>681</v>
      </c>
      <c r="C27" s="38" t="s">
        <v>685</v>
      </c>
      <c r="D27" s="38" t="s">
        <v>686</v>
      </c>
      <c r="E27" s="39">
        <v>43500</v>
      </c>
      <c r="F27" s="39">
        <v>134502000</v>
      </c>
      <c r="G27" s="2">
        <v>4.4543447396258769E-3</v>
      </c>
      <c r="H27" s="40"/>
    </row>
    <row r="28" spans="1:8" x14ac:dyDescent="0.25">
      <c r="A28" s="84"/>
      <c r="B28" s="1" t="s">
        <v>30</v>
      </c>
      <c r="C28" s="38" t="s">
        <v>322</v>
      </c>
      <c r="D28" s="38" t="s">
        <v>297</v>
      </c>
      <c r="E28" s="39">
        <v>110850</v>
      </c>
      <c r="F28" s="39">
        <v>179577000</v>
      </c>
      <c r="G28" s="2">
        <v>5.9471075917666358E-3</v>
      </c>
      <c r="H28" s="40"/>
    </row>
    <row r="29" spans="1:8" x14ac:dyDescent="0.25">
      <c r="A29" s="84"/>
      <c r="B29" s="1" t="s">
        <v>31</v>
      </c>
      <c r="C29" s="38" t="s">
        <v>319</v>
      </c>
      <c r="D29" s="38" t="s">
        <v>321</v>
      </c>
      <c r="E29" s="39">
        <v>295000</v>
      </c>
      <c r="F29" s="39">
        <v>145936500</v>
      </c>
      <c r="G29" s="2">
        <v>4.8330246471755944E-3</v>
      </c>
      <c r="H29" s="40"/>
    </row>
    <row r="30" spans="1:8" x14ac:dyDescent="0.25">
      <c r="A30" s="84"/>
      <c r="B30" s="1" t="s">
        <v>569</v>
      </c>
      <c r="C30" s="38" t="s">
        <v>588</v>
      </c>
      <c r="D30" s="38" t="s">
        <v>288</v>
      </c>
      <c r="E30" s="39">
        <v>600000</v>
      </c>
      <c r="F30" s="39">
        <v>223920000</v>
      </c>
      <c r="G30" s="2">
        <v>7.4156285713002507E-3</v>
      </c>
      <c r="H30" s="40"/>
    </row>
    <row r="31" spans="1:8" x14ac:dyDescent="0.25">
      <c r="A31" s="84"/>
      <c r="B31" s="1" t="s">
        <v>32</v>
      </c>
      <c r="C31" s="38" t="s">
        <v>317</v>
      </c>
      <c r="D31" s="38" t="s">
        <v>320</v>
      </c>
      <c r="E31" s="39">
        <v>144810</v>
      </c>
      <c r="F31" s="39">
        <v>245655684</v>
      </c>
      <c r="G31" s="2">
        <v>8.1354560064876118E-3</v>
      </c>
      <c r="H31" s="40"/>
    </row>
    <row r="32" spans="1:8" x14ac:dyDescent="0.25">
      <c r="A32" s="84"/>
      <c r="B32" s="1" t="s">
        <v>570</v>
      </c>
      <c r="C32" s="38" t="s">
        <v>590</v>
      </c>
      <c r="D32" s="38" t="s">
        <v>589</v>
      </c>
      <c r="E32" s="39">
        <v>60000</v>
      </c>
      <c r="F32" s="39">
        <v>136842000</v>
      </c>
      <c r="G32" s="2">
        <v>4.5318392504192073E-3</v>
      </c>
      <c r="H32" s="40"/>
    </row>
    <row r="33" spans="1:8" x14ac:dyDescent="0.25">
      <c r="A33" s="84"/>
      <c r="B33" s="1" t="s">
        <v>567</v>
      </c>
      <c r="C33" s="38" t="s">
        <v>584</v>
      </c>
      <c r="D33" s="38" t="s">
        <v>585</v>
      </c>
      <c r="E33" s="39">
        <v>168264</v>
      </c>
      <c r="F33" s="39">
        <v>278678836.80000001</v>
      </c>
      <c r="G33" s="2">
        <v>9.2290940710557327E-3</v>
      </c>
      <c r="H33" s="40"/>
    </row>
    <row r="34" spans="1:8" x14ac:dyDescent="0.25">
      <c r="A34" s="84"/>
      <c r="B34" s="1" t="s">
        <v>33</v>
      </c>
      <c r="C34" s="38" t="s">
        <v>309</v>
      </c>
      <c r="D34" s="38" t="s">
        <v>316</v>
      </c>
      <c r="E34" s="39">
        <v>1623220</v>
      </c>
      <c r="F34" s="39">
        <v>426501055</v>
      </c>
      <c r="G34" s="2">
        <v>1.4124568636779652E-2</v>
      </c>
      <c r="H34" s="40"/>
    </row>
    <row r="35" spans="1:8" x14ac:dyDescent="0.25">
      <c r="A35" s="84"/>
      <c r="B35" s="1" t="s">
        <v>713</v>
      </c>
      <c r="C35" s="38" t="s">
        <v>739</v>
      </c>
      <c r="D35" s="38" t="s">
        <v>299</v>
      </c>
      <c r="E35" s="39">
        <v>72939</v>
      </c>
      <c r="F35" s="39">
        <v>201989972.69999999</v>
      </c>
      <c r="G35" s="2">
        <v>6.6893650083524369E-3</v>
      </c>
      <c r="H35" s="40"/>
    </row>
    <row r="36" spans="1:8" x14ac:dyDescent="0.25">
      <c r="A36" s="84"/>
      <c r="B36" s="1" t="s">
        <v>34</v>
      </c>
      <c r="C36" s="38" t="s">
        <v>330</v>
      </c>
      <c r="D36" s="38" t="s">
        <v>295</v>
      </c>
      <c r="E36" s="39">
        <v>1460000</v>
      </c>
      <c r="F36" s="39">
        <v>463404000</v>
      </c>
      <c r="G36" s="2">
        <v>1.5346694991313064E-2</v>
      </c>
      <c r="H36" s="40"/>
    </row>
    <row r="37" spans="1:8" x14ac:dyDescent="0.25">
      <c r="A37" s="84"/>
      <c r="B37" s="1" t="s">
        <v>36</v>
      </c>
      <c r="C37" s="38" t="s">
        <v>340</v>
      </c>
      <c r="D37" s="38" t="s">
        <v>338</v>
      </c>
      <c r="E37" s="39">
        <v>109620</v>
      </c>
      <c r="F37" s="39">
        <v>104084190</v>
      </c>
      <c r="G37" s="2">
        <v>3.4469886262265266E-3</v>
      </c>
      <c r="H37" s="40"/>
    </row>
    <row r="38" spans="1:8" x14ac:dyDescent="0.25">
      <c r="A38" s="84"/>
      <c r="B38" s="1" t="s">
        <v>604</v>
      </c>
      <c r="C38" s="38" t="s">
        <v>624</v>
      </c>
      <c r="D38" s="38" t="s">
        <v>625</v>
      </c>
      <c r="E38" s="39">
        <v>355000</v>
      </c>
      <c r="F38" s="39">
        <v>279030000</v>
      </c>
      <c r="G38" s="2">
        <v>9.2407236524201016E-3</v>
      </c>
      <c r="H38" s="40"/>
    </row>
    <row r="39" spans="1:8" x14ac:dyDescent="0.25">
      <c r="A39" s="84"/>
      <c r="B39" s="1" t="s">
        <v>746</v>
      </c>
      <c r="C39" s="38" t="s">
        <v>747</v>
      </c>
      <c r="D39" s="38" t="s">
        <v>346</v>
      </c>
      <c r="E39" s="39">
        <v>1450000</v>
      </c>
      <c r="F39" s="39">
        <v>164459000</v>
      </c>
      <c r="G39" s="2">
        <v>5.4464400643420329E-3</v>
      </c>
      <c r="H39" s="40"/>
    </row>
    <row r="40" spans="1:8" x14ac:dyDescent="0.25">
      <c r="A40" s="84"/>
      <c r="B40" s="1" t="s">
        <v>714</v>
      </c>
      <c r="C40" s="38" t="s">
        <v>738</v>
      </c>
      <c r="D40" s="38" t="s">
        <v>688</v>
      </c>
      <c r="E40" s="39">
        <v>325000</v>
      </c>
      <c r="F40" s="39">
        <v>137036250</v>
      </c>
      <c r="G40" s="2">
        <v>4.5382722883344226E-3</v>
      </c>
      <c r="H40" s="40"/>
    </row>
    <row r="41" spans="1:8" outlineLevel="1" x14ac:dyDescent="0.25">
      <c r="A41" s="84"/>
      <c r="B41" s="1" t="s">
        <v>541</v>
      </c>
      <c r="C41" s="38" t="s">
        <v>545</v>
      </c>
      <c r="D41" s="38" t="s">
        <v>544</v>
      </c>
      <c r="E41" s="39">
        <v>68000</v>
      </c>
      <c r="F41" s="39">
        <v>285668000</v>
      </c>
      <c r="G41" s="2">
        <v>9.4605563714996437E-3</v>
      </c>
      <c r="H41" s="41"/>
    </row>
    <row r="42" spans="1:8" outlineLevel="1" x14ac:dyDescent="0.25">
      <c r="A42" s="84"/>
      <c r="B42" s="1" t="s">
        <v>37</v>
      </c>
      <c r="C42" s="38" t="s">
        <v>326</v>
      </c>
      <c r="D42" s="38" t="s">
        <v>35</v>
      </c>
      <c r="E42" s="39">
        <v>396250</v>
      </c>
      <c r="F42" s="39">
        <v>171180000</v>
      </c>
      <c r="G42" s="2">
        <v>5.6690215203428762E-3</v>
      </c>
      <c r="H42" s="41"/>
    </row>
    <row r="43" spans="1:8" outlineLevel="1" x14ac:dyDescent="0.25">
      <c r="A43" s="84"/>
      <c r="B43" s="1" t="s">
        <v>605</v>
      </c>
      <c r="C43" s="38" t="s">
        <v>626</v>
      </c>
      <c r="D43" s="38" t="s">
        <v>627</v>
      </c>
      <c r="E43" s="39">
        <v>835000</v>
      </c>
      <c r="F43" s="39">
        <v>216265000</v>
      </c>
      <c r="G43" s="2">
        <v>7.1621155456066841E-3</v>
      </c>
      <c r="H43" s="41"/>
    </row>
    <row r="44" spans="1:8" outlineLevel="1" x14ac:dyDescent="0.25">
      <c r="A44" s="84"/>
      <c r="B44" s="1" t="s">
        <v>682</v>
      </c>
      <c r="C44" s="38" t="s">
        <v>687</v>
      </c>
      <c r="D44" s="38" t="s">
        <v>688</v>
      </c>
      <c r="E44" s="39">
        <v>1195000</v>
      </c>
      <c r="F44" s="39">
        <v>184257050</v>
      </c>
      <c r="G44" s="2">
        <v>6.1020982692189122E-3</v>
      </c>
      <c r="H44" s="41"/>
    </row>
    <row r="45" spans="1:8" outlineLevel="1" x14ac:dyDescent="0.25">
      <c r="A45" s="84"/>
      <c r="B45" s="1" t="s">
        <v>38</v>
      </c>
      <c r="C45" s="38" t="s">
        <v>337</v>
      </c>
      <c r="D45" s="38" t="s">
        <v>333</v>
      </c>
      <c r="E45" s="39">
        <v>1088000</v>
      </c>
      <c r="F45" s="39">
        <v>245670400</v>
      </c>
      <c r="G45" s="2">
        <v>8.1359433608554892E-3</v>
      </c>
      <c r="H45" s="41"/>
    </row>
    <row r="46" spans="1:8" outlineLevel="1" x14ac:dyDescent="0.25">
      <c r="A46" s="84"/>
      <c r="B46" s="1" t="s">
        <v>39</v>
      </c>
      <c r="C46" s="38" t="s">
        <v>658</v>
      </c>
      <c r="D46" s="38" t="s">
        <v>291</v>
      </c>
      <c r="E46" s="39">
        <v>36600</v>
      </c>
      <c r="F46" s="39">
        <v>148047000</v>
      </c>
      <c r="G46" s="2">
        <v>4.9029187347949636E-3</v>
      </c>
      <c r="H46" s="41"/>
    </row>
    <row r="47" spans="1:8" outlineLevel="1" x14ac:dyDescent="0.25">
      <c r="A47" s="84"/>
      <c r="B47" s="1" t="s">
        <v>40</v>
      </c>
      <c r="C47" s="38" t="s">
        <v>339</v>
      </c>
      <c r="D47" s="38" t="s">
        <v>332</v>
      </c>
      <c r="E47" s="39">
        <v>38985</v>
      </c>
      <c r="F47" s="39">
        <v>188297550</v>
      </c>
      <c r="G47" s="2">
        <v>6.2359087695866271E-3</v>
      </c>
      <c r="H47" s="41"/>
    </row>
    <row r="48" spans="1:8" outlineLevel="1" x14ac:dyDescent="0.25">
      <c r="A48" s="84"/>
      <c r="B48" s="1" t="s">
        <v>548</v>
      </c>
      <c r="C48" s="38" t="s">
        <v>329</v>
      </c>
      <c r="D48" s="38" t="s">
        <v>295</v>
      </c>
      <c r="E48" s="39">
        <v>1943685</v>
      </c>
      <c r="F48" s="39">
        <v>810516645</v>
      </c>
      <c r="G48" s="2">
        <v>2.6842132860737864E-2</v>
      </c>
      <c r="H48" s="41"/>
    </row>
    <row r="49" spans="1:8" outlineLevel="1" x14ac:dyDescent="0.25">
      <c r="A49" s="84"/>
      <c r="B49" s="1" t="s">
        <v>41</v>
      </c>
      <c r="C49" s="38" t="s">
        <v>327</v>
      </c>
      <c r="D49" s="38" t="s">
        <v>295</v>
      </c>
      <c r="E49" s="39">
        <v>539110</v>
      </c>
      <c r="F49" s="39">
        <v>660948860</v>
      </c>
      <c r="G49" s="2">
        <v>2.1888849814149382E-2</v>
      </c>
      <c r="H49" s="41"/>
    </row>
    <row r="50" spans="1:8" outlineLevel="1" x14ac:dyDescent="0.25">
      <c r="A50" s="84"/>
      <c r="B50" s="1" t="s">
        <v>42</v>
      </c>
      <c r="C50" s="38" t="s">
        <v>334</v>
      </c>
      <c r="D50" s="38" t="s">
        <v>335</v>
      </c>
      <c r="E50" s="39">
        <v>175840</v>
      </c>
      <c r="F50" s="39">
        <v>230350400</v>
      </c>
      <c r="G50" s="2">
        <v>7.628586136345308E-3</v>
      </c>
      <c r="H50" s="41"/>
    </row>
    <row r="51" spans="1:8" outlineLevel="1" x14ac:dyDescent="0.25">
      <c r="A51" s="84"/>
      <c r="B51" s="1" t="s">
        <v>43</v>
      </c>
      <c r="C51" s="38" t="s">
        <v>336</v>
      </c>
      <c r="D51" s="38" t="s">
        <v>321</v>
      </c>
      <c r="E51" s="39">
        <v>343500</v>
      </c>
      <c r="F51" s="39">
        <v>123316500</v>
      </c>
      <c r="G51" s="2">
        <v>4.0839110428400648E-3</v>
      </c>
      <c r="H51" s="41"/>
    </row>
    <row r="52" spans="1:8" outlineLevel="1" x14ac:dyDescent="0.25">
      <c r="A52" s="84"/>
      <c r="B52" s="1" t="s">
        <v>44</v>
      </c>
      <c r="C52" s="38" t="s">
        <v>324</v>
      </c>
      <c r="D52" s="38" t="s">
        <v>325</v>
      </c>
      <c r="E52" s="39">
        <v>1305000</v>
      </c>
      <c r="F52" s="39">
        <v>542227500</v>
      </c>
      <c r="G52" s="2">
        <v>1.7957117457773789E-2</v>
      </c>
      <c r="H52" s="41"/>
    </row>
    <row r="53" spans="1:8" outlineLevel="1" x14ac:dyDescent="0.25">
      <c r="A53" s="84"/>
      <c r="B53" s="1" t="s">
        <v>606</v>
      </c>
      <c r="C53" s="38" t="s">
        <v>628</v>
      </c>
      <c r="D53" s="38" t="s">
        <v>291</v>
      </c>
      <c r="E53" s="39">
        <v>51000</v>
      </c>
      <c r="F53" s="39">
        <v>269229000</v>
      </c>
      <c r="G53" s="2">
        <v>8.9161408745203428E-3</v>
      </c>
      <c r="H53" s="41"/>
    </row>
    <row r="54" spans="1:8" outlineLevel="1" x14ac:dyDescent="0.25">
      <c r="A54" s="84"/>
      <c r="B54" s="1" t="s">
        <v>45</v>
      </c>
      <c r="C54" s="38" t="s">
        <v>331</v>
      </c>
      <c r="D54" s="38" t="s">
        <v>341</v>
      </c>
      <c r="E54" s="39">
        <v>1074700</v>
      </c>
      <c r="F54" s="39">
        <v>417306010</v>
      </c>
      <c r="G54" s="2">
        <v>1.3820053459857574E-2</v>
      </c>
      <c r="H54" s="41"/>
    </row>
    <row r="55" spans="1:8" outlineLevel="1" x14ac:dyDescent="0.25">
      <c r="A55" s="84"/>
      <c r="B55" s="1" t="s">
        <v>715</v>
      </c>
      <c r="C55" s="38" t="s">
        <v>740</v>
      </c>
      <c r="D55" s="38" t="s">
        <v>346</v>
      </c>
      <c r="E55" s="39">
        <v>310000</v>
      </c>
      <c r="F55" s="39">
        <v>208940000</v>
      </c>
      <c r="G55" s="2">
        <v>6.9195312329737154E-3</v>
      </c>
      <c r="H55" s="41"/>
    </row>
    <row r="56" spans="1:8" outlineLevel="1" x14ac:dyDescent="0.25">
      <c r="A56" s="84"/>
      <c r="B56" s="1" t="s">
        <v>607</v>
      </c>
      <c r="C56" s="38" t="s">
        <v>629</v>
      </c>
      <c r="D56" s="38" t="s">
        <v>286</v>
      </c>
      <c r="E56" s="39">
        <v>350000</v>
      </c>
      <c r="F56" s="39">
        <v>157027500</v>
      </c>
      <c r="G56" s="2">
        <v>5.2003287579485986E-3</v>
      </c>
      <c r="H56" s="41"/>
    </row>
    <row r="57" spans="1:8" outlineLevel="1" x14ac:dyDescent="0.25">
      <c r="A57" s="84"/>
      <c r="B57" s="1" t="s">
        <v>46</v>
      </c>
      <c r="C57" s="38" t="s">
        <v>348</v>
      </c>
      <c r="D57" s="38" t="s">
        <v>347</v>
      </c>
      <c r="E57" s="39">
        <v>91815</v>
      </c>
      <c r="F57" s="39">
        <v>421155405</v>
      </c>
      <c r="G57" s="2">
        <v>1.3947535076257274E-2</v>
      </c>
      <c r="H57" s="41"/>
    </row>
    <row r="58" spans="1:8" outlineLevel="1" x14ac:dyDescent="0.25">
      <c r="A58" s="84"/>
      <c r="B58" s="1" t="s">
        <v>47</v>
      </c>
      <c r="C58" s="38" t="s">
        <v>343</v>
      </c>
      <c r="D58" s="38" t="s">
        <v>297</v>
      </c>
      <c r="E58" s="39">
        <v>506400</v>
      </c>
      <c r="F58" s="39">
        <v>485840160</v>
      </c>
      <c r="G58" s="2">
        <v>1.6089720308954471E-2</v>
      </c>
      <c r="H58" s="41"/>
    </row>
    <row r="59" spans="1:8" outlineLevel="1" x14ac:dyDescent="0.25">
      <c r="A59" s="84"/>
      <c r="B59" s="1" t="s">
        <v>48</v>
      </c>
      <c r="C59" s="38" t="s">
        <v>349</v>
      </c>
      <c r="D59" s="38" t="s">
        <v>35</v>
      </c>
      <c r="E59" s="39">
        <v>63000</v>
      </c>
      <c r="F59" s="39">
        <v>299880000</v>
      </c>
      <c r="G59" s="2">
        <v>9.931219613976059E-3</v>
      </c>
      <c r="H59" s="41"/>
    </row>
    <row r="60" spans="1:8" outlineLevel="1" x14ac:dyDescent="0.25">
      <c r="A60" s="84"/>
      <c r="B60" s="1" t="s">
        <v>49</v>
      </c>
      <c r="C60" s="38" t="s">
        <v>353</v>
      </c>
      <c r="D60" s="38" t="s">
        <v>350</v>
      </c>
      <c r="E60" s="39">
        <v>11500</v>
      </c>
      <c r="F60" s="39">
        <v>226550000</v>
      </c>
      <c r="G60" s="2">
        <v>7.5027271026619855E-3</v>
      </c>
      <c r="H60" s="41"/>
    </row>
    <row r="61" spans="1:8" outlineLevel="1" x14ac:dyDescent="0.25">
      <c r="A61" s="84"/>
      <c r="B61" s="1" t="s">
        <v>716</v>
      </c>
      <c r="C61" s="38" t="s">
        <v>730</v>
      </c>
      <c r="D61" s="38" t="s">
        <v>731</v>
      </c>
      <c r="E61" s="39">
        <v>8500</v>
      </c>
      <c r="F61" s="39">
        <v>230562500</v>
      </c>
      <c r="G61" s="2">
        <v>7.6356103182851649E-3</v>
      </c>
      <c r="H61" s="41"/>
    </row>
    <row r="62" spans="1:8" outlineLevel="1" x14ac:dyDescent="0.25">
      <c r="A62" s="84"/>
      <c r="B62" s="1" t="s">
        <v>549</v>
      </c>
      <c r="C62" s="38" t="s">
        <v>559</v>
      </c>
      <c r="D62" s="38" t="s">
        <v>299</v>
      </c>
      <c r="E62" s="39">
        <v>15750</v>
      </c>
      <c r="F62" s="39">
        <v>146341125</v>
      </c>
      <c r="G62" s="2">
        <v>4.8464247396669408E-3</v>
      </c>
      <c r="H62" s="41"/>
    </row>
    <row r="63" spans="1:8" outlineLevel="1" x14ac:dyDescent="0.25">
      <c r="A63" s="84"/>
      <c r="B63" s="1" t="s">
        <v>608</v>
      </c>
      <c r="C63" s="38" t="s">
        <v>630</v>
      </c>
      <c r="D63" s="38" t="s">
        <v>631</v>
      </c>
      <c r="E63" s="39">
        <v>1075000</v>
      </c>
      <c r="F63" s="39">
        <v>344000000</v>
      </c>
      <c r="G63" s="2">
        <v>1.1392355432865695E-2</v>
      </c>
      <c r="H63" s="41"/>
    </row>
    <row r="64" spans="1:8" outlineLevel="1" x14ac:dyDescent="0.25">
      <c r="A64" s="84"/>
      <c r="B64" s="1" t="s">
        <v>50</v>
      </c>
      <c r="C64" s="38" t="s">
        <v>351</v>
      </c>
      <c r="D64" s="38" t="s">
        <v>288</v>
      </c>
      <c r="E64" s="39">
        <v>539230</v>
      </c>
      <c r="F64" s="39">
        <v>947427110</v>
      </c>
      <c r="G64" s="2">
        <v>3.1376239487944026E-2</v>
      </c>
      <c r="H64" s="41"/>
    </row>
    <row r="65" spans="1:8" outlineLevel="1" x14ac:dyDescent="0.25">
      <c r="A65" s="84"/>
      <c r="B65" s="1" t="s">
        <v>51</v>
      </c>
      <c r="C65" s="38" t="s">
        <v>344</v>
      </c>
      <c r="D65" s="38" t="s">
        <v>352</v>
      </c>
      <c r="E65" s="39">
        <v>17000</v>
      </c>
      <c r="F65" s="39">
        <v>138813500</v>
      </c>
      <c r="G65" s="2">
        <v>4.597130031628204E-3</v>
      </c>
      <c r="H65" s="41"/>
    </row>
    <row r="66" spans="1:8" outlineLevel="1" x14ac:dyDescent="0.25">
      <c r="A66" s="84"/>
      <c r="B66" s="1" t="s">
        <v>568</v>
      </c>
      <c r="C66" s="38" t="s">
        <v>586</v>
      </c>
      <c r="D66" s="38" t="s">
        <v>587</v>
      </c>
      <c r="E66" s="39">
        <v>112300</v>
      </c>
      <c r="F66" s="39">
        <v>216289800</v>
      </c>
      <c r="G66" s="2">
        <v>7.1629368549518445E-3</v>
      </c>
      <c r="H66" s="41"/>
    </row>
    <row r="67" spans="1:8" outlineLevel="1" x14ac:dyDescent="0.25">
      <c r="A67" s="84"/>
      <c r="B67" s="1" t="s">
        <v>52</v>
      </c>
      <c r="C67" s="38" t="s">
        <v>342</v>
      </c>
      <c r="D67" s="38" t="s">
        <v>345</v>
      </c>
      <c r="E67" s="39">
        <v>225625</v>
      </c>
      <c r="F67" s="39">
        <v>462666625</v>
      </c>
      <c r="G67" s="2">
        <v>1.5322275113152282E-2</v>
      </c>
      <c r="H67" s="41"/>
    </row>
    <row r="68" spans="1:8" outlineLevel="1" x14ac:dyDescent="0.25">
      <c r="A68" s="84"/>
      <c r="B68" s="1" t="s">
        <v>53</v>
      </c>
      <c r="C68" s="38" t="s">
        <v>354</v>
      </c>
      <c r="D68" s="38" t="s">
        <v>295</v>
      </c>
      <c r="E68" s="39">
        <v>2417500</v>
      </c>
      <c r="F68" s="39">
        <v>288746200</v>
      </c>
      <c r="G68" s="2">
        <v>9.5624980822364078E-3</v>
      </c>
      <c r="H68" s="41"/>
    </row>
    <row r="69" spans="1:8" outlineLevel="1" x14ac:dyDescent="0.25">
      <c r="A69" s="84"/>
      <c r="B69" s="1" t="s">
        <v>54</v>
      </c>
      <c r="C69" s="38" t="s">
        <v>364</v>
      </c>
      <c r="D69" s="38" t="s">
        <v>313</v>
      </c>
      <c r="E69" s="39">
        <v>46950</v>
      </c>
      <c r="F69" s="39">
        <v>514384200</v>
      </c>
      <c r="G69" s="2">
        <v>1.7035022196076378E-2</v>
      </c>
      <c r="H69" s="41"/>
    </row>
    <row r="70" spans="1:8" outlineLevel="1" x14ac:dyDescent="0.25">
      <c r="A70" s="84"/>
      <c r="B70" s="1" t="s">
        <v>55</v>
      </c>
      <c r="C70" s="38" t="s">
        <v>359</v>
      </c>
      <c r="D70" s="38" t="s">
        <v>296</v>
      </c>
      <c r="E70" s="39">
        <v>75550</v>
      </c>
      <c r="F70" s="39">
        <v>310208300</v>
      </c>
      <c r="G70" s="2">
        <v>1.0273265150654161E-2</v>
      </c>
      <c r="H70" s="41"/>
    </row>
    <row r="71" spans="1:8" outlineLevel="1" x14ac:dyDescent="0.25">
      <c r="A71" s="84"/>
      <c r="B71" s="1" t="s">
        <v>609</v>
      </c>
      <c r="C71" s="38" t="s">
        <v>632</v>
      </c>
      <c r="D71" s="38" t="s">
        <v>633</v>
      </c>
      <c r="E71" s="39">
        <v>1042500</v>
      </c>
      <c r="F71" s="39">
        <v>443062500</v>
      </c>
      <c r="G71" s="2">
        <v>1.4673039183064118E-2</v>
      </c>
      <c r="H71" s="41"/>
    </row>
    <row r="72" spans="1:8" x14ac:dyDescent="0.25">
      <c r="A72" s="84"/>
      <c r="B72" s="1" t="s">
        <v>56</v>
      </c>
      <c r="C72" s="38" t="s">
        <v>358</v>
      </c>
      <c r="D72" s="38" t="s">
        <v>295</v>
      </c>
      <c r="E72" s="39">
        <v>413000</v>
      </c>
      <c r="F72" s="39">
        <v>332836700</v>
      </c>
      <c r="G72" s="2">
        <v>1.102265694041305E-2</v>
      </c>
      <c r="H72" s="41"/>
    </row>
    <row r="73" spans="1:8" x14ac:dyDescent="0.25">
      <c r="A73" s="84"/>
      <c r="B73" s="1" t="s">
        <v>57</v>
      </c>
      <c r="C73" s="38" t="s">
        <v>355</v>
      </c>
      <c r="D73" s="38" t="s">
        <v>360</v>
      </c>
      <c r="E73" s="39">
        <v>34211</v>
      </c>
      <c r="F73" s="39">
        <v>409403037</v>
      </c>
      <c r="G73" s="2">
        <v>1.3558328234879839E-2</v>
      </c>
      <c r="H73" s="41"/>
    </row>
    <row r="74" spans="1:8" x14ac:dyDescent="0.25">
      <c r="A74" s="84"/>
      <c r="B74" s="1" t="s">
        <v>58</v>
      </c>
      <c r="C74" s="38" t="s">
        <v>362</v>
      </c>
      <c r="D74" s="38" t="s">
        <v>345</v>
      </c>
      <c r="E74" s="39">
        <v>176800</v>
      </c>
      <c r="F74" s="39">
        <v>269443200</v>
      </c>
      <c r="G74" s="2">
        <v>8.9232346028160405E-3</v>
      </c>
      <c r="H74" s="41"/>
    </row>
    <row r="75" spans="1:8" x14ac:dyDescent="0.25">
      <c r="A75" s="84"/>
      <c r="B75" s="1" t="s">
        <v>649</v>
      </c>
      <c r="C75" s="38" t="s">
        <v>659</v>
      </c>
      <c r="D75" s="38" t="s">
        <v>368</v>
      </c>
      <c r="E75" s="39">
        <v>935000</v>
      </c>
      <c r="F75" s="39">
        <v>355861000</v>
      </c>
      <c r="G75" s="2">
        <v>1.1785159874113427E-2</v>
      </c>
      <c r="H75" s="41"/>
    </row>
    <row r="76" spans="1:8" x14ac:dyDescent="0.25">
      <c r="A76" s="84"/>
      <c r="B76" s="1" t="s">
        <v>59</v>
      </c>
      <c r="C76" s="38" t="s">
        <v>356</v>
      </c>
      <c r="D76" s="38" t="s">
        <v>299</v>
      </c>
      <c r="E76" s="39">
        <v>55250</v>
      </c>
      <c r="F76" s="39">
        <v>265200000</v>
      </c>
      <c r="G76" s="2">
        <v>8.7827112232441336E-3</v>
      </c>
      <c r="H76" s="41"/>
    </row>
    <row r="77" spans="1:8" x14ac:dyDescent="0.25">
      <c r="A77" s="84"/>
      <c r="B77" s="1" t="s">
        <v>60</v>
      </c>
      <c r="C77" s="38" t="s">
        <v>357</v>
      </c>
      <c r="D77" s="38" t="s">
        <v>297</v>
      </c>
      <c r="E77" s="39">
        <v>443000</v>
      </c>
      <c r="F77" s="39">
        <v>435336100</v>
      </c>
      <c r="G77" s="2">
        <v>1.4417161581271987E-2</v>
      </c>
      <c r="H77" s="41"/>
    </row>
    <row r="78" spans="1:8" x14ac:dyDescent="0.25">
      <c r="B78" s="1" t="s">
        <v>61</v>
      </c>
      <c r="C78" s="38" t="s">
        <v>363</v>
      </c>
      <c r="D78" s="38" t="s">
        <v>321</v>
      </c>
      <c r="E78" s="39">
        <v>1379550</v>
      </c>
      <c r="F78" s="39">
        <v>445249762.5</v>
      </c>
      <c r="G78" s="2">
        <v>1.4745475438369288E-2</v>
      </c>
      <c r="H78" s="41"/>
    </row>
    <row r="79" spans="1:8" x14ac:dyDescent="0.25">
      <c r="B79" s="1" t="s">
        <v>718</v>
      </c>
      <c r="C79" s="38" t="s">
        <v>733</v>
      </c>
      <c r="D79" s="38" t="s">
        <v>372</v>
      </c>
      <c r="E79" s="39">
        <v>92000</v>
      </c>
      <c r="F79" s="39">
        <v>165443600</v>
      </c>
      <c r="G79" s="2">
        <v>5.47904737003738E-3</v>
      </c>
      <c r="H79" s="41"/>
    </row>
    <row r="80" spans="1:8" x14ac:dyDescent="0.25">
      <c r="B80" s="1" t="s">
        <v>63</v>
      </c>
      <c r="C80" s="38" t="s">
        <v>365</v>
      </c>
      <c r="D80" s="38" t="s">
        <v>369</v>
      </c>
      <c r="E80" s="39">
        <v>649260</v>
      </c>
      <c r="F80" s="39">
        <v>169132230</v>
      </c>
      <c r="G80" s="2">
        <v>5.6012048817243899E-3</v>
      </c>
      <c r="H80" s="41"/>
    </row>
    <row r="81" spans="1:8" x14ac:dyDescent="0.25">
      <c r="A81" s="83" t="s">
        <v>717</v>
      </c>
      <c r="B81" s="1" t="s">
        <v>719</v>
      </c>
      <c r="C81" s="38" t="s">
        <v>734</v>
      </c>
      <c r="D81" s="38" t="s">
        <v>735</v>
      </c>
      <c r="E81" s="39">
        <v>254000</v>
      </c>
      <c r="F81" s="39">
        <v>157810200</v>
      </c>
      <c r="G81" s="2">
        <v>5.2262496782895986E-3</v>
      </c>
      <c r="H81" s="41"/>
    </row>
    <row r="82" spans="1:8" x14ac:dyDescent="0.25">
      <c r="A82" s="28" t="s">
        <v>62</v>
      </c>
      <c r="B82" s="1" t="s">
        <v>64</v>
      </c>
      <c r="C82" s="38" t="s">
        <v>367</v>
      </c>
      <c r="D82" s="38" t="s">
        <v>371</v>
      </c>
      <c r="E82" s="39">
        <v>1520500</v>
      </c>
      <c r="F82" s="39">
        <v>486560000</v>
      </c>
      <c r="G82" s="2">
        <v>1.611355947504399E-2</v>
      </c>
      <c r="H82" s="41"/>
    </row>
    <row r="83" spans="1:8" x14ac:dyDescent="0.25">
      <c r="B83" s="1" t="s">
        <v>720</v>
      </c>
      <c r="C83" s="38" t="s">
        <v>736</v>
      </c>
      <c r="D83" s="38" t="s">
        <v>737</v>
      </c>
      <c r="E83" s="39">
        <v>5250</v>
      </c>
      <c r="F83" s="39">
        <v>191021250</v>
      </c>
      <c r="G83" s="2">
        <v>6.3261103931113258E-3</v>
      </c>
      <c r="H83" s="41"/>
    </row>
    <row r="84" spans="1:8" x14ac:dyDescent="0.25">
      <c r="B84" s="1" t="s">
        <v>610</v>
      </c>
      <c r="C84" s="38" t="s">
        <v>634</v>
      </c>
      <c r="D84" s="38" t="s">
        <v>635</v>
      </c>
      <c r="E84" s="39">
        <v>2975000</v>
      </c>
      <c r="F84" s="39">
        <v>485698500</v>
      </c>
      <c r="G84" s="2">
        <v>1.6085028910493366E-2</v>
      </c>
      <c r="H84" s="41"/>
    </row>
    <row r="85" spans="1:8" x14ac:dyDescent="0.25">
      <c r="B85" s="1" t="s">
        <v>65</v>
      </c>
      <c r="C85" s="38" t="s">
        <v>366</v>
      </c>
      <c r="D85" s="38" t="s">
        <v>320</v>
      </c>
      <c r="E85" s="39">
        <v>793175</v>
      </c>
      <c r="F85" s="39">
        <v>413402810</v>
      </c>
      <c r="G85" s="2">
        <v>1.3690789966469314E-2</v>
      </c>
      <c r="H85" s="41"/>
    </row>
    <row r="86" spans="1:8" x14ac:dyDescent="0.25">
      <c r="A86" s="85" t="s">
        <v>66</v>
      </c>
      <c r="B86" s="1" t="s">
        <v>67</v>
      </c>
      <c r="C86" s="38" t="s">
        <v>370</v>
      </c>
      <c r="D86" s="38" t="s">
        <v>291</v>
      </c>
      <c r="E86" s="39">
        <v>155180</v>
      </c>
      <c r="F86" s="39">
        <v>190871400</v>
      </c>
      <c r="G86" s="2">
        <v>6.3211477638624447E-3</v>
      </c>
      <c r="H86" s="41"/>
    </row>
    <row r="87" spans="1:8" x14ac:dyDescent="0.25">
      <c r="B87" s="1" t="s">
        <v>68</v>
      </c>
      <c r="C87" s="38" t="s">
        <v>373</v>
      </c>
      <c r="D87" s="38" t="s">
        <v>372</v>
      </c>
      <c r="E87" s="39">
        <v>612500</v>
      </c>
      <c r="F87" s="39">
        <v>218417500</v>
      </c>
      <c r="G87" s="2">
        <v>7.2334005603428573E-3</v>
      </c>
      <c r="H87" s="41"/>
    </row>
    <row r="88" spans="1:8" x14ac:dyDescent="0.25">
      <c r="B88" s="1" t="s">
        <v>611</v>
      </c>
      <c r="C88" s="38" t="s">
        <v>636</v>
      </c>
      <c r="D88" s="38" t="s">
        <v>295</v>
      </c>
      <c r="E88" s="39">
        <v>263500</v>
      </c>
      <c r="F88" s="39">
        <v>266214050</v>
      </c>
      <c r="G88" s="2">
        <v>8.8162938337868601E-3</v>
      </c>
      <c r="H88" s="41"/>
    </row>
    <row r="89" spans="1:8" x14ac:dyDescent="0.25">
      <c r="B89" s="1" t="s">
        <v>721</v>
      </c>
      <c r="C89" s="38" t="s">
        <v>732</v>
      </c>
      <c r="D89" s="38" t="s">
        <v>371</v>
      </c>
      <c r="E89" s="39">
        <v>250000</v>
      </c>
      <c r="F89" s="39">
        <v>419500000</v>
      </c>
      <c r="G89" s="2">
        <v>1.3892712511881275E-2</v>
      </c>
      <c r="H89" s="41"/>
    </row>
    <row r="90" spans="1:8" x14ac:dyDescent="0.25">
      <c r="B90" s="1"/>
      <c r="C90" s="38"/>
      <c r="D90" s="38"/>
      <c r="E90" s="39"/>
      <c r="F90" s="39"/>
      <c r="G90" s="2"/>
      <c r="H90" s="41"/>
    </row>
    <row r="91" spans="1:8" x14ac:dyDescent="0.25">
      <c r="B91" s="1"/>
      <c r="C91" s="38"/>
      <c r="D91" s="38"/>
      <c r="E91" s="39"/>
      <c r="F91" s="39"/>
      <c r="G91" s="42"/>
      <c r="H91" s="41"/>
    </row>
    <row r="92" spans="1:8" x14ac:dyDescent="0.25">
      <c r="B92" s="43"/>
      <c r="C92" s="43" t="s">
        <v>70</v>
      </c>
      <c r="D92" s="43"/>
      <c r="E92" s="44"/>
      <c r="F92" s="45">
        <f>SUBTOTAL(109,Table134567685[Market Value])</f>
        <v>29239000194.5</v>
      </c>
      <c r="G92" s="3">
        <f>+F92/$F$104</f>
        <v>0.96831710092259637</v>
      </c>
      <c r="H92" s="88"/>
    </row>
    <row r="93" spans="1:8" x14ac:dyDescent="0.25">
      <c r="A93" s="83" t="s">
        <v>71</v>
      </c>
    </row>
    <row r="94" spans="1:8" x14ac:dyDescent="0.25">
      <c r="A94" s="86" t="s">
        <v>72</v>
      </c>
      <c r="B94" s="47"/>
      <c r="C94" s="47" t="s">
        <v>73</v>
      </c>
      <c r="D94" s="47"/>
      <c r="E94" s="47"/>
      <c r="F94" s="47" t="s">
        <v>10</v>
      </c>
      <c r="G94" s="4" t="s">
        <v>11</v>
      </c>
      <c r="H94" s="47" t="s">
        <v>12</v>
      </c>
    </row>
    <row r="95" spans="1:8" x14ac:dyDescent="0.25">
      <c r="B95" s="48"/>
      <c r="C95" s="43" t="s">
        <v>722</v>
      </c>
      <c r="D95" s="38"/>
      <c r="E95" s="49"/>
      <c r="F95" s="39">
        <v>505000000</v>
      </c>
      <c r="G95" s="12">
        <v>0</v>
      </c>
      <c r="H95" s="38"/>
    </row>
    <row r="96" spans="1:8" x14ac:dyDescent="0.25">
      <c r="B96" s="48" t="s">
        <v>75</v>
      </c>
      <c r="C96" s="43" t="s">
        <v>76</v>
      </c>
      <c r="D96" s="43"/>
      <c r="E96" s="44"/>
      <c r="F96" s="39">
        <v>496406179.69999999</v>
      </c>
      <c r="G96" s="12">
        <v>1.6439638483178486E-2</v>
      </c>
      <c r="H96" s="38"/>
    </row>
    <row r="97" spans="2:8" x14ac:dyDescent="0.25">
      <c r="B97" s="48"/>
      <c r="C97" s="43" t="s">
        <v>77</v>
      </c>
      <c r="D97" s="38"/>
      <c r="E97" s="49"/>
      <c r="F97" s="44" t="s">
        <v>74</v>
      </c>
      <c r="G97" s="12">
        <v>0</v>
      </c>
      <c r="H97" s="38"/>
    </row>
    <row r="98" spans="2:8" x14ac:dyDescent="0.25">
      <c r="B98" s="48"/>
      <c r="C98" s="43" t="s">
        <v>78</v>
      </c>
      <c r="D98" s="38"/>
      <c r="E98" s="49"/>
      <c r="F98" s="44" t="s">
        <v>74</v>
      </c>
      <c r="G98" s="5">
        <v>0</v>
      </c>
      <c r="H98" s="38"/>
    </row>
    <row r="99" spans="2:8" x14ac:dyDescent="0.25">
      <c r="B99" s="48"/>
      <c r="C99" s="43" t="s">
        <v>79</v>
      </c>
      <c r="D99" s="38"/>
      <c r="E99" s="49"/>
      <c r="F99" s="44" t="s">
        <v>74</v>
      </c>
      <c r="G99" s="5">
        <v>0</v>
      </c>
      <c r="H99" s="38"/>
    </row>
    <row r="100" spans="2:8" x14ac:dyDescent="0.25">
      <c r="B100" s="38" t="s">
        <v>66</v>
      </c>
      <c r="C100" s="38" t="s">
        <v>80</v>
      </c>
      <c r="D100" s="38"/>
      <c r="E100" s="49"/>
      <c r="F100" s="39">
        <v>-44719272.689999998</v>
      </c>
      <c r="G100" s="5">
        <v>-1.4809821197201277E-3</v>
      </c>
      <c r="H100" s="38"/>
    </row>
    <row r="101" spans="2:8" x14ac:dyDescent="0.25">
      <c r="B101" s="48"/>
      <c r="C101" s="38"/>
      <c r="D101" s="38"/>
      <c r="E101" s="49"/>
      <c r="F101" s="50"/>
      <c r="G101" s="5"/>
      <c r="H101" s="38"/>
    </row>
    <row r="102" spans="2:8" x14ac:dyDescent="0.25">
      <c r="B102" s="48"/>
      <c r="C102" s="38" t="s">
        <v>81</v>
      </c>
      <c r="D102" s="38"/>
      <c r="E102" s="49"/>
      <c r="F102" s="51">
        <v>956686907.00999999</v>
      </c>
      <c r="G102" s="5">
        <v>3.1682899077403633E-2</v>
      </c>
      <c r="H102" s="38"/>
    </row>
    <row r="103" spans="2:8" x14ac:dyDescent="0.25">
      <c r="B103" s="48"/>
      <c r="C103" s="38"/>
      <c r="D103" s="38"/>
      <c r="E103" s="49"/>
      <c r="F103" s="51"/>
      <c r="G103" s="5"/>
      <c r="H103" s="38"/>
    </row>
    <row r="104" spans="2:8" x14ac:dyDescent="0.25">
      <c r="B104" s="52"/>
      <c r="C104" s="53" t="s">
        <v>82</v>
      </c>
      <c r="D104" s="54"/>
      <c r="E104" s="55"/>
      <c r="F104" s="55">
        <f>+F102+F92</f>
        <v>30195687101.509998</v>
      </c>
      <c r="G104" s="6">
        <v>1</v>
      </c>
      <c r="H104" s="38"/>
    </row>
    <row r="105" spans="2:8" x14ac:dyDescent="0.25">
      <c r="F105" s="56"/>
    </row>
    <row r="106" spans="2:8" hidden="1" x14ac:dyDescent="0.25">
      <c r="C106" s="43" t="s">
        <v>83</v>
      </c>
      <c r="D106" s="57"/>
      <c r="F106" s="35">
        <v>0</v>
      </c>
    </row>
    <row r="107" spans="2:8" hidden="1" x14ac:dyDescent="0.25">
      <c r="C107" s="43" t="s">
        <v>84</v>
      </c>
      <c r="D107" s="58"/>
    </row>
    <row r="108" spans="2:8" hidden="1" x14ac:dyDescent="0.25">
      <c r="C108" s="43" t="s">
        <v>85</v>
      </c>
      <c r="D108" s="58"/>
    </row>
    <row r="109" spans="2:8" hidden="1" x14ac:dyDescent="0.25">
      <c r="C109" s="43" t="s">
        <v>86</v>
      </c>
      <c r="D109" s="59"/>
    </row>
    <row r="110" spans="2:8" hidden="1" x14ac:dyDescent="0.25">
      <c r="C110" s="43" t="s">
        <v>87</v>
      </c>
      <c r="D110" s="59"/>
    </row>
    <row r="111" spans="2:8" hidden="1" x14ac:dyDescent="0.25">
      <c r="C111" s="43" t="s">
        <v>88</v>
      </c>
      <c r="D111" s="60"/>
    </row>
    <row r="112" spans="2:8" hidden="1" x14ac:dyDescent="0.25">
      <c r="C112" s="43" t="s">
        <v>89</v>
      </c>
      <c r="D112" s="58">
        <v>0</v>
      </c>
    </row>
    <row r="113" spans="2:8" hidden="1" x14ac:dyDescent="0.25">
      <c r="C113" s="43" t="s">
        <v>90</v>
      </c>
      <c r="D113" s="58">
        <v>0</v>
      </c>
      <c r="F113" s="56"/>
      <c r="G113" s="7"/>
    </row>
    <row r="114" spans="2:8" hidden="1" x14ac:dyDescent="0.25">
      <c r="B114" s="61"/>
      <c r="C114" s="37"/>
    </row>
    <row r="115" spans="2:8" hidden="1" x14ac:dyDescent="0.25">
      <c r="F115" s="35"/>
    </row>
    <row r="116" spans="2:8" hidden="1" x14ac:dyDescent="0.25">
      <c r="C116" s="47" t="s">
        <v>91</v>
      </c>
      <c r="D116" s="47"/>
      <c r="E116" s="47"/>
      <c r="F116" s="47"/>
      <c r="G116" s="4"/>
      <c r="H116" s="89"/>
    </row>
    <row r="117" spans="2:8" hidden="1" x14ac:dyDescent="0.25">
      <c r="C117" s="47" t="s">
        <v>92</v>
      </c>
      <c r="D117" s="47"/>
      <c r="E117" s="47"/>
      <c r="F117" s="47" t="s">
        <v>10</v>
      </c>
      <c r="G117" s="4" t="s">
        <v>11</v>
      </c>
      <c r="H117" s="47" t="s">
        <v>12</v>
      </c>
    </row>
    <row r="118" spans="2:8" hidden="1" x14ac:dyDescent="0.25">
      <c r="C118" s="43" t="s">
        <v>93</v>
      </c>
      <c r="D118" s="38"/>
      <c r="E118" s="49"/>
      <c r="F118" s="62">
        <f>SUMIF(Table134567685[[Industry ]],A93,Table134567685[Market Value])</f>
        <v>0</v>
      </c>
      <c r="G118" s="8">
        <f>+F118/$F$104</f>
        <v>0</v>
      </c>
      <c r="H118" s="38"/>
    </row>
    <row r="119" spans="2:8" hidden="1" x14ac:dyDescent="0.25">
      <c r="C119" s="38" t="s">
        <v>94</v>
      </c>
      <c r="D119" s="38"/>
      <c r="E119" s="49"/>
      <c r="F119" s="62">
        <f>SUMIF(Table134567685[[Industry ]],A94,Table134567685[Market Value])</f>
        <v>0</v>
      </c>
      <c r="G119" s="8">
        <f>+F119/$F$104</f>
        <v>0</v>
      </c>
      <c r="H119" s="38"/>
    </row>
    <row r="120" spans="2:8" hidden="1" x14ac:dyDescent="0.25">
      <c r="C120" s="38" t="s">
        <v>95</v>
      </c>
      <c r="D120" s="38"/>
      <c r="E120" s="49"/>
      <c r="F120" s="62">
        <f>SUMIF($E$132:$E$139,C120,H132:H139)</f>
        <v>0</v>
      </c>
      <c r="G120" s="8">
        <f>+F120/$F$104</f>
        <v>0</v>
      </c>
      <c r="H120" s="38"/>
    </row>
    <row r="121" spans="2:8" hidden="1" x14ac:dyDescent="0.25">
      <c r="C121" s="38" t="s">
        <v>96</v>
      </c>
      <c r="D121" s="38"/>
      <c r="E121" s="49"/>
      <c r="F121" s="62">
        <f t="shared" ref="F121:F129" si="0">SUMIF($E$132:$E$139,C121,H133:H140)</f>
        <v>0</v>
      </c>
      <c r="G121" s="8">
        <f t="shared" ref="G121:G129" si="1">+F121/$F$104</f>
        <v>0</v>
      </c>
      <c r="H121" s="38"/>
    </row>
    <row r="122" spans="2:8" hidden="1" x14ac:dyDescent="0.25">
      <c r="C122" s="38" t="s">
        <v>97</v>
      </c>
      <c r="D122" s="38"/>
      <c r="E122" s="49"/>
      <c r="F122" s="62">
        <f t="shared" si="0"/>
        <v>0</v>
      </c>
      <c r="G122" s="8">
        <f t="shared" si="1"/>
        <v>0</v>
      </c>
      <c r="H122" s="38"/>
    </row>
    <row r="123" spans="2:8" hidden="1" x14ac:dyDescent="0.25">
      <c r="C123" s="38" t="s">
        <v>98</v>
      </c>
      <c r="D123" s="38"/>
      <c r="E123" s="49"/>
      <c r="F123" s="62">
        <f t="shared" si="0"/>
        <v>0</v>
      </c>
      <c r="G123" s="8">
        <f t="shared" si="1"/>
        <v>0</v>
      </c>
      <c r="H123" s="38"/>
    </row>
    <row r="124" spans="2:8" hidden="1" x14ac:dyDescent="0.25">
      <c r="C124" s="38" t="s">
        <v>99</v>
      </c>
      <c r="D124" s="38"/>
      <c r="E124" s="49"/>
      <c r="F124" s="62">
        <f t="shared" si="0"/>
        <v>0</v>
      </c>
      <c r="G124" s="8">
        <f t="shared" si="1"/>
        <v>0</v>
      </c>
      <c r="H124" s="38"/>
    </row>
    <row r="125" spans="2:8" hidden="1" x14ac:dyDescent="0.25">
      <c r="C125" s="38" t="s">
        <v>100</v>
      </c>
      <c r="D125" s="38"/>
      <c r="E125" s="49"/>
      <c r="F125" s="62">
        <f t="shared" si="0"/>
        <v>0</v>
      </c>
      <c r="G125" s="8">
        <f t="shared" si="1"/>
        <v>0</v>
      </c>
      <c r="H125" s="38"/>
    </row>
    <row r="126" spans="2:8" hidden="1" x14ac:dyDescent="0.25">
      <c r="C126" s="38" t="s">
        <v>101</v>
      </c>
      <c r="D126" s="38"/>
      <c r="E126" s="49"/>
      <c r="F126" s="62">
        <f t="shared" si="0"/>
        <v>0</v>
      </c>
      <c r="G126" s="8">
        <f t="shared" si="1"/>
        <v>0</v>
      </c>
      <c r="H126" s="38"/>
    </row>
    <row r="127" spans="2:8" hidden="1" x14ac:dyDescent="0.25">
      <c r="C127" s="38" t="s">
        <v>102</v>
      </c>
      <c r="D127" s="38"/>
      <c r="E127" s="49"/>
      <c r="F127" s="62">
        <f>SUMIF($E$132:$E$139,C127,H139:H146)</f>
        <v>0</v>
      </c>
      <c r="G127" s="8">
        <f t="shared" si="1"/>
        <v>0</v>
      </c>
      <c r="H127" s="38"/>
    </row>
    <row r="128" spans="2:8" hidden="1" x14ac:dyDescent="0.25">
      <c r="C128" s="38" t="s">
        <v>103</v>
      </c>
      <c r="D128" s="38"/>
      <c r="E128" s="49"/>
      <c r="F128" s="62">
        <f t="shared" si="0"/>
        <v>0</v>
      </c>
      <c r="G128" s="8">
        <f t="shared" si="1"/>
        <v>0</v>
      </c>
      <c r="H128" s="38"/>
    </row>
    <row r="129" spans="2:8" hidden="1" x14ac:dyDescent="0.25">
      <c r="C129" s="38" t="s">
        <v>104</v>
      </c>
      <c r="D129" s="38"/>
      <c r="E129" s="49"/>
      <c r="F129" s="62">
        <f t="shared" si="0"/>
        <v>0</v>
      </c>
      <c r="G129" s="8">
        <f t="shared" si="1"/>
        <v>0</v>
      </c>
      <c r="H129" s="38"/>
    </row>
    <row r="130" spans="2:8" hidden="1" x14ac:dyDescent="0.25"/>
    <row r="131" spans="2:8" hidden="1" x14ac:dyDescent="0.25">
      <c r="B131" s="83"/>
      <c r="C131" s="83"/>
      <c r="D131" s="83"/>
      <c r="E131" s="87"/>
      <c r="F131" s="83"/>
      <c r="G131" s="31"/>
      <c r="H131" s="83"/>
    </row>
    <row r="132" spans="2:8" hidden="1" x14ac:dyDescent="0.25">
      <c r="B132" s="83"/>
      <c r="C132" s="83"/>
      <c r="D132" s="83"/>
      <c r="E132" s="83" t="s">
        <v>95</v>
      </c>
      <c r="F132" s="83" t="s">
        <v>105</v>
      </c>
      <c r="G132" s="31">
        <f t="shared" ref="G132:G139" si="2">SUMIF($H$7:$H$73,F132,$E$7:$E$73)</f>
        <v>0</v>
      </c>
      <c r="H132" s="83">
        <f t="shared" ref="H132:H139" si="3">SUMIF($H$7:$H$73,F132,$F$7:$F$73)</f>
        <v>0</v>
      </c>
    </row>
    <row r="133" spans="2:8" hidden="1" x14ac:dyDescent="0.25">
      <c r="B133" s="83"/>
      <c r="C133" s="83"/>
      <c r="D133" s="83"/>
      <c r="E133" s="83" t="s">
        <v>95</v>
      </c>
      <c r="F133" s="83" t="s">
        <v>106</v>
      </c>
      <c r="G133" s="31">
        <f t="shared" si="2"/>
        <v>0</v>
      </c>
      <c r="H133" s="83">
        <f t="shared" si="3"/>
        <v>0</v>
      </c>
    </row>
    <row r="134" spans="2:8" hidden="1" x14ac:dyDescent="0.25">
      <c r="B134" s="83"/>
      <c r="C134" s="83"/>
      <c r="D134" s="83"/>
      <c r="E134" s="83" t="s">
        <v>95</v>
      </c>
      <c r="F134" s="83" t="s">
        <v>107</v>
      </c>
      <c r="G134" s="31">
        <f t="shared" si="2"/>
        <v>0</v>
      </c>
      <c r="H134" s="83">
        <f t="shared" si="3"/>
        <v>0</v>
      </c>
    </row>
    <row r="135" spans="2:8" hidden="1" x14ac:dyDescent="0.25">
      <c r="B135" s="83"/>
      <c r="C135" s="83"/>
      <c r="D135" s="83"/>
      <c r="E135" s="83" t="s">
        <v>97</v>
      </c>
      <c r="F135" s="83" t="s">
        <v>108</v>
      </c>
      <c r="G135" s="31">
        <f t="shared" si="2"/>
        <v>0</v>
      </c>
      <c r="H135" s="83">
        <f t="shared" si="3"/>
        <v>0</v>
      </c>
    </row>
    <row r="136" spans="2:8" hidden="1" x14ac:dyDescent="0.25">
      <c r="B136" s="83"/>
      <c r="C136" s="83"/>
      <c r="D136" s="83"/>
      <c r="E136" s="83" t="s">
        <v>98</v>
      </c>
      <c r="F136" s="83" t="s">
        <v>109</v>
      </c>
      <c r="G136" s="31">
        <f t="shared" si="2"/>
        <v>0</v>
      </c>
      <c r="H136" s="83">
        <f t="shared" si="3"/>
        <v>0</v>
      </c>
    </row>
    <row r="137" spans="2:8" hidden="1" x14ac:dyDescent="0.25">
      <c r="B137" s="83"/>
      <c r="C137" s="83"/>
      <c r="D137" s="83"/>
      <c r="E137" s="83" t="s">
        <v>95</v>
      </c>
      <c r="F137" s="83" t="s">
        <v>110</v>
      </c>
      <c r="G137" s="31">
        <f t="shared" si="2"/>
        <v>0</v>
      </c>
      <c r="H137" s="83">
        <f t="shared" si="3"/>
        <v>0</v>
      </c>
    </row>
    <row r="138" spans="2:8" hidden="1" x14ac:dyDescent="0.25">
      <c r="B138" s="83"/>
      <c r="C138" s="83"/>
      <c r="D138" s="83"/>
      <c r="E138" s="83" t="s">
        <v>98</v>
      </c>
      <c r="F138" s="83" t="s">
        <v>111</v>
      </c>
      <c r="G138" s="31">
        <f t="shared" si="2"/>
        <v>0</v>
      </c>
      <c r="H138" s="83">
        <f t="shared" si="3"/>
        <v>0</v>
      </c>
    </row>
    <row r="139" spans="2:8" hidden="1" x14ac:dyDescent="0.25">
      <c r="B139" s="83"/>
      <c r="C139" s="83"/>
      <c r="D139" s="83"/>
      <c r="E139" s="83" t="s">
        <v>95</v>
      </c>
      <c r="F139" s="83" t="s">
        <v>112</v>
      </c>
      <c r="G139" s="31">
        <f t="shared" si="2"/>
        <v>0</v>
      </c>
      <c r="H139" s="83">
        <f t="shared" si="3"/>
        <v>0</v>
      </c>
    </row>
    <row r="140" spans="2:8" hidden="1" x14ac:dyDescent="0.25">
      <c r="B140" s="83"/>
      <c r="C140" s="83"/>
      <c r="D140" s="83"/>
      <c r="E140" s="87"/>
      <c r="F140" s="83"/>
      <c r="G140" s="31" t="s">
        <v>113</v>
      </c>
      <c r="H140" s="83" t="s">
        <v>113</v>
      </c>
    </row>
    <row r="141" spans="2:8" x14ac:dyDescent="0.25">
      <c r="B141" s="83"/>
      <c r="C141" s="83"/>
      <c r="D141" s="83"/>
      <c r="E141" s="87"/>
      <c r="F141" s="83"/>
      <c r="G141" s="31"/>
      <c r="H141" s="83"/>
    </row>
    <row r="142" spans="2:8" x14ac:dyDescent="0.25">
      <c r="B142" s="83"/>
      <c r="C142" s="83"/>
      <c r="D142" s="83"/>
      <c r="E142" s="87"/>
      <c r="F142" s="83"/>
      <c r="G142" s="31"/>
      <c r="H142" s="83"/>
    </row>
    <row r="143" spans="2:8" x14ac:dyDescent="0.25">
      <c r="B143" s="83"/>
      <c r="C143" s="83"/>
      <c r="D143" s="83"/>
      <c r="E143" s="87"/>
      <c r="F143" s="83"/>
      <c r="G143" s="31"/>
      <c r="H143" s="83"/>
    </row>
    <row r="144" spans="2:8" x14ac:dyDescent="0.25">
      <c r="B144" s="83"/>
      <c r="C144" s="83"/>
      <c r="D144" s="83"/>
      <c r="E144" s="87"/>
      <c r="F144" s="83"/>
      <c r="G144" s="31"/>
      <c r="H144" s="83"/>
    </row>
  </sheetData>
  <pageMargins left="0.7" right="0.7" top="0.75" bottom="0.75" header="0.3" footer="0.3"/>
  <pageSetup scale="44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51A4F-5772-4CEF-A37C-EEC18F613D44}">
  <sheetPr>
    <tabColor rgb="FF7030A0"/>
  </sheetPr>
  <dimension ref="A2:I139"/>
  <sheetViews>
    <sheetView showGridLines="0" zoomScaleNormal="100" zoomScaleSheetLayoutView="89" workbookViewId="0">
      <selection activeCell="C94" sqref="C94"/>
    </sheetView>
  </sheetViews>
  <sheetFormatPr defaultColWidth="9.140625" defaultRowHeight="15" outlineLevelRow="1" x14ac:dyDescent="0.25"/>
  <cols>
    <col min="1" max="1" width="11.28515625" style="83" customWidth="1"/>
    <col min="2" max="2" width="16.5703125" style="32" customWidth="1"/>
    <col min="3" max="3" width="52.7109375" style="32" customWidth="1"/>
    <col min="4" max="4" width="62" style="32" customWidth="1"/>
    <col min="5" max="5" width="19.42578125" style="35" customWidth="1"/>
    <col min="6" max="6" width="29.5703125" style="32" customWidth="1"/>
    <col min="7" max="7" width="20.5703125" style="36" customWidth="1"/>
    <col min="8" max="8" width="20.7109375" style="32" bestFit="1" customWidth="1"/>
    <col min="9" max="9" width="12" style="32" bestFit="1" customWidth="1"/>
    <col min="10" max="11" width="9.140625" style="83"/>
    <col min="12" max="12" width="16.140625" style="83" bestFit="1" customWidth="1"/>
    <col min="13" max="13" width="14" style="83" bestFit="1" customWidth="1"/>
    <col min="14" max="14" width="9.140625" style="83"/>
    <col min="15" max="15" width="10" style="83" bestFit="1" customWidth="1"/>
    <col min="16" max="16384" width="9.140625" style="83"/>
  </cols>
  <sheetData>
    <row r="2" spans="1:9" x14ac:dyDescent="0.25">
      <c r="B2" s="33" t="s">
        <v>0</v>
      </c>
      <c r="D2" s="34" t="s">
        <v>1</v>
      </c>
    </row>
    <row r="3" spans="1:9" x14ac:dyDescent="0.25">
      <c r="A3" s="30" t="s">
        <v>114</v>
      </c>
      <c r="B3" s="33" t="s">
        <v>3</v>
      </c>
      <c r="D3" s="33" t="s">
        <v>115</v>
      </c>
    </row>
    <row r="4" spans="1:9" x14ac:dyDescent="0.25">
      <c r="B4" s="33" t="s">
        <v>5</v>
      </c>
      <c r="D4" s="33" t="s">
        <v>798</v>
      </c>
    </row>
    <row r="6" spans="1:9" x14ac:dyDescent="0.25">
      <c r="B6" s="126" t="s">
        <v>6</v>
      </c>
      <c r="C6" s="127" t="s">
        <v>7</v>
      </c>
      <c r="D6" s="127" t="s">
        <v>8</v>
      </c>
      <c r="E6" s="128" t="s">
        <v>9</v>
      </c>
      <c r="F6" s="127" t="s">
        <v>10</v>
      </c>
      <c r="G6" s="129" t="s">
        <v>11</v>
      </c>
      <c r="H6" s="130" t="s">
        <v>12</v>
      </c>
      <c r="I6" s="91"/>
    </row>
    <row r="7" spans="1:9" x14ac:dyDescent="0.25">
      <c r="A7" s="84"/>
      <c r="B7" s="1" t="s">
        <v>13</v>
      </c>
      <c r="C7" s="38" t="s">
        <v>290</v>
      </c>
      <c r="D7" s="38" t="s">
        <v>286</v>
      </c>
      <c r="E7" s="39">
        <v>18514</v>
      </c>
      <c r="F7" s="39">
        <v>21976118</v>
      </c>
      <c r="G7" s="2">
        <v>4.2704695038903479E-2</v>
      </c>
      <c r="H7" s="40"/>
    </row>
    <row r="8" spans="1:9" x14ac:dyDescent="0.25">
      <c r="A8" s="84"/>
      <c r="B8" s="1" t="s">
        <v>14</v>
      </c>
      <c r="C8" s="38" t="s">
        <v>287</v>
      </c>
      <c r="D8" s="38" t="s">
        <v>291</v>
      </c>
      <c r="E8" s="39">
        <v>12400</v>
      </c>
      <c r="F8" s="39">
        <v>12326840</v>
      </c>
      <c r="G8" s="2">
        <v>2.3953909557336603E-2</v>
      </c>
      <c r="H8" s="40"/>
    </row>
    <row r="9" spans="1:9" x14ac:dyDescent="0.25">
      <c r="A9" s="84"/>
      <c r="B9" s="1" t="s">
        <v>15</v>
      </c>
      <c r="C9" s="38" t="s">
        <v>292</v>
      </c>
      <c r="D9" s="38" t="s">
        <v>289</v>
      </c>
      <c r="E9" s="39">
        <v>4583</v>
      </c>
      <c r="F9" s="39">
        <v>17232080</v>
      </c>
      <c r="G9" s="2">
        <v>3.3485928738004947E-2</v>
      </c>
      <c r="H9" s="40"/>
    </row>
    <row r="10" spans="1:9" x14ac:dyDescent="0.25">
      <c r="A10" s="84"/>
      <c r="B10" s="1" t="s">
        <v>16</v>
      </c>
      <c r="C10" s="38" t="s">
        <v>293</v>
      </c>
      <c r="D10" s="38" t="s">
        <v>295</v>
      </c>
      <c r="E10" s="39">
        <v>13750</v>
      </c>
      <c r="F10" s="39">
        <v>3170062.5</v>
      </c>
      <c r="G10" s="2">
        <v>6.1601667918221026E-3</v>
      </c>
      <c r="H10" s="40"/>
    </row>
    <row r="11" spans="1:9" x14ac:dyDescent="0.25">
      <c r="A11" s="84"/>
      <c r="B11" s="1" t="s">
        <v>17</v>
      </c>
      <c r="C11" s="38" t="s">
        <v>304</v>
      </c>
      <c r="D11" s="38" t="s">
        <v>286</v>
      </c>
      <c r="E11" s="39">
        <v>12930</v>
      </c>
      <c r="F11" s="39">
        <v>3920376</v>
      </c>
      <c r="G11" s="2">
        <v>7.6181999713432679E-3</v>
      </c>
      <c r="H11" s="40"/>
    </row>
    <row r="12" spans="1:9" x14ac:dyDescent="0.25">
      <c r="A12" s="84"/>
      <c r="B12" s="1" t="s">
        <v>18</v>
      </c>
      <c r="C12" s="38" t="s">
        <v>302</v>
      </c>
      <c r="D12" s="38" t="s">
        <v>298</v>
      </c>
      <c r="E12" s="39">
        <v>2254</v>
      </c>
      <c r="F12" s="39">
        <v>4235491.4000000004</v>
      </c>
      <c r="G12" s="2">
        <v>8.2305422903580314E-3</v>
      </c>
      <c r="H12" s="40"/>
    </row>
    <row r="13" spans="1:9" x14ac:dyDescent="0.25">
      <c r="A13" s="84"/>
      <c r="B13" s="1" t="s">
        <v>19</v>
      </c>
      <c r="C13" s="38" t="s">
        <v>308</v>
      </c>
      <c r="D13" s="38" t="s">
        <v>294</v>
      </c>
      <c r="E13" s="39">
        <v>3925</v>
      </c>
      <c r="F13" s="39">
        <v>3696565</v>
      </c>
      <c r="G13" s="2">
        <v>7.1832832812639726E-3</v>
      </c>
      <c r="H13" s="40"/>
    </row>
    <row r="14" spans="1:9" x14ac:dyDescent="0.25">
      <c r="A14" s="84"/>
      <c r="B14" s="1" t="s">
        <v>20</v>
      </c>
      <c r="C14" s="38" t="s">
        <v>305</v>
      </c>
      <c r="D14" s="38" t="s">
        <v>295</v>
      </c>
      <c r="E14" s="39">
        <v>39366</v>
      </c>
      <c r="F14" s="39">
        <v>27898684.199999999</v>
      </c>
      <c r="G14" s="2">
        <v>5.4213615013701456E-2</v>
      </c>
      <c r="H14" s="40"/>
    </row>
    <row r="15" spans="1:9" x14ac:dyDescent="0.25">
      <c r="A15" s="84"/>
      <c r="B15" s="1" t="s">
        <v>21</v>
      </c>
      <c r="C15" s="38" t="s">
        <v>307</v>
      </c>
      <c r="D15" s="38" t="s">
        <v>299</v>
      </c>
      <c r="E15" s="39">
        <v>2398</v>
      </c>
      <c r="F15" s="39">
        <v>4356206.8</v>
      </c>
      <c r="G15" s="2">
        <v>8.465120314716074E-3</v>
      </c>
      <c r="H15" s="40"/>
    </row>
    <row r="16" spans="1:9" x14ac:dyDescent="0.25">
      <c r="A16" s="84"/>
      <c r="B16" s="1" t="s">
        <v>22</v>
      </c>
      <c r="C16" s="38" t="s">
        <v>300</v>
      </c>
      <c r="D16" s="38" t="s">
        <v>299</v>
      </c>
      <c r="E16" s="39">
        <v>1875</v>
      </c>
      <c r="F16" s="39">
        <v>2523750</v>
      </c>
      <c r="G16" s="2">
        <v>4.9042316802463777E-3</v>
      </c>
      <c r="H16" s="40"/>
    </row>
    <row r="17" spans="1:8" x14ac:dyDescent="0.25">
      <c r="A17" s="84"/>
      <c r="B17" s="1" t="s">
        <v>23</v>
      </c>
      <c r="C17" s="38" t="s">
        <v>306</v>
      </c>
      <c r="D17" s="38" t="s">
        <v>295</v>
      </c>
      <c r="E17" s="39">
        <v>20443</v>
      </c>
      <c r="F17" s="39">
        <v>19615058.5</v>
      </c>
      <c r="G17" s="2">
        <v>3.8116608739211882E-2</v>
      </c>
      <c r="H17" s="40"/>
    </row>
    <row r="18" spans="1:8" x14ac:dyDescent="0.25">
      <c r="A18" s="84"/>
      <c r="B18" s="1" t="s">
        <v>24</v>
      </c>
      <c r="C18" s="38" t="s">
        <v>303</v>
      </c>
      <c r="D18" s="38" t="s">
        <v>296</v>
      </c>
      <c r="E18" s="39">
        <v>875</v>
      </c>
      <c r="F18" s="39">
        <v>6256250</v>
      </c>
      <c r="G18" s="2">
        <v>1.215734500229476E-2</v>
      </c>
      <c r="H18" s="40"/>
    </row>
    <row r="19" spans="1:8" x14ac:dyDescent="0.25">
      <c r="A19" s="84"/>
      <c r="B19" s="1" t="s">
        <v>26</v>
      </c>
      <c r="C19" s="38" t="s">
        <v>323</v>
      </c>
      <c r="D19" s="38" t="s">
        <v>312</v>
      </c>
      <c r="E19" s="39">
        <v>27130</v>
      </c>
      <c r="F19" s="39">
        <v>5000059</v>
      </c>
      <c r="G19" s="2">
        <v>9.7162744926799494E-3</v>
      </c>
      <c r="H19" s="40"/>
    </row>
    <row r="20" spans="1:8" x14ac:dyDescent="0.25">
      <c r="A20" s="84"/>
      <c r="B20" s="1" t="s">
        <v>27</v>
      </c>
      <c r="C20" s="38" t="s">
        <v>314</v>
      </c>
      <c r="D20" s="38" t="s">
        <v>299</v>
      </c>
      <c r="E20" s="39">
        <v>650</v>
      </c>
      <c r="F20" s="39">
        <v>801450</v>
      </c>
      <c r="G20" s="2">
        <v>1.5574032610731884E-3</v>
      </c>
      <c r="H20" s="40"/>
    </row>
    <row r="21" spans="1:8" x14ac:dyDescent="0.25">
      <c r="A21" s="84"/>
      <c r="B21" s="1" t="s">
        <v>28</v>
      </c>
      <c r="C21" s="38" t="s">
        <v>310</v>
      </c>
      <c r="D21" s="38" t="s">
        <v>295</v>
      </c>
      <c r="E21" s="39">
        <v>24892</v>
      </c>
      <c r="F21" s="39">
        <v>32899756.399999999</v>
      </c>
      <c r="G21" s="2">
        <v>6.3931858389011789E-2</v>
      </c>
      <c r="H21" s="40"/>
    </row>
    <row r="22" spans="1:8" x14ac:dyDescent="0.25">
      <c r="A22" s="84"/>
      <c r="B22" s="1" t="s">
        <v>680</v>
      </c>
      <c r="C22" s="38" t="s">
        <v>683</v>
      </c>
      <c r="D22" s="38" t="s">
        <v>684</v>
      </c>
      <c r="E22" s="39">
        <v>24250</v>
      </c>
      <c r="F22" s="39">
        <v>4459817.5</v>
      </c>
      <c r="G22" s="2">
        <v>8.6664599392242483E-3</v>
      </c>
      <c r="H22" s="40"/>
    </row>
    <row r="23" spans="1:8" x14ac:dyDescent="0.25">
      <c r="A23" s="84"/>
      <c r="B23" s="1" t="s">
        <v>29</v>
      </c>
      <c r="C23" s="38" t="s">
        <v>311</v>
      </c>
      <c r="D23" s="38" t="s">
        <v>315</v>
      </c>
      <c r="E23" s="39">
        <v>3275</v>
      </c>
      <c r="F23" s="39">
        <v>9661250</v>
      </c>
      <c r="G23" s="2">
        <v>1.8774049854692547E-2</v>
      </c>
      <c r="H23" s="40"/>
    </row>
    <row r="24" spans="1:8" x14ac:dyDescent="0.25">
      <c r="A24" s="84"/>
      <c r="B24" s="1" t="s">
        <v>681</v>
      </c>
      <c r="C24" s="38" t="s">
        <v>685</v>
      </c>
      <c r="D24" s="38" t="s">
        <v>686</v>
      </c>
      <c r="E24" s="39">
        <v>800</v>
      </c>
      <c r="F24" s="39">
        <v>2473600</v>
      </c>
      <c r="G24" s="2">
        <v>4.8067785970311791E-3</v>
      </c>
      <c r="H24" s="40"/>
    </row>
    <row r="25" spans="1:8" x14ac:dyDescent="0.25">
      <c r="A25" s="84"/>
      <c r="B25" s="1" t="s">
        <v>30</v>
      </c>
      <c r="C25" s="38" t="s">
        <v>322</v>
      </c>
      <c r="D25" s="38" t="s">
        <v>297</v>
      </c>
      <c r="E25" s="39">
        <v>1621</v>
      </c>
      <c r="F25" s="39">
        <v>2626020</v>
      </c>
      <c r="G25" s="2">
        <v>5.1029660136545189E-3</v>
      </c>
      <c r="H25" s="40"/>
    </row>
    <row r="26" spans="1:8" x14ac:dyDescent="0.25">
      <c r="A26" s="84"/>
      <c r="B26" s="1" t="s">
        <v>569</v>
      </c>
      <c r="C26" s="38" t="s">
        <v>588</v>
      </c>
      <c r="D26" s="38" t="s">
        <v>288</v>
      </c>
      <c r="E26" s="39">
        <v>7000</v>
      </c>
      <c r="F26" s="39">
        <v>2612400</v>
      </c>
      <c r="G26" s="2">
        <v>5.0764991942449274E-3</v>
      </c>
      <c r="H26" s="40"/>
    </row>
    <row r="27" spans="1:8" x14ac:dyDescent="0.25">
      <c r="A27" s="84"/>
      <c r="B27" s="1" t="s">
        <v>32</v>
      </c>
      <c r="C27" s="38" t="s">
        <v>317</v>
      </c>
      <c r="D27" s="38" t="s">
        <v>320</v>
      </c>
      <c r="E27" s="39">
        <v>1610</v>
      </c>
      <c r="F27" s="39">
        <v>2731204</v>
      </c>
      <c r="G27" s="2">
        <v>5.3073629250185743E-3</v>
      </c>
      <c r="H27" s="40"/>
    </row>
    <row r="28" spans="1:8" x14ac:dyDescent="0.25">
      <c r="A28" s="84"/>
      <c r="B28" s="1" t="s">
        <v>570</v>
      </c>
      <c r="C28" s="38" t="s">
        <v>590</v>
      </c>
      <c r="D28" s="38" t="s">
        <v>589</v>
      </c>
      <c r="E28" s="39">
        <v>1545</v>
      </c>
      <c r="F28" s="39">
        <v>3523681.5</v>
      </c>
      <c r="G28" s="2">
        <v>6.8473305372553049E-3</v>
      </c>
      <c r="H28" s="40"/>
    </row>
    <row r="29" spans="1:8" x14ac:dyDescent="0.25">
      <c r="A29" s="84"/>
      <c r="B29" s="1" t="s">
        <v>567</v>
      </c>
      <c r="C29" s="38" t="s">
        <v>584</v>
      </c>
      <c r="D29" s="38" t="s">
        <v>585</v>
      </c>
      <c r="E29" s="39">
        <v>4125</v>
      </c>
      <c r="F29" s="39">
        <v>6831825</v>
      </c>
      <c r="G29" s="2">
        <v>1.3275820742505877E-2</v>
      </c>
      <c r="H29" s="40"/>
    </row>
    <row r="30" spans="1:8" x14ac:dyDescent="0.25">
      <c r="A30" s="84"/>
      <c r="B30" s="1" t="s">
        <v>33</v>
      </c>
      <c r="C30" s="38" t="s">
        <v>309</v>
      </c>
      <c r="D30" s="38" t="s">
        <v>316</v>
      </c>
      <c r="E30" s="39">
        <v>29293</v>
      </c>
      <c r="F30" s="39">
        <v>7696735.75</v>
      </c>
      <c r="G30" s="2">
        <v>1.4956542961717627E-2</v>
      </c>
      <c r="H30" s="40"/>
    </row>
    <row r="31" spans="1:8" x14ac:dyDescent="0.25">
      <c r="A31" s="84"/>
      <c r="B31" s="1" t="s">
        <v>713</v>
      </c>
      <c r="C31" s="38" t="s">
        <v>739</v>
      </c>
      <c r="D31" s="38" t="s">
        <v>299</v>
      </c>
      <c r="E31" s="39">
        <v>1625</v>
      </c>
      <c r="F31" s="39">
        <v>4500112.5</v>
      </c>
      <c r="G31" s="2">
        <v>8.7447624713908774E-3</v>
      </c>
      <c r="H31" s="40"/>
    </row>
    <row r="32" spans="1:8" x14ac:dyDescent="0.25">
      <c r="A32" s="84"/>
      <c r="B32" s="1" t="s">
        <v>34</v>
      </c>
      <c r="C32" s="38" t="s">
        <v>330</v>
      </c>
      <c r="D32" s="38" t="s">
        <v>295</v>
      </c>
      <c r="E32" s="39">
        <v>25800</v>
      </c>
      <c r="F32" s="39">
        <v>8188920</v>
      </c>
      <c r="G32" s="2">
        <v>1.5912971130659995E-2</v>
      </c>
      <c r="H32" s="40"/>
    </row>
    <row r="33" spans="1:8" x14ac:dyDescent="0.25">
      <c r="A33" s="84"/>
      <c r="B33" s="1" t="s">
        <v>36</v>
      </c>
      <c r="C33" s="38" t="s">
        <v>340</v>
      </c>
      <c r="D33" s="38" t="s">
        <v>338</v>
      </c>
      <c r="E33" s="39">
        <v>2250</v>
      </c>
      <c r="F33" s="39">
        <v>2136375</v>
      </c>
      <c r="G33" s="2">
        <v>4.1514721964879065E-3</v>
      </c>
      <c r="H33" s="40"/>
    </row>
    <row r="34" spans="1:8" x14ac:dyDescent="0.25">
      <c r="A34" s="84"/>
      <c r="B34" s="1" t="s">
        <v>604</v>
      </c>
      <c r="C34" s="38" t="s">
        <v>624</v>
      </c>
      <c r="D34" s="38" t="s">
        <v>625</v>
      </c>
      <c r="E34" s="39">
        <v>3100</v>
      </c>
      <c r="F34" s="39">
        <v>2436600</v>
      </c>
      <c r="G34" s="2">
        <v>4.7348790142004256E-3</v>
      </c>
      <c r="H34" s="40"/>
    </row>
    <row r="35" spans="1:8" x14ac:dyDescent="0.25">
      <c r="A35" s="84"/>
      <c r="B35" s="1" t="s">
        <v>714</v>
      </c>
      <c r="C35" s="38" t="s">
        <v>738</v>
      </c>
      <c r="D35" s="38" t="s">
        <v>688</v>
      </c>
      <c r="E35" s="39">
        <v>6000</v>
      </c>
      <c r="F35" s="39">
        <v>2529900</v>
      </c>
      <c r="G35" s="2">
        <v>4.9161825568520296E-3</v>
      </c>
      <c r="H35" s="40"/>
    </row>
    <row r="36" spans="1:8" x14ac:dyDescent="0.25">
      <c r="A36" s="84"/>
      <c r="B36" s="1" t="s">
        <v>541</v>
      </c>
      <c r="C36" s="38" t="s">
        <v>545</v>
      </c>
      <c r="D36" s="38" t="s">
        <v>544</v>
      </c>
      <c r="E36" s="39">
        <v>1025</v>
      </c>
      <c r="F36" s="39">
        <v>4306025</v>
      </c>
      <c r="G36" s="2">
        <v>8.3676054367242819E-3</v>
      </c>
      <c r="H36" s="40"/>
    </row>
    <row r="37" spans="1:8" x14ac:dyDescent="0.25">
      <c r="A37" s="84"/>
      <c r="B37" s="1" t="s">
        <v>37</v>
      </c>
      <c r="C37" s="38" t="s">
        <v>326</v>
      </c>
      <c r="D37" s="38" t="s">
        <v>328</v>
      </c>
      <c r="E37" s="39">
        <v>6900</v>
      </c>
      <c r="F37" s="39">
        <v>2980800</v>
      </c>
      <c r="G37" s="2">
        <v>5.792385851403032E-3</v>
      </c>
      <c r="H37" s="40"/>
    </row>
    <row r="38" spans="1:8" x14ac:dyDescent="0.25">
      <c r="A38" s="84"/>
      <c r="B38" s="1" t="s">
        <v>605</v>
      </c>
      <c r="C38" s="38" t="s">
        <v>626</v>
      </c>
      <c r="D38" s="38" t="s">
        <v>627</v>
      </c>
      <c r="E38" s="39">
        <v>15100</v>
      </c>
      <c r="F38" s="39">
        <v>3910900</v>
      </c>
      <c r="G38" s="2">
        <v>7.599785905210721E-3</v>
      </c>
      <c r="H38" s="40"/>
    </row>
    <row r="39" spans="1:8" x14ac:dyDescent="0.25">
      <c r="A39" s="84"/>
      <c r="B39" s="1" t="s">
        <v>682</v>
      </c>
      <c r="C39" s="38" t="s">
        <v>687</v>
      </c>
      <c r="D39" s="38" t="s">
        <v>688</v>
      </c>
      <c r="E39" s="39">
        <v>21500</v>
      </c>
      <c r="F39" s="39">
        <v>3315085</v>
      </c>
      <c r="G39" s="2">
        <v>6.4419791499592122E-3</v>
      </c>
      <c r="H39" s="40"/>
    </row>
    <row r="40" spans="1:8" x14ac:dyDescent="0.25">
      <c r="A40" s="84"/>
      <c r="B40" s="1" t="s">
        <v>38</v>
      </c>
      <c r="C40" s="38" t="s">
        <v>337</v>
      </c>
      <c r="D40" s="38" t="s">
        <v>333</v>
      </c>
      <c r="E40" s="39">
        <v>21700</v>
      </c>
      <c r="F40" s="39">
        <v>4899860</v>
      </c>
      <c r="G40" s="2">
        <v>9.521564592678361E-3</v>
      </c>
      <c r="H40" s="40"/>
    </row>
    <row r="41" spans="1:8" x14ac:dyDescent="0.25">
      <c r="A41" s="84"/>
      <c r="B41" s="1" t="s">
        <v>39</v>
      </c>
      <c r="C41" s="38" t="s">
        <v>658</v>
      </c>
      <c r="D41" s="38" t="s">
        <v>291</v>
      </c>
      <c r="E41" s="39">
        <v>600</v>
      </c>
      <c r="F41" s="39">
        <v>2427000</v>
      </c>
      <c r="G41" s="2">
        <v>4.7162239873037972E-3</v>
      </c>
      <c r="H41" s="40"/>
    </row>
    <row r="42" spans="1:8" x14ac:dyDescent="0.25">
      <c r="A42" s="84"/>
      <c r="B42" s="1" t="s">
        <v>40</v>
      </c>
      <c r="C42" s="38" t="s">
        <v>339</v>
      </c>
      <c r="D42" s="38" t="s">
        <v>332</v>
      </c>
      <c r="E42" s="39">
        <v>692</v>
      </c>
      <c r="F42" s="39">
        <v>3342360</v>
      </c>
      <c r="G42" s="2">
        <v>6.4949808018972882E-3</v>
      </c>
      <c r="H42" s="40"/>
    </row>
    <row r="43" spans="1:8" x14ac:dyDescent="0.25">
      <c r="A43" s="84"/>
      <c r="B43" s="1" t="s">
        <v>548</v>
      </c>
      <c r="C43" s="38" t="s">
        <v>329</v>
      </c>
      <c r="D43" s="38" t="s">
        <v>295</v>
      </c>
      <c r="E43" s="39">
        <v>28120</v>
      </c>
      <c r="F43" s="39">
        <v>11726040</v>
      </c>
      <c r="G43" s="2">
        <v>2.2786415790722627E-2</v>
      </c>
      <c r="H43" s="40"/>
    </row>
    <row r="44" spans="1:8" x14ac:dyDescent="0.25">
      <c r="A44" s="84"/>
      <c r="B44" s="1" t="s">
        <v>41</v>
      </c>
      <c r="C44" s="38" t="s">
        <v>327</v>
      </c>
      <c r="D44" s="38" t="s">
        <v>295</v>
      </c>
      <c r="E44" s="39">
        <v>9495</v>
      </c>
      <c r="F44" s="39">
        <v>11640870</v>
      </c>
      <c r="G44" s="2">
        <v>2.2620910723974104E-2</v>
      </c>
      <c r="H44" s="40"/>
    </row>
    <row r="45" spans="1:8" x14ac:dyDescent="0.25">
      <c r="A45" s="84"/>
      <c r="B45" s="1" t="s">
        <v>42</v>
      </c>
      <c r="C45" s="38" t="s">
        <v>334</v>
      </c>
      <c r="D45" s="38" t="s">
        <v>335</v>
      </c>
      <c r="E45" s="39">
        <v>2800</v>
      </c>
      <c r="F45" s="39">
        <v>3668000</v>
      </c>
      <c r="G45" s="2">
        <v>7.1277748600866615E-3</v>
      </c>
      <c r="H45" s="40"/>
    </row>
    <row r="46" spans="1:8" x14ac:dyDescent="0.25">
      <c r="A46" s="84"/>
      <c r="B46" s="1" t="s">
        <v>44</v>
      </c>
      <c r="C46" s="38" t="s">
        <v>324</v>
      </c>
      <c r="D46" s="38" t="s">
        <v>325</v>
      </c>
      <c r="E46" s="39">
        <v>26100</v>
      </c>
      <c r="F46" s="39">
        <v>10844550</v>
      </c>
      <c r="G46" s="2">
        <v>2.1073476242898802E-2</v>
      </c>
      <c r="H46" s="40"/>
    </row>
    <row r="47" spans="1:8" x14ac:dyDescent="0.25">
      <c r="A47" s="84"/>
      <c r="B47" s="1" t="s">
        <v>606</v>
      </c>
      <c r="C47" s="38" t="s">
        <v>628</v>
      </c>
      <c r="D47" s="38" t="s">
        <v>291</v>
      </c>
      <c r="E47" s="39">
        <v>1000</v>
      </c>
      <c r="F47" s="39">
        <v>5279000</v>
      </c>
      <c r="G47" s="2">
        <v>1.0258321561177067E-2</v>
      </c>
      <c r="H47" s="40"/>
    </row>
    <row r="48" spans="1:8" x14ac:dyDescent="0.25">
      <c r="A48" s="84"/>
      <c r="B48" s="1" t="s">
        <v>45</v>
      </c>
      <c r="C48" s="38" t="s">
        <v>331</v>
      </c>
      <c r="D48" s="38" t="s">
        <v>341</v>
      </c>
      <c r="E48" s="39">
        <v>19220</v>
      </c>
      <c r="F48" s="39">
        <v>7463126</v>
      </c>
      <c r="G48" s="2">
        <v>1.4502585027387984E-2</v>
      </c>
      <c r="H48" s="40"/>
    </row>
    <row r="49" spans="1:8" x14ac:dyDescent="0.25">
      <c r="A49" s="84"/>
      <c r="B49" s="1" t="s">
        <v>715</v>
      </c>
      <c r="C49" s="38" t="s">
        <v>740</v>
      </c>
      <c r="D49" s="38" t="s">
        <v>346</v>
      </c>
      <c r="E49" s="39">
        <v>5000</v>
      </c>
      <c r="F49" s="39">
        <v>3370000</v>
      </c>
      <c r="G49" s="2">
        <v>6.5486917335038303E-3</v>
      </c>
      <c r="H49" s="40"/>
    </row>
    <row r="50" spans="1:8" x14ac:dyDescent="0.25">
      <c r="A50" s="84"/>
      <c r="B50" s="1" t="s">
        <v>607</v>
      </c>
      <c r="C50" s="38" t="s">
        <v>629</v>
      </c>
      <c r="D50" s="38" t="s">
        <v>286</v>
      </c>
      <c r="E50" s="39">
        <v>6500</v>
      </c>
      <c r="F50" s="39">
        <v>2916225</v>
      </c>
      <c r="G50" s="2">
        <v>5.6669016470436819E-3</v>
      </c>
      <c r="H50" s="40"/>
    </row>
    <row r="51" spans="1:8" x14ac:dyDescent="0.25">
      <c r="A51" s="84"/>
      <c r="B51" s="1" t="s">
        <v>46</v>
      </c>
      <c r="C51" s="38" t="s">
        <v>348</v>
      </c>
      <c r="D51" s="38" t="s">
        <v>347</v>
      </c>
      <c r="E51" s="39">
        <v>1790</v>
      </c>
      <c r="F51" s="39">
        <v>8210730</v>
      </c>
      <c r="G51" s="2">
        <v>1.5955353019890772E-2</v>
      </c>
      <c r="H51" s="40"/>
    </row>
    <row r="52" spans="1:8" x14ac:dyDescent="0.25">
      <c r="A52" s="84"/>
      <c r="B52" s="1" t="s">
        <v>47</v>
      </c>
      <c r="C52" s="38" t="s">
        <v>343</v>
      </c>
      <c r="D52" s="38" t="s">
        <v>297</v>
      </c>
      <c r="E52" s="39">
        <v>9160</v>
      </c>
      <c r="F52" s="39">
        <v>8788104</v>
      </c>
      <c r="G52" s="2">
        <v>1.7077324634413041E-2</v>
      </c>
      <c r="H52" s="40"/>
    </row>
    <row r="53" spans="1:8" x14ac:dyDescent="0.25">
      <c r="A53" s="84"/>
      <c r="B53" s="1" t="s">
        <v>48</v>
      </c>
      <c r="C53" s="38" t="s">
        <v>349</v>
      </c>
      <c r="D53" s="38" t="s">
        <v>35</v>
      </c>
      <c r="E53" s="39">
        <v>1110</v>
      </c>
      <c r="F53" s="39">
        <v>5283600</v>
      </c>
      <c r="G53" s="2">
        <v>1.0267260428231702E-2</v>
      </c>
      <c r="H53" s="40"/>
    </row>
    <row r="54" spans="1:8" x14ac:dyDescent="0.25">
      <c r="A54" s="84"/>
      <c r="B54" s="1" t="s">
        <v>49</v>
      </c>
      <c r="C54" s="38" t="s">
        <v>353</v>
      </c>
      <c r="D54" s="38" t="s">
        <v>350</v>
      </c>
      <c r="E54" s="39">
        <v>205</v>
      </c>
      <c r="F54" s="39">
        <v>4038500</v>
      </c>
      <c r="G54" s="2">
        <v>7.8477423043784023E-3</v>
      </c>
      <c r="H54" s="40"/>
    </row>
    <row r="55" spans="1:8" x14ac:dyDescent="0.25">
      <c r="A55" s="84"/>
      <c r="B55" s="1" t="s">
        <v>716</v>
      </c>
      <c r="C55" s="38" t="s">
        <v>730</v>
      </c>
      <c r="D55" s="38" t="s">
        <v>731</v>
      </c>
      <c r="E55" s="39">
        <v>145</v>
      </c>
      <c r="F55" s="39">
        <v>3933125</v>
      </c>
      <c r="G55" s="2">
        <v>7.6429742357083837E-3</v>
      </c>
      <c r="H55" s="40"/>
    </row>
    <row r="56" spans="1:8" x14ac:dyDescent="0.25">
      <c r="A56" s="84"/>
      <c r="B56" s="1" t="s">
        <v>549</v>
      </c>
      <c r="C56" s="38" t="s">
        <v>559</v>
      </c>
      <c r="D56" s="38" t="s">
        <v>299</v>
      </c>
      <c r="E56" s="39">
        <v>285</v>
      </c>
      <c r="F56" s="39">
        <v>2648077.5</v>
      </c>
      <c r="G56" s="2">
        <v>5.1458288527974749E-3</v>
      </c>
      <c r="H56" s="40"/>
    </row>
    <row r="57" spans="1:8" x14ac:dyDescent="0.25">
      <c r="A57" s="84"/>
      <c r="B57" s="1" t="s">
        <v>608</v>
      </c>
      <c r="C57" s="38" t="s">
        <v>630</v>
      </c>
      <c r="D57" s="38" t="s">
        <v>631</v>
      </c>
      <c r="E57" s="39">
        <v>19200</v>
      </c>
      <c r="F57" s="39">
        <v>6144000</v>
      </c>
      <c r="G57" s="2">
        <v>1.1939217213841998E-2</v>
      </c>
      <c r="H57" s="40"/>
    </row>
    <row r="58" spans="1:8" x14ac:dyDescent="0.25">
      <c r="A58" s="84"/>
      <c r="B58" s="1" t="s">
        <v>50</v>
      </c>
      <c r="C58" s="38" t="s">
        <v>351</v>
      </c>
      <c r="D58" s="38" t="s">
        <v>288</v>
      </c>
      <c r="E58" s="39">
        <v>10619</v>
      </c>
      <c r="F58" s="39">
        <v>18657583</v>
      </c>
      <c r="G58" s="2">
        <v>3.6256011738653289E-2</v>
      </c>
      <c r="H58" s="40"/>
    </row>
    <row r="59" spans="1:8" x14ac:dyDescent="0.25">
      <c r="A59" s="84"/>
      <c r="B59" s="1" t="s">
        <v>51</v>
      </c>
      <c r="C59" s="38" t="s">
        <v>344</v>
      </c>
      <c r="D59" s="38" t="s">
        <v>352</v>
      </c>
      <c r="E59" s="39">
        <v>335</v>
      </c>
      <c r="F59" s="39">
        <v>2735442.5</v>
      </c>
      <c r="G59" s="2">
        <v>5.3155993137166324E-3</v>
      </c>
      <c r="H59" s="40"/>
    </row>
    <row r="60" spans="1:8" x14ac:dyDescent="0.25">
      <c r="A60" s="84"/>
      <c r="B60" s="1" t="s">
        <v>568</v>
      </c>
      <c r="C60" s="38" t="s">
        <v>586</v>
      </c>
      <c r="D60" s="38" t="s">
        <v>587</v>
      </c>
      <c r="E60" s="39">
        <v>1965</v>
      </c>
      <c r="F60" s="39">
        <v>3784590</v>
      </c>
      <c r="G60" s="2">
        <v>7.3543362752822731E-3</v>
      </c>
      <c r="H60" s="40"/>
    </row>
    <row r="61" spans="1:8" x14ac:dyDescent="0.25">
      <c r="A61" s="84"/>
      <c r="B61" s="1" t="s">
        <v>52</v>
      </c>
      <c r="C61" s="38" t="s">
        <v>342</v>
      </c>
      <c r="D61" s="38" t="s">
        <v>345</v>
      </c>
      <c r="E61" s="39">
        <v>4430</v>
      </c>
      <c r="F61" s="39">
        <v>9084158</v>
      </c>
      <c r="G61" s="2">
        <v>1.7652626231585367E-2</v>
      </c>
      <c r="H61" s="40"/>
    </row>
    <row r="62" spans="1:8" x14ac:dyDescent="0.25">
      <c r="A62" s="84"/>
      <c r="B62" s="1" t="s">
        <v>53</v>
      </c>
      <c r="C62" s="38" t="s">
        <v>354</v>
      </c>
      <c r="D62" s="38" t="s">
        <v>295</v>
      </c>
      <c r="E62" s="39">
        <v>9520</v>
      </c>
      <c r="F62" s="39">
        <v>1137068.8</v>
      </c>
      <c r="G62" s="2">
        <v>2.209588442428819E-3</v>
      </c>
      <c r="H62" s="40"/>
    </row>
    <row r="63" spans="1:8" x14ac:dyDescent="0.25">
      <c r="A63" s="84"/>
      <c r="B63" s="1" t="s">
        <v>54</v>
      </c>
      <c r="C63" s="38" t="s">
        <v>364</v>
      </c>
      <c r="D63" s="38" t="s">
        <v>313</v>
      </c>
      <c r="E63" s="39">
        <v>810</v>
      </c>
      <c r="F63" s="39">
        <v>8874360</v>
      </c>
      <c r="G63" s="2">
        <v>1.7244940051079242E-2</v>
      </c>
      <c r="H63" s="40"/>
    </row>
    <row r="64" spans="1:8" x14ac:dyDescent="0.25">
      <c r="A64" s="84"/>
      <c r="B64" s="1" t="s">
        <v>55</v>
      </c>
      <c r="C64" s="38" t="s">
        <v>359</v>
      </c>
      <c r="D64" s="38" t="s">
        <v>296</v>
      </c>
      <c r="E64" s="39">
        <v>1295</v>
      </c>
      <c r="F64" s="39">
        <v>5317270</v>
      </c>
      <c r="G64" s="2">
        <v>1.0332689048607688E-2</v>
      </c>
      <c r="H64" s="40"/>
    </row>
    <row r="65" spans="1:8" x14ac:dyDescent="0.25">
      <c r="A65" s="84"/>
      <c r="B65" s="1" t="s">
        <v>609</v>
      </c>
      <c r="C65" s="38" t="s">
        <v>632</v>
      </c>
      <c r="D65" s="38" t="s">
        <v>633</v>
      </c>
      <c r="E65" s="39">
        <v>18750</v>
      </c>
      <c r="F65" s="39">
        <v>7968750</v>
      </c>
      <c r="G65" s="2">
        <v>1.548512974817764E-2</v>
      </c>
      <c r="H65" s="40"/>
    </row>
    <row r="66" spans="1:8" x14ac:dyDescent="0.25">
      <c r="A66" s="84"/>
      <c r="B66" s="1" t="s">
        <v>56</v>
      </c>
      <c r="C66" s="38" t="s">
        <v>358</v>
      </c>
      <c r="D66" s="38" t="s">
        <v>295</v>
      </c>
      <c r="E66" s="39">
        <v>8200</v>
      </c>
      <c r="F66" s="39">
        <v>6608380</v>
      </c>
      <c r="G66" s="2">
        <v>1.2841615275327015E-2</v>
      </c>
      <c r="H66" s="40"/>
    </row>
    <row r="67" spans="1:8" x14ac:dyDescent="0.25">
      <c r="A67" s="84"/>
      <c r="B67" s="1" t="s">
        <v>57</v>
      </c>
      <c r="C67" s="38" t="s">
        <v>355</v>
      </c>
      <c r="D67" s="38" t="s">
        <v>360</v>
      </c>
      <c r="E67" s="39">
        <v>532</v>
      </c>
      <c r="F67" s="39">
        <v>6366444</v>
      </c>
      <c r="G67" s="2">
        <v>1.2371477505820492E-2</v>
      </c>
      <c r="H67" s="40"/>
    </row>
    <row r="68" spans="1:8" x14ac:dyDescent="0.25">
      <c r="A68" s="84"/>
      <c r="B68" s="1" t="s">
        <v>58</v>
      </c>
      <c r="C68" s="38" t="s">
        <v>362</v>
      </c>
      <c r="D68" s="38" t="s">
        <v>345</v>
      </c>
      <c r="E68" s="39">
        <v>3620</v>
      </c>
      <c r="F68" s="39">
        <v>5516880</v>
      </c>
      <c r="G68" s="2">
        <v>1.0720577581819766E-2</v>
      </c>
      <c r="H68" s="40"/>
    </row>
    <row r="69" spans="1:8" x14ac:dyDescent="0.25">
      <c r="A69" s="84"/>
      <c r="B69" s="1" t="s">
        <v>649</v>
      </c>
      <c r="C69" s="38" t="s">
        <v>659</v>
      </c>
      <c r="D69" s="38" t="s">
        <v>368</v>
      </c>
      <c r="E69" s="39">
        <v>16750</v>
      </c>
      <c r="F69" s="39">
        <v>6375050</v>
      </c>
      <c r="G69" s="2">
        <v>1.2388200960140532E-2</v>
      </c>
      <c r="H69" s="40"/>
    </row>
    <row r="70" spans="1:8" x14ac:dyDescent="0.25">
      <c r="A70" s="84"/>
      <c r="B70" s="1" t="s">
        <v>59</v>
      </c>
      <c r="C70" s="38" t="s">
        <v>356</v>
      </c>
      <c r="D70" s="38" t="s">
        <v>299</v>
      </c>
      <c r="E70" s="39">
        <v>1080</v>
      </c>
      <c r="F70" s="39">
        <v>5184000</v>
      </c>
      <c r="G70" s="2">
        <v>1.0073714524179185E-2</v>
      </c>
      <c r="H70" s="40"/>
    </row>
    <row r="71" spans="1:8" x14ac:dyDescent="0.25">
      <c r="A71" s="84"/>
      <c r="B71" s="1" t="s">
        <v>60</v>
      </c>
      <c r="C71" s="38" t="s">
        <v>357</v>
      </c>
      <c r="D71" s="38" t="s">
        <v>297</v>
      </c>
      <c r="E71" s="39">
        <v>8275</v>
      </c>
      <c r="F71" s="39">
        <v>8131842.5</v>
      </c>
      <c r="G71" s="2">
        <v>1.5802056307983717E-2</v>
      </c>
      <c r="H71" s="40"/>
    </row>
    <row r="72" spans="1:8" x14ac:dyDescent="0.25">
      <c r="A72" s="84"/>
      <c r="B72" s="1" t="s">
        <v>61</v>
      </c>
      <c r="C72" s="38" t="s">
        <v>363</v>
      </c>
      <c r="D72" s="38" t="s">
        <v>321</v>
      </c>
      <c r="E72" s="39">
        <v>27400</v>
      </c>
      <c r="F72" s="39">
        <v>8843350</v>
      </c>
      <c r="G72" s="2">
        <v>1.7184680427739199E-2</v>
      </c>
      <c r="H72" s="40"/>
    </row>
    <row r="73" spans="1:8" x14ac:dyDescent="0.25">
      <c r="A73" s="84"/>
      <c r="B73" s="1" t="s">
        <v>718</v>
      </c>
      <c r="C73" s="38" t="s">
        <v>733</v>
      </c>
      <c r="D73" s="38" t="s">
        <v>372</v>
      </c>
      <c r="E73" s="39">
        <v>1400</v>
      </c>
      <c r="F73" s="39">
        <v>2517620</v>
      </c>
      <c r="G73" s="2">
        <v>4.8923196682800927E-3</v>
      </c>
      <c r="H73" s="40"/>
    </row>
    <row r="74" spans="1:8" x14ac:dyDescent="0.25">
      <c r="A74" s="84"/>
      <c r="B74" s="1" t="s">
        <v>63</v>
      </c>
      <c r="C74" s="38" t="s">
        <v>365</v>
      </c>
      <c r="D74" s="38" t="s">
        <v>369</v>
      </c>
      <c r="E74" s="39">
        <v>15624</v>
      </c>
      <c r="F74" s="39">
        <v>4070052</v>
      </c>
      <c r="G74" s="2">
        <v>7.9090551594453214E-3</v>
      </c>
      <c r="H74" s="40"/>
    </row>
    <row r="75" spans="1:8" x14ac:dyDescent="0.25">
      <c r="A75" s="84"/>
      <c r="B75" s="1" t="s">
        <v>719</v>
      </c>
      <c r="C75" s="38" t="s">
        <v>734</v>
      </c>
      <c r="D75" s="38" t="s">
        <v>735</v>
      </c>
      <c r="E75" s="39">
        <v>4400</v>
      </c>
      <c r="F75" s="39">
        <v>2733720</v>
      </c>
      <c r="G75" s="2">
        <v>5.3122520966510656E-3</v>
      </c>
      <c r="H75" s="63"/>
    </row>
    <row r="76" spans="1:8" outlineLevel="1" x14ac:dyDescent="0.25">
      <c r="A76" s="84"/>
      <c r="B76" s="1" t="s">
        <v>64</v>
      </c>
      <c r="C76" s="38" t="s">
        <v>367</v>
      </c>
      <c r="D76" s="38" t="s">
        <v>371</v>
      </c>
      <c r="E76" s="39">
        <v>28650</v>
      </c>
      <c r="F76" s="39">
        <v>9168000</v>
      </c>
      <c r="G76" s="2">
        <v>1.7815550686279855E-2</v>
      </c>
      <c r="H76" s="63"/>
    </row>
    <row r="77" spans="1:8" outlineLevel="1" x14ac:dyDescent="0.25">
      <c r="A77" s="84"/>
      <c r="B77" s="1" t="s">
        <v>720</v>
      </c>
      <c r="C77" s="38" t="s">
        <v>736</v>
      </c>
      <c r="D77" s="38" t="s">
        <v>737</v>
      </c>
      <c r="E77" s="39">
        <v>95</v>
      </c>
      <c r="F77" s="39">
        <v>3456575</v>
      </c>
      <c r="G77" s="2">
        <v>6.7169270411679529E-3</v>
      </c>
      <c r="H77" s="63"/>
    </row>
    <row r="78" spans="1:8" outlineLevel="1" x14ac:dyDescent="0.25">
      <c r="A78" s="84" t="s">
        <v>717</v>
      </c>
      <c r="B78" s="1" t="s">
        <v>610</v>
      </c>
      <c r="C78" s="38" t="s">
        <v>634</v>
      </c>
      <c r="D78" s="38" t="s">
        <v>635</v>
      </c>
      <c r="E78" s="39">
        <v>52700</v>
      </c>
      <c r="F78" s="39">
        <v>8603802</v>
      </c>
      <c r="G78" s="2">
        <v>1.671918309617321E-2</v>
      </c>
      <c r="H78" s="63"/>
    </row>
    <row r="79" spans="1:8" outlineLevel="1" x14ac:dyDescent="0.25">
      <c r="A79" s="84"/>
      <c r="B79" s="1" t="s">
        <v>65</v>
      </c>
      <c r="C79" s="38" t="s">
        <v>366</v>
      </c>
      <c r="D79" s="38" t="s">
        <v>320</v>
      </c>
      <c r="E79" s="39">
        <v>11745</v>
      </c>
      <c r="F79" s="39">
        <v>6121494</v>
      </c>
      <c r="G79" s="2">
        <v>1.1895482835161215E-2</v>
      </c>
      <c r="H79" s="63"/>
    </row>
    <row r="80" spans="1:8" outlineLevel="1" x14ac:dyDescent="0.25">
      <c r="A80" s="84"/>
      <c r="B80" s="1" t="s">
        <v>67</v>
      </c>
      <c r="C80" s="38" t="s">
        <v>370</v>
      </c>
      <c r="D80" s="38" t="s">
        <v>291</v>
      </c>
      <c r="E80" s="39">
        <v>2525</v>
      </c>
      <c r="F80" s="39">
        <v>3105750</v>
      </c>
      <c r="G80" s="2">
        <v>6.0351926858544574E-3</v>
      </c>
      <c r="H80" s="63"/>
    </row>
    <row r="81" spans="1:8" outlineLevel="1" x14ac:dyDescent="0.25">
      <c r="A81" s="84"/>
      <c r="B81" s="1" t="s">
        <v>68</v>
      </c>
      <c r="C81" s="38" t="s">
        <v>373</v>
      </c>
      <c r="D81" s="38" t="s">
        <v>372</v>
      </c>
      <c r="E81" s="39">
        <v>12000</v>
      </c>
      <c r="F81" s="39">
        <v>4279200</v>
      </c>
      <c r="G81" s="2">
        <v>8.3154782391719854E-3</v>
      </c>
      <c r="H81" s="63"/>
    </row>
    <row r="82" spans="1:8" outlineLevel="1" x14ac:dyDescent="0.25">
      <c r="A82" s="84"/>
      <c r="B82" s="1" t="s">
        <v>611</v>
      </c>
      <c r="C82" s="38" t="s">
        <v>636</v>
      </c>
      <c r="D82" s="38" t="s">
        <v>295</v>
      </c>
      <c r="E82" s="39">
        <v>5000</v>
      </c>
      <c r="F82" s="39">
        <v>5051500</v>
      </c>
      <c r="G82" s="2">
        <v>9.8162362883663489E-3</v>
      </c>
      <c r="H82" s="63"/>
    </row>
    <row r="83" spans="1:8" outlineLevel="1" x14ac:dyDescent="0.25">
      <c r="A83" s="84"/>
      <c r="B83" s="1" t="s">
        <v>721</v>
      </c>
      <c r="C83" s="38" t="s">
        <v>732</v>
      </c>
      <c r="D83" s="38" t="s">
        <v>371</v>
      </c>
      <c r="E83" s="39">
        <v>5500</v>
      </c>
      <c r="F83" s="39">
        <v>9229000</v>
      </c>
      <c r="G83" s="2">
        <v>1.793408783635218E-2</v>
      </c>
      <c r="H83" s="63"/>
    </row>
    <row r="84" spans="1:8" hidden="1" outlineLevel="1" x14ac:dyDescent="0.25">
      <c r="A84" s="84"/>
      <c r="B84" s="1"/>
      <c r="C84" s="38"/>
      <c r="D84" s="38"/>
      <c r="E84" s="39"/>
      <c r="F84" s="39"/>
      <c r="G84" s="2"/>
      <c r="H84" s="63"/>
    </row>
    <row r="85" spans="1:8" hidden="1" outlineLevel="1" x14ac:dyDescent="0.25">
      <c r="A85" s="84"/>
      <c r="B85" s="1"/>
      <c r="C85" s="38"/>
      <c r="D85" s="38"/>
      <c r="E85" s="39"/>
      <c r="F85" s="39"/>
      <c r="G85" s="2"/>
      <c r="H85" s="63"/>
    </row>
    <row r="86" spans="1:8" hidden="1" x14ac:dyDescent="0.25">
      <c r="A86" s="29" t="s">
        <v>62</v>
      </c>
      <c r="B86" s="1"/>
      <c r="C86" s="38"/>
      <c r="D86" s="38"/>
      <c r="E86" s="39"/>
      <c r="F86" s="39"/>
      <c r="G86" s="2"/>
      <c r="H86" s="63"/>
    </row>
    <row r="87" spans="1:8" hidden="1" x14ac:dyDescent="0.25">
      <c r="B87" s="1"/>
      <c r="C87" s="38"/>
      <c r="D87" s="38"/>
      <c r="E87" s="39"/>
      <c r="F87" s="39"/>
      <c r="G87" s="2"/>
      <c r="H87" s="63"/>
    </row>
    <row r="88" spans="1:8" hidden="1" x14ac:dyDescent="0.25">
      <c r="B88" s="1"/>
      <c r="C88" s="38"/>
      <c r="D88" s="38"/>
      <c r="E88" s="39"/>
      <c r="F88" s="39"/>
      <c r="G88" s="2"/>
      <c r="H88" s="63"/>
    </row>
    <row r="89" spans="1:8" hidden="1" x14ac:dyDescent="0.25">
      <c r="B89" s="27"/>
      <c r="C89" s="38"/>
      <c r="D89" s="38"/>
      <c r="E89" s="39"/>
      <c r="F89" s="39"/>
      <c r="G89" s="2"/>
      <c r="H89" s="63"/>
    </row>
    <row r="90" spans="1:8" hidden="1" x14ac:dyDescent="0.25">
      <c r="B90" s="27"/>
      <c r="C90" s="38"/>
      <c r="D90" s="38"/>
      <c r="E90" s="39"/>
      <c r="F90" s="39"/>
      <c r="G90" s="2"/>
      <c r="H90" s="63"/>
    </row>
    <row r="91" spans="1:8" x14ac:dyDescent="0.25">
      <c r="B91" s="43"/>
      <c r="C91" s="43" t="s">
        <v>70</v>
      </c>
      <c r="D91" s="43"/>
      <c r="E91" s="44"/>
      <c r="F91" s="45">
        <f>SUM(F7:F88)</f>
        <v>512375048.34999996</v>
      </c>
      <c r="G91" s="5">
        <f>+F91/$F$103</f>
        <v>0.99566357376358161</v>
      </c>
      <c r="H91" s="46"/>
    </row>
    <row r="92" spans="1:8" x14ac:dyDescent="0.25">
      <c r="A92" s="91" t="s">
        <v>66</v>
      </c>
    </row>
    <row r="93" spans="1:8" x14ac:dyDescent="0.25">
      <c r="B93" s="47"/>
      <c r="C93" s="47" t="s">
        <v>73</v>
      </c>
      <c r="D93" s="47"/>
      <c r="E93" s="47"/>
      <c r="F93" s="47" t="s">
        <v>10</v>
      </c>
      <c r="G93" s="4" t="s">
        <v>11</v>
      </c>
      <c r="H93" s="47" t="s">
        <v>12</v>
      </c>
    </row>
    <row r="94" spans="1:8" x14ac:dyDescent="0.25">
      <c r="B94" s="48"/>
      <c r="C94" s="43" t="s">
        <v>722</v>
      </c>
      <c r="D94" s="38"/>
      <c r="E94" s="49"/>
      <c r="F94" s="39">
        <v>6000000</v>
      </c>
      <c r="G94" s="12">
        <v>0</v>
      </c>
      <c r="H94" s="38"/>
    </row>
    <row r="95" spans="1:8" x14ac:dyDescent="0.25">
      <c r="B95" s="48" t="s">
        <v>75</v>
      </c>
      <c r="C95" s="43" t="s">
        <v>76</v>
      </c>
      <c r="D95" s="43"/>
      <c r="E95" s="44"/>
      <c r="F95" s="39">
        <v>7956603.79</v>
      </c>
      <c r="G95" s="12">
        <v>1.5461526844610756E-2</v>
      </c>
      <c r="H95" s="38"/>
    </row>
    <row r="96" spans="1:8" x14ac:dyDescent="0.25">
      <c r="B96" s="48"/>
      <c r="C96" s="43" t="s">
        <v>77</v>
      </c>
      <c r="D96" s="38"/>
      <c r="E96" s="49"/>
      <c r="F96" s="44" t="s">
        <v>74</v>
      </c>
      <c r="G96" s="5">
        <v>0</v>
      </c>
      <c r="H96" s="38"/>
    </row>
    <row r="97" spans="1:8" x14ac:dyDescent="0.25">
      <c r="B97" s="48"/>
      <c r="C97" s="43" t="s">
        <v>78</v>
      </c>
      <c r="D97" s="38"/>
      <c r="E97" s="49"/>
      <c r="F97" s="44" t="s">
        <v>74</v>
      </c>
      <c r="G97" s="5">
        <v>0</v>
      </c>
      <c r="H97" s="38"/>
    </row>
    <row r="98" spans="1:8" x14ac:dyDescent="0.25">
      <c r="B98" s="48"/>
      <c r="C98" s="43" t="s">
        <v>79</v>
      </c>
      <c r="D98" s="38"/>
      <c r="E98" s="49"/>
      <c r="F98" s="44" t="s">
        <v>74</v>
      </c>
      <c r="G98" s="5">
        <v>0</v>
      </c>
      <c r="H98" s="38"/>
    </row>
    <row r="99" spans="1:8" x14ac:dyDescent="0.25">
      <c r="B99" s="38" t="s">
        <v>66</v>
      </c>
      <c r="C99" s="38" t="s">
        <v>80</v>
      </c>
      <c r="D99" s="38"/>
      <c r="E99" s="49"/>
      <c r="F99" s="39">
        <v>-11725050.220000001</v>
      </c>
      <c r="G99" s="5">
        <v>-2.2784492418584948E-2</v>
      </c>
      <c r="H99" s="38"/>
    </row>
    <row r="100" spans="1:8" x14ac:dyDescent="0.25">
      <c r="B100" s="48"/>
      <c r="C100" s="38"/>
      <c r="D100" s="38"/>
      <c r="E100" s="49"/>
      <c r="F100" s="50"/>
      <c r="G100" s="5"/>
      <c r="H100" s="38"/>
    </row>
    <row r="101" spans="1:8" x14ac:dyDescent="0.25">
      <c r="B101" s="48"/>
      <c r="C101" s="38" t="s">
        <v>81</v>
      </c>
      <c r="D101" s="38"/>
      <c r="E101" s="49"/>
      <c r="F101" s="51">
        <v>2231553.5699999984</v>
      </c>
      <c r="G101" s="5">
        <v>4.3364262364183831E-3</v>
      </c>
      <c r="H101" s="38"/>
    </row>
    <row r="102" spans="1:8" x14ac:dyDescent="0.25">
      <c r="B102" s="48"/>
      <c r="C102" s="38"/>
      <c r="D102" s="38"/>
      <c r="E102" s="49"/>
      <c r="F102" s="51"/>
      <c r="G102" s="5"/>
      <c r="H102" s="38"/>
    </row>
    <row r="103" spans="1:8" x14ac:dyDescent="0.25">
      <c r="A103" s="29" t="s">
        <v>69</v>
      </c>
      <c r="B103" s="52"/>
      <c r="C103" s="53" t="s">
        <v>82</v>
      </c>
      <c r="D103" s="54"/>
      <c r="E103" s="55"/>
      <c r="F103" s="55">
        <f>+F101+F91</f>
        <v>514606601.91999996</v>
      </c>
      <c r="G103" s="6">
        <v>1</v>
      </c>
      <c r="H103" s="38"/>
    </row>
    <row r="104" spans="1:8" x14ac:dyDescent="0.25">
      <c r="F104" s="56"/>
    </row>
    <row r="105" spans="1:8" hidden="1" x14ac:dyDescent="0.25">
      <c r="C105" s="43" t="s">
        <v>83</v>
      </c>
      <c r="D105" s="57"/>
      <c r="F105" s="35">
        <v>0</v>
      </c>
    </row>
    <row r="106" spans="1:8" hidden="1" x14ac:dyDescent="0.25">
      <c r="C106" s="43" t="s">
        <v>84</v>
      </c>
      <c r="D106" s="58"/>
    </row>
    <row r="107" spans="1:8" hidden="1" x14ac:dyDescent="0.25">
      <c r="C107" s="43" t="s">
        <v>85</v>
      </c>
      <c r="D107" s="58"/>
    </row>
    <row r="108" spans="1:8" hidden="1" x14ac:dyDescent="0.25">
      <c r="C108" s="43" t="s">
        <v>86</v>
      </c>
      <c r="D108" s="59"/>
    </row>
    <row r="109" spans="1:8" hidden="1" x14ac:dyDescent="0.25">
      <c r="C109" s="43" t="s">
        <v>87</v>
      </c>
      <c r="D109" s="59"/>
    </row>
    <row r="110" spans="1:8" hidden="1" x14ac:dyDescent="0.25">
      <c r="A110" s="83" t="s">
        <v>71</v>
      </c>
      <c r="C110" s="43" t="s">
        <v>88</v>
      </c>
      <c r="D110" s="60"/>
    </row>
    <row r="111" spans="1:8" hidden="1" x14ac:dyDescent="0.25">
      <c r="A111" s="83" t="s">
        <v>72</v>
      </c>
      <c r="C111" s="43" t="s">
        <v>89</v>
      </c>
      <c r="D111" s="58">
        <v>0</v>
      </c>
    </row>
    <row r="112" spans="1:8" hidden="1" x14ac:dyDescent="0.25">
      <c r="C112" s="43" t="s">
        <v>90</v>
      </c>
      <c r="D112" s="58">
        <v>0</v>
      </c>
      <c r="F112" s="56"/>
      <c r="G112" s="7"/>
    </row>
    <row r="113" spans="2:8" hidden="1" x14ac:dyDescent="0.25">
      <c r="B113" s="61"/>
      <c r="C113" s="37"/>
    </row>
    <row r="114" spans="2:8" hidden="1" x14ac:dyDescent="0.25">
      <c r="F114" s="35"/>
    </row>
    <row r="115" spans="2:8" hidden="1" x14ac:dyDescent="0.25">
      <c r="C115" s="47" t="s">
        <v>91</v>
      </c>
      <c r="D115" s="47"/>
      <c r="E115" s="47"/>
      <c r="F115" s="47"/>
      <c r="G115" s="4"/>
      <c r="H115" s="47"/>
    </row>
    <row r="116" spans="2:8" hidden="1" x14ac:dyDescent="0.25">
      <c r="C116" s="47" t="s">
        <v>92</v>
      </c>
      <c r="D116" s="47"/>
      <c r="E116" s="47"/>
      <c r="F116" s="47" t="s">
        <v>10</v>
      </c>
      <c r="G116" s="4" t="s">
        <v>11</v>
      </c>
      <c r="H116" s="47" t="s">
        <v>12</v>
      </c>
    </row>
    <row r="117" spans="2:8" hidden="1" x14ac:dyDescent="0.25">
      <c r="C117" s="43" t="s">
        <v>93</v>
      </c>
      <c r="D117" s="38"/>
      <c r="E117" s="49"/>
      <c r="F117" s="62">
        <f>SUMIF(Table1345676856[[Industry ]],A110,Table1345676856[Market Value])</f>
        <v>0</v>
      </c>
      <c r="G117" s="8">
        <f>+F117/$F$103</f>
        <v>0</v>
      </c>
      <c r="H117" s="38"/>
    </row>
    <row r="118" spans="2:8" hidden="1" x14ac:dyDescent="0.25">
      <c r="C118" s="38" t="s">
        <v>94</v>
      </c>
      <c r="D118" s="38"/>
      <c r="E118" s="49"/>
      <c r="F118" s="62">
        <f>SUMIF(Table1345676856[[Industry ]],A111,Table1345676856[Market Value])</f>
        <v>0</v>
      </c>
      <c r="G118" s="8">
        <f>+F118/$F$103</f>
        <v>0</v>
      </c>
      <c r="H118" s="38"/>
    </row>
    <row r="119" spans="2:8" hidden="1" x14ac:dyDescent="0.25">
      <c r="C119" s="38" t="s">
        <v>95</v>
      </c>
      <c r="D119" s="38"/>
      <c r="E119" s="49"/>
      <c r="F119" s="62">
        <f>SUMIF($E$131:$E$138,C119,H131:H138)</f>
        <v>0</v>
      </c>
      <c r="G119" s="8">
        <f>+F119/$F$103</f>
        <v>0</v>
      </c>
      <c r="H119" s="38"/>
    </row>
    <row r="120" spans="2:8" hidden="1" x14ac:dyDescent="0.25">
      <c r="C120" s="38" t="s">
        <v>96</v>
      </c>
      <c r="D120" s="38"/>
      <c r="E120" s="49"/>
      <c r="F120" s="62">
        <f t="shared" ref="F120:F128" si="0">SUMIF($E$131:$E$138,C120,H132:H139)</f>
        <v>0</v>
      </c>
      <c r="G120" s="8">
        <f t="shared" ref="G120:G128" si="1">+F120/$F$103</f>
        <v>0</v>
      </c>
      <c r="H120" s="38"/>
    </row>
    <row r="121" spans="2:8" hidden="1" x14ac:dyDescent="0.25">
      <c r="C121" s="38" t="s">
        <v>97</v>
      </c>
      <c r="D121" s="38"/>
      <c r="E121" s="49"/>
      <c r="F121" s="62">
        <f t="shared" si="0"/>
        <v>0</v>
      </c>
      <c r="G121" s="8">
        <f t="shared" si="1"/>
        <v>0</v>
      </c>
      <c r="H121" s="38"/>
    </row>
    <row r="122" spans="2:8" hidden="1" x14ac:dyDescent="0.25">
      <c r="C122" s="38" t="s">
        <v>98</v>
      </c>
      <c r="D122" s="38"/>
      <c r="E122" s="49"/>
      <c r="F122" s="62">
        <f t="shared" si="0"/>
        <v>0</v>
      </c>
      <c r="G122" s="8">
        <f t="shared" si="1"/>
        <v>0</v>
      </c>
      <c r="H122" s="38"/>
    </row>
    <row r="123" spans="2:8" hidden="1" x14ac:dyDescent="0.25">
      <c r="C123" s="38" t="s">
        <v>99</v>
      </c>
      <c r="D123" s="38"/>
      <c r="E123" s="49"/>
      <c r="F123" s="62">
        <f t="shared" si="0"/>
        <v>0</v>
      </c>
      <c r="G123" s="8">
        <f t="shared" si="1"/>
        <v>0</v>
      </c>
      <c r="H123" s="38"/>
    </row>
    <row r="124" spans="2:8" hidden="1" x14ac:dyDescent="0.25">
      <c r="C124" s="38" t="s">
        <v>100</v>
      </c>
      <c r="D124" s="38"/>
      <c r="E124" s="49"/>
      <c r="F124" s="62">
        <f t="shared" si="0"/>
        <v>0</v>
      </c>
      <c r="G124" s="8">
        <f t="shared" si="1"/>
        <v>0</v>
      </c>
      <c r="H124" s="38"/>
    </row>
    <row r="125" spans="2:8" hidden="1" x14ac:dyDescent="0.25">
      <c r="C125" s="38" t="s">
        <v>101</v>
      </c>
      <c r="D125" s="38"/>
      <c r="E125" s="49"/>
      <c r="F125" s="62">
        <f t="shared" si="0"/>
        <v>0</v>
      </c>
      <c r="G125" s="8">
        <f t="shared" si="1"/>
        <v>0</v>
      </c>
      <c r="H125" s="38"/>
    </row>
    <row r="126" spans="2:8" hidden="1" x14ac:dyDescent="0.25">
      <c r="C126" s="38" t="s">
        <v>102</v>
      </c>
      <c r="D126" s="38"/>
      <c r="E126" s="49"/>
      <c r="F126" s="62">
        <f>SUMIF($E$131:$E$138,C126,H138:H145)</f>
        <v>0</v>
      </c>
      <c r="G126" s="8">
        <f t="shared" si="1"/>
        <v>0</v>
      </c>
      <c r="H126" s="38"/>
    </row>
    <row r="127" spans="2:8" hidden="1" x14ac:dyDescent="0.25">
      <c r="C127" s="38" t="s">
        <v>103</v>
      </c>
      <c r="D127" s="38"/>
      <c r="E127" s="49"/>
      <c r="F127" s="62">
        <f t="shared" si="0"/>
        <v>0</v>
      </c>
      <c r="G127" s="8">
        <f t="shared" si="1"/>
        <v>0</v>
      </c>
      <c r="H127" s="38"/>
    </row>
    <row r="128" spans="2:8" hidden="1" x14ac:dyDescent="0.25">
      <c r="C128" s="38" t="s">
        <v>104</v>
      </c>
      <c r="D128" s="38"/>
      <c r="E128" s="49"/>
      <c r="F128" s="62">
        <f t="shared" si="0"/>
        <v>0</v>
      </c>
      <c r="G128" s="8">
        <f t="shared" si="1"/>
        <v>0</v>
      </c>
      <c r="H128" s="38"/>
    </row>
    <row r="129" spans="2:9" hidden="1" x14ac:dyDescent="0.25"/>
    <row r="130" spans="2:9" hidden="1" x14ac:dyDescent="0.25">
      <c r="B130" s="83"/>
      <c r="C130" s="83"/>
      <c r="D130" s="83"/>
      <c r="E130" s="90"/>
      <c r="F130" s="83"/>
      <c r="G130" s="31"/>
      <c r="H130" s="83"/>
      <c r="I130" s="83"/>
    </row>
    <row r="131" spans="2:9" hidden="1" x14ac:dyDescent="0.25">
      <c r="B131" s="83"/>
      <c r="C131" s="83"/>
      <c r="D131" s="83"/>
      <c r="E131" s="83" t="s">
        <v>95</v>
      </c>
      <c r="F131" s="83" t="s">
        <v>105</v>
      </c>
      <c r="G131" s="31">
        <f t="shared" ref="G131:G138" si="2">SUMIF($H$7:$H$74,F131,$E$7:$E$74)</f>
        <v>0</v>
      </c>
      <c r="H131" s="83">
        <f t="shared" ref="H131:H138" si="3">SUMIF($H$7:$H$74,F131,$F$7:$F$74)</f>
        <v>0</v>
      </c>
      <c r="I131" s="83"/>
    </row>
    <row r="132" spans="2:9" hidden="1" x14ac:dyDescent="0.25">
      <c r="B132" s="83"/>
      <c r="C132" s="83"/>
      <c r="D132" s="83"/>
      <c r="E132" s="83" t="s">
        <v>95</v>
      </c>
      <c r="F132" s="83" t="s">
        <v>106</v>
      </c>
      <c r="G132" s="31">
        <f t="shared" si="2"/>
        <v>0</v>
      </c>
      <c r="H132" s="83">
        <f t="shared" si="3"/>
        <v>0</v>
      </c>
      <c r="I132" s="83"/>
    </row>
    <row r="133" spans="2:9" hidden="1" x14ac:dyDescent="0.25">
      <c r="B133" s="83"/>
      <c r="C133" s="83"/>
      <c r="D133" s="83"/>
      <c r="E133" s="83" t="s">
        <v>95</v>
      </c>
      <c r="F133" s="83" t="s">
        <v>107</v>
      </c>
      <c r="G133" s="31">
        <f t="shared" si="2"/>
        <v>0</v>
      </c>
      <c r="H133" s="83">
        <f t="shared" si="3"/>
        <v>0</v>
      </c>
      <c r="I133" s="83"/>
    </row>
    <row r="134" spans="2:9" x14ac:dyDescent="0.25">
      <c r="B134" s="83"/>
      <c r="C134" s="83"/>
      <c r="D134" s="83"/>
      <c r="E134" s="83" t="s">
        <v>97</v>
      </c>
      <c r="F134" s="83" t="s">
        <v>108</v>
      </c>
      <c r="G134" s="31">
        <f t="shared" si="2"/>
        <v>0</v>
      </c>
      <c r="H134" s="83">
        <f t="shared" si="3"/>
        <v>0</v>
      </c>
      <c r="I134" s="83"/>
    </row>
    <row r="135" spans="2:9" x14ac:dyDescent="0.25">
      <c r="B135" s="83"/>
      <c r="C135" s="83"/>
      <c r="D135" s="83"/>
      <c r="E135" s="83" t="s">
        <v>98</v>
      </c>
      <c r="F135" s="83" t="s">
        <v>109</v>
      </c>
      <c r="G135" s="31">
        <f t="shared" si="2"/>
        <v>0</v>
      </c>
      <c r="H135" s="83">
        <f t="shared" si="3"/>
        <v>0</v>
      </c>
      <c r="I135" s="83"/>
    </row>
    <row r="136" spans="2:9" x14ac:dyDescent="0.25">
      <c r="B136" s="83"/>
      <c r="C136" s="83"/>
      <c r="D136" s="83"/>
      <c r="E136" s="83" t="s">
        <v>95</v>
      </c>
      <c r="F136" s="83" t="s">
        <v>110</v>
      </c>
      <c r="G136" s="31">
        <f t="shared" si="2"/>
        <v>0</v>
      </c>
      <c r="H136" s="83">
        <f t="shared" si="3"/>
        <v>0</v>
      </c>
      <c r="I136" s="83"/>
    </row>
    <row r="137" spans="2:9" x14ac:dyDescent="0.25">
      <c r="B137" s="83"/>
      <c r="C137" s="83"/>
      <c r="D137" s="83"/>
      <c r="E137" s="83" t="s">
        <v>98</v>
      </c>
      <c r="F137" s="83" t="s">
        <v>111</v>
      </c>
      <c r="G137" s="31">
        <f t="shared" si="2"/>
        <v>0</v>
      </c>
      <c r="H137" s="83">
        <f t="shared" si="3"/>
        <v>0</v>
      </c>
      <c r="I137" s="83"/>
    </row>
    <row r="138" spans="2:9" x14ac:dyDescent="0.25">
      <c r="B138" s="83"/>
      <c r="C138" s="83"/>
      <c r="D138" s="83"/>
      <c r="E138" s="83" t="s">
        <v>95</v>
      </c>
      <c r="F138" s="83" t="s">
        <v>112</v>
      </c>
      <c r="G138" s="31">
        <f t="shared" si="2"/>
        <v>0</v>
      </c>
      <c r="H138" s="83">
        <f t="shared" si="3"/>
        <v>0</v>
      </c>
      <c r="I138" s="83"/>
    </row>
    <row r="139" spans="2:9" x14ac:dyDescent="0.25">
      <c r="B139" s="83"/>
      <c r="C139" s="83"/>
      <c r="D139" s="83"/>
      <c r="E139" s="90"/>
      <c r="F139" s="83"/>
      <c r="G139" s="31" t="s">
        <v>113</v>
      </c>
      <c r="H139" s="83" t="s">
        <v>113</v>
      </c>
      <c r="I139" s="83"/>
    </row>
  </sheetData>
  <pageMargins left="0.7" right="0.7" top="0.75" bottom="0.75" header="0.3" footer="0.3"/>
  <pageSetup scale="44" orientation="portrait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9778A-9186-46ED-BAED-98624419F080}">
  <sheetPr>
    <tabColor rgb="FF7030A0"/>
  </sheetPr>
  <dimension ref="A2:O206"/>
  <sheetViews>
    <sheetView showGridLines="0" zoomScaleNormal="100" zoomScaleSheetLayoutView="89" workbookViewId="0">
      <selection activeCell="C13" sqref="C13"/>
    </sheetView>
  </sheetViews>
  <sheetFormatPr defaultColWidth="9.140625" defaultRowHeight="15" x14ac:dyDescent="0.25"/>
  <cols>
    <col min="1" max="1" width="11.28515625" style="91" customWidth="1"/>
    <col min="2" max="2" width="16.5703125" style="32" customWidth="1"/>
    <col min="3" max="3" width="52.7109375" style="32" customWidth="1"/>
    <col min="4" max="4" width="62" style="32" customWidth="1"/>
    <col min="5" max="5" width="19.42578125" style="35" customWidth="1"/>
    <col min="6" max="6" width="29.5703125" style="32" customWidth="1"/>
    <col min="7" max="7" width="20.5703125" style="36" customWidth="1"/>
    <col min="8" max="8" width="23.28515625" style="32" bestFit="1" customWidth="1"/>
    <col min="9" max="9" width="12" style="32" bestFit="1" customWidth="1"/>
    <col min="10" max="10" width="12.85546875" style="91" bestFit="1" customWidth="1"/>
    <col min="11" max="11" width="13.7109375" style="91" bestFit="1" customWidth="1"/>
    <col min="12" max="12" width="16.140625" style="91" bestFit="1" customWidth="1"/>
    <col min="13" max="13" width="14" style="91" bestFit="1" customWidth="1"/>
    <col min="14" max="14" width="9.140625" style="91"/>
    <col min="15" max="15" width="10" style="91" bestFit="1" customWidth="1"/>
    <col min="16" max="16384" width="9.140625" style="32"/>
  </cols>
  <sheetData>
    <row r="2" spans="1:12" x14ac:dyDescent="0.25">
      <c r="B2" s="33" t="s">
        <v>0</v>
      </c>
      <c r="D2" s="34" t="s">
        <v>1</v>
      </c>
    </row>
    <row r="3" spans="1:12" x14ac:dyDescent="0.25">
      <c r="A3" s="106" t="s">
        <v>116</v>
      </c>
      <c r="B3" s="33" t="s">
        <v>3</v>
      </c>
      <c r="D3" s="33" t="s">
        <v>117</v>
      </c>
    </row>
    <row r="4" spans="1:12" x14ac:dyDescent="0.25">
      <c r="B4" s="33" t="s">
        <v>5</v>
      </c>
      <c r="D4" s="33" t="s">
        <v>798</v>
      </c>
    </row>
    <row r="6" spans="1:12" s="91" customFormat="1" x14ac:dyDescent="0.25">
      <c r="B6" s="126" t="s">
        <v>6</v>
      </c>
      <c r="C6" s="127" t="s">
        <v>7</v>
      </c>
      <c r="D6" s="127" t="s">
        <v>8</v>
      </c>
      <c r="E6" s="128" t="s">
        <v>9</v>
      </c>
      <c r="F6" s="127" t="s">
        <v>10</v>
      </c>
      <c r="G6" s="129" t="s">
        <v>11</v>
      </c>
      <c r="H6" s="130" t="s">
        <v>12</v>
      </c>
    </row>
    <row r="7" spans="1:12" x14ac:dyDescent="0.25">
      <c r="A7" s="102"/>
      <c r="B7" s="1" t="s">
        <v>769</v>
      </c>
      <c r="C7" s="38" t="s">
        <v>770</v>
      </c>
      <c r="D7" s="38" t="s">
        <v>286</v>
      </c>
      <c r="E7" s="39">
        <v>2450</v>
      </c>
      <c r="F7" s="39">
        <v>241943870</v>
      </c>
      <c r="G7" s="2">
        <v>1.130458664004926E-2</v>
      </c>
      <c r="H7" s="40" t="s">
        <v>107</v>
      </c>
      <c r="K7" s="95" t="s">
        <v>107</v>
      </c>
      <c r="L7" s="94">
        <f t="shared" ref="L7:L13" si="0">SUMIF($H$7:$H$143,K7,$F$7:$F$143)</f>
        <v>4010868706</v>
      </c>
    </row>
    <row r="8" spans="1:12" x14ac:dyDescent="0.25">
      <c r="A8" s="102"/>
      <c r="B8" s="1" t="s">
        <v>118</v>
      </c>
      <c r="C8" s="38" t="s">
        <v>415</v>
      </c>
      <c r="D8" s="38" t="s">
        <v>297</v>
      </c>
      <c r="E8" s="39">
        <v>480</v>
      </c>
      <c r="F8" s="39">
        <v>47634528</v>
      </c>
      <c r="G8" s="2">
        <v>2.2256759339835822E-3</v>
      </c>
      <c r="H8" s="40" t="s">
        <v>105</v>
      </c>
      <c r="K8" s="95" t="s">
        <v>120</v>
      </c>
      <c r="L8" s="94">
        <f t="shared" si="0"/>
        <v>146235000</v>
      </c>
    </row>
    <row r="9" spans="1:12" x14ac:dyDescent="0.25">
      <c r="A9" s="102"/>
      <c r="B9" s="1" t="s">
        <v>571</v>
      </c>
      <c r="C9" s="38" t="s">
        <v>592</v>
      </c>
      <c r="D9" s="38" t="s">
        <v>297</v>
      </c>
      <c r="E9" s="39">
        <v>1600</v>
      </c>
      <c r="F9" s="39">
        <v>155968960</v>
      </c>
      <c r="G9" s="2">
        <v>7.2874944981180037E-3</v>
      </c>
      <c r="H9" s="40" t="s">
        <v>105</v>
      </c>
      <c r="K9" s="95" t="s">
        <v>105</v>
      </c>
      <c r="L9" s="94">
        <f t="shared" si="0"/>
        <v>12648304391.200001</v>
      </c>
    </row>
    <row r="10" spans="1:12" x14ac:dyDescent="0.25">
      <c r="A10" s="102"/>
      <c r="B10" s="1" t="s">
        <v>119</v>
      </c>
      <c r="C10" s="38" t="s">
        <v>412</v>
      </c>
      <c r="D10" s="38" t="s">
        <v>297</v>
      </c>
      <c r="E10" s="39">
        <v>2500</v>
      </c>
      <c r="F10" s="39">
        <v>241892500</v>
      </c>
      <c r="G10" s="2">
        <v>1.1302186427902124E-2</v>
      </c>
      <c r="H10" s="40" t="s">
        <v>105</v>
      </c>
      <c r="K10" s="95" t="s">
        <v>112</v>
      </c>
      <c r="L10" s="94">
        <f t="shared" si="0"/>
        <v>1459565519</v>
      </c>
    </row>
    <row r="11" spans="1:12" x14ac:dyDescent="0.25">
      <c r="A11" s="102"/>
      <c r="B11" s="1" t="s">
        <v>771</v>
      </c>
      <c r="C11" s="38" t="s">
        <v>772</v>
      </c>
      <c r="D11" s="38" t="s">
        <v>297</v>
      </c>
      <c r="E11" s="39">
        <v>2370</v>
      </c>
      <c r="F11" s="39">
        <v>232316169</v>
      </c>
      <c r="G11" s="2">
        <v>1.0854741888458782E-2</v>
      </c>
      <c r="H11" s="40" t="s">
        <v>105</v>
      </c>
      <c r="K11" s="96" t="s">
        <v>108</v>
      </c>
      <c r="L11" s="94">
        <f t="shared" si="0"/>
        <v>1358613700</v>
      </c>
    </row>
    <row r="12" spans="1:12" x14ac:dyDescent="0.25">
      <c r="A12" s="102"/>
      <c r="B12" s="1" t="s">
        <v>773</v>
      </c>
      <c r="C12" s="38" t="s">
        <v>774</v>
      </c>
      <c r="D12" s="38" t="s">
        <v>297</v>
      </c>
      <c r="E12" s="39">
        <v>1864</v>
      </c>
      <c r="F12" s="39">
        <v>186134566.40000001</v>
      </c>
      <c r="G12" s="2">
        <v>8.6969524484203798E-3</v>
      </c>
      <c r="H12" s="40" t="s">
        <v>105</v>
      </c>
      <c r="K12" s="96" t="s">
        <v>110</v>
      </c>
      <c r="L12" s="94">
        <f t="shared" si="0"/>
        <v>0</v>
      </c>
    </row>
    <row r="13" spans="1:12" x14ac:dyDescent="0.25">
      <c r="A13" s="102"/>
      <c r="B13" s="1" t="s">
        <v>121</v>
      </c>
      <c r="C13" s="38" t="s">
        <v>414</v>
      </c>
      <c r="D13" s="38" t="s">
        <v>297</v>
      </c>
      <c r="E13" s="39">
        <v>65</v>
      </c>
      <c r="F13" s="39">
        <v>66146470</v>
      </c>
      <c r="G13" s="2">
        <v>3.0906280082583586E-3</v>
      </c>
      <c r="H13" s="40" t="s">
        <v>105</v>
      </c>
      <c r="K13" s="91" t="s">
        <v>126</v>
      </c>
      <c r="L13" s="94">
        <f t="shared" si="0"/>
        <v>0</v>
      </c>
    </row>
    <row r="14" spans="1:12" x14ac:dyDescent="0.25">
      <c r="A14" s="102"/>
      <c r="B14" s="1" t="s">
        <v>122</v>
      </c>
      <c r="C14" s="38" t="s">
        <v>413</v>
      </c>
      <c r="D14" s="38" t="s">
        <v>297</v>
      </c>
      <c r="E14" s="39">
        <v>200</v>
      </c>
      <c r="F14" s="39">
        <v>203388000</v>
      </c>
      <c r="G14" s="2">
        <v>9.5031019696689943E-3</v>
      </c>
      <c r="H14" s="40" t="s">
        <v>105</v>
      </c>
      <c r="K14" s="96"/>
      <c r="L14" s="91">
        <f>SUM(L7:L13)</f>
        <v>19623587316.200001</v>
      </c>
    </row>
    <row r="15" spans="1:12" x14ac:dyDescent="0.25">
      <c r="A15" s="102"/>
      <c r="B15" s="1" t="s">
        <v>123</v>
      </c>
      <c r="C15" s="38" t="s">
        <v>416</v>
      </c>
      <c r="D15" s="38" t="s">
        <v>297</v>
      </c>
      <c r="E15" s="39">
        <v>2500</v>
      </c>
      <c r="F15" s="39">
        <v>239890250</v>
      </c>
      <c r="G15" s="2">
        <v>1.1208633288489917E-2</v>
      </c>
      <c r="H15" s="40" t="s">
        <v>105</v>
      </c>
      <c r="K15" s="96"/>
    </row>
    <row r="16" spans="1:12" x14ac:dyDescent="0.25">
      <c r="A16" s="102"/>
      <c r="B16" s="1" t="s">
        <v>572</v>
      </c>
      <c r="C16" s="38" t="s">
        <v>591</v>
      </c>
      <c r="D16" s="38" t="s">
        <v>297</v>
      </c>
      <c r="E16" s="39">
        <v>2500</v>
      </c>
      <c r="F16" s="39">
        <v>239568250</v>
      </c>
      <c r="G16" s="2">
        <v>1.1193588158815436E-2</v>
      </c>
      <c r="H16" s="40" t="s">
        <v>105</v>
      </c>
      <c r="K16" s="96"/>
      <c r="L16" s="92">
        <f>F145</f>
        <v>19913961441.040001</v>
      </c>
    </row>
    <row r="17" spans="1:12" x14ac:dyDescent="0.25">
      <c r="A17" s="102"/>
      <c r="B17" s="1" t="s">
        <v>124</v>
      </c>
      <c r="C17" s="38" t="s">
        <v>418</v>
      </c>
      <c r="D17" s="38" t="s">
        <v>297</v>
      </c>
      <c r="E17" s="39">
        <v>1500</v>
      </c>
      <c r="F17" s="39">
        <v>145587900</v>
      </c>
      <c r="G17" s="2">
        <v>6.8024497966938683E-3</v>
      </c>
      <c r="H17" s="40" t="s">
        <v>105</v>
      </c>
      <c r="K17" s="96"/>
      <c r="L17" s="91">
        <f>L14-L16</f>
        <v>-290374124.84000015</v>
      </c>
    </row>
    <row r="18" spans="1:12" x14ac:dyDescent="0.25">
      <c r="A18" s="102"/>
      <c r="B18" s="1" t="s">
        <v>125</v>
      </c>
      <c r="C18" s="38" t="s">
        <v>420</v>
      </c>
      <c r="D18" s="38" t="s">
        <v>297</v>
      </c>
      <c r="E18" s="39">
        <v>1000</v>
      </c>
      <c r="F18" s="39">
        <v>99128800</v>
      </c>
      <c r="G18" s="2">
        <v>4.6316945666948087E-3</v>
      </c>
      <c r="H18" s="40" t="s">
        <v>105</v>
      </c>
      <c r="K18" s="96"/>
    </row>
    <row r="19" spans="1:12" x14ac:dyDescent="0.25">
      <c r="A19" s="102"/>
      <c r="B19" s="1" t="s">
        <v>775</v>
      </c>
      <c r="C19" s="38" t="s">
        <v>776</v>
      </c>
      <c r="D19" s="38" t="s">
        <v>297</v>
      </c>
      <c r="E19" s="39">
        <v>2500</v>
      </c>
      <c r="F19" s="39">
        <v>250090000</v>
      </c>
      <c r="G19" s="2">
        <v>1.1685206460531195E-2</v>
      </c>
      <c r="H19" s="40" t="s">
        <v>105</v>
      </c>
      <c r="K19" s="96"/>
    </row>
    <row r="20" spans="1:12" x14ac:dyDescent="0.25">
      <c r="A20" s="102"/>
      <c r="B20" s="1" t="s">
        <v>127</v>
      </c>
      <c r="C20" s="38" t="s">
        <v>419</v>
      </c>
      <c r="D20" s="38" t="s">
        <v>295</v>
      </c>
      <c r="E20" s="39">
        <v>22</v>
      </c>
      <c r="F20" s="39">
        <v>22315590</v>
      </c>
      <c r="G20" s="2">
        <v>1.0426737432067069E-3</v>
      </c>
      <c r="H20" s="40" t="s">
        <v>107</v>
      </c>
      <c r="K20" s="96"/>
    </row>
    <row r="21" spans="1:12" x14ac:dyDescent="0.25">
      <c r="A21" s="102"/>
      <c r="B21" s="1" t="s">
        <v>573</v>
      </c>
      <c r="C21" s="38" t="s">
        <v>593</v>
      </c>
      <c r="D21" s="38" t="s">
        <v>295</v>
      </c>
      <c r="E21" s="39">
        <v>400</v>
      </c>
      <c r="F21" s="39">
        <v>395894800</v>
      </c>
      <c r="G21" s="2">
        <v>1.8497790693952999E-2</v>
      </c>
      <c r="H21" s="40" t="s">
        <v>105</v>
      </c>
      <c r="K21" s="96"/>
    </row>
    <row r="22" spans="1:12" x14ac:dyDescent="0.25">
      <c r="A22" s="102"/>
      <c r="B22" s="1" t="s">
        <v>128</v>
      </c>
      <c r="C22" s="38" t="s">
        <v>417</v>
      </c>
      <c r="D22" s="38" t="s">
        <v>295</v>
      </c>
      <c r="E22" s="39">
        <v>100</v>
      </c>
      <c r="F22" s="39">
        <v>96350700</v>
      </c>
      <c r="G22" s="2">
        <v>4.5018906078479869E-3</v>
      </c>
      <c r="H22" s="40" t="s">
        <v>105</v>
      </c>
      <c r="K22" s="96"/>
    </row>
    <row r="23" spans="1:12" x14ac:dyDescent="0.25">
      <c r="A23" s="102"/>
      <c r="B23" s="1" t="s">
        <v>129</v>
      </c>
      <c r="C23" s="38" t="s">
        <v>421</v>
      </c>
      <c r="D23" s="38" t="s">
        <v>295</v>
      </c>
      <c r="E23" s="39">
        <v>6420</v>
      </c>
      <c r="F23" s="39">
        <v>639977058</v>
      </c>
      <c r="G23" s="2">
        <v>2.9902291386034417E-2</v>
      </c>
      <c r="H23" s="40" t="s">
        <v>105</v>
      </c>
      <c r="K23" s="96"/>
    </row>
    <row r="24" spans="1:12" x14ac:dyDescent="0.25">
      <c r="A24" s="102"/>
      <c r="B24" s="1" t="s">
        <v>130</v>
      </c>
      <c r="C24" s="38" t="s">
        <v>423</v>
      </c>
      <c r="D24" s="38" t="s">
        <v>297</v>
      </c>
      <c r="E24" s="39">
        <v>50</v>
      </c>
      <c r="F24" s="39">
        <v>50943000</v>
      </c>
      <c r="G24" s="2">
        <v>2.3802609969164725E-3</v>
      </c>
      <c r="H24" s="40" t="s">
        <v>105</v>
      </c>
      <c r="K24" s="96"/>
    </row>
    <row r="25" spans="1:12" x14ac:dyDescent="0.25">
      <c r="A25" s="102"/>
      <c r="B25" s="1" t="s">
        <v>131</v>
      </c>
      <c r="C25" s="38" t="s">
        <v>425</v>
      </c>
      <c r="D25" s="38" t="s">
        <v>297</v>
      </c>
      <c r="E25" s="39">
        <v>91</v>
      </c>
      <c r="F25" s="39">
        <v>89297117</v>
      </c>
      <c r="G25" s="2">
        <v>4.1723189590755728E-3</v>
      </c>
      <c r="H25" s="40" t="s">
        <v>105</v>
      </c>
      <c r="K25" s="96"/>
    </row>
    <row r="26" spans="1:12" x14ac:dyDescent="0.25">
      <c r="A26" s="102"/>
      <c r="B26" s="1" t="s">
        <v>132</v>
      </c>
      <c r="C26" s="38" t="s">
        <v>422</v>
      </c>
      <c r="D26" s="38" t="s">
        <v>297</v>
      </c>
      <c r="E26" s="39">
        <v>78</v>
      </c>
      <c r="F26" s="39">
        <v>73652826</v>
      </c>
      <c r="G26" s="2">
        <v>3.4413550250373065E-3</v>
      </c>
      <c r="H26" s="40" t="s">
        <v>105</v>
      </c>
      <c r="K26" s="96"/>
    </row>
    <row r="27" spans="1:12" x14ac:dyDescent="0.25">
      <c r="A27" s="102"/>
      <c r="B27" s="1" t="s">
        <v>133</v>
      </c>
      <c r="C27" s="38" t="s">
        <v>424</v>
      </c>
      <c r="D27" s="38" t="s">
        <v>297</v>
      </c>
      <c r="E27" s="39">
        <v>20</v>
      </c>
      <c r="F27" s="39">
        <v>19299600</v>
      </c>
      <c r="G27" s="2">
        <v>9.0175461076279673E-4</v>
      </c>
      <c r="H27" s="40" t="s">
        <v>105</v>
      </c>
      <c r="K27" s="96"/>
    </row>
    <row r="28" spans="1:12" x14ac:dyDescent="0.25">
      <c r="A28" s="102"/>
      <c r="B28" s="1" t="s">
        <v>777</v>
      </c>
      <c r="C28" s="38" t="s">
        <v>778</v>
      </c>
      <c r="D28" s="38" t="s">
        <v>297</v>
      </c>
      <c r="E28" s="39">
        <v>447</v>
      </c>
      <c r="F28" s="39">
        <v>437639373</v>
      </c>
      <c r="G28" s="2">
        <v>2.0448264339887327E-2</v>
      </c>
      <c r="H28" s="40" t="s">
        <v>105</v>
      </c>
      <c r="K28" s="96"/>
    </row>
    <row r="29" spans="1:12" x14ac:dyDescent="0.25">
      <c r="A29" s="102"/>
      <c r="B29" s="1" t="s">
        <v>574</v>
      </c>
      <c r="C29" s="38" t="s">
        <v>594</v>
      </c>
      <c r="D29" s="38" t="s">
        <v>297</v>
      </c>
      <c r="E29" s="39">
        <v>150</v>
      </c>
      <c r="F29" s="39">
        <v>148947750</v>
      </c>
      <c r="G29" s="2">
        <v>6.9594354455659374E-3</v>
      </c>
      <c r="H29" s="40" t="s">
        <v>105</v>
      </c>
      <c r="K29" s="96"/>
    </row>
    <row r="30" spans="1:12" x14ac:dyDescent="0.25">
      <c r="A30" s="102"/>
      <c r="B30" s="1" t="s">
        <v>134</v>
      </c>
      <c r="C30" s="38" t="s">
        <v>430</v>
      </c>
      <c r="D30" s="38" t="s">
        <v>297</v>
      </c>
      <c r="E30" s="39">
        <v>500</v>
      </c>
      <c r="F30" s="39">
        <v>49804450</v>
      </c>
      <c r="G30" s="2">
        <v>2.3270633807957251E-3</v>
      </c>
      <c r="H30" s="40" t="s">
        <v>105</v>
      </c>
      <c r="K30" s="96"/>
    </row>
    <row r="31" spans="1:12" x14ac:dyDescent="0.25">
      <c r="A31" s="102"/>
      <c r="B31" s="1" t="s">
        <v>135</v>
      </c>
      <c r="C31" s="38" t="s">
        <v>428</v>
      </c>
      <c r="D31" s="38" t="s">
        <v>297</v>
      </c>
      <c r="E31" s="39">
        <v>450</v>
      </c>
      <c r="F31" s="39">
        <v>44692110</v>
      </c>
      <c r="G31" s="2">
        <v>2.0881943800502649E-3</v>
      </c>
      <c r="H31" s="40" t="s">
        <v>105</v>
      </c>
      <c r="K31" s="96"/>
    </row>
    <row r="32" spans="1:12" x14ac:dyDescent="0.25">
      <c r="A32" s="102"/>
      <c r="B32" s="1" t="s">
        <v>136</v>
      </c>
      <c r="C32" s="38" t="s">
        <v>427</v>
      </c>
      <c r="D32" s="38" t="s">
        <v>297</v>
      </c>
      <c r="E32" s="39">
        <v>980</v>
      </c>
      <c r="F32" s="39">
        <v>95966500</v>
      </c>
      <c r="G32" s="2">
        <v>4.4839392450500499E-3</v>
      </c>
      <c r="H32" s="40" t="s">
        <v>105</v>
      </c>
      <c r="K32" s="96"/>
    </row>
    <row r="33" spans="1:11" x14ac:dyDescent="0.25">
      <c r="A33" s="102"/>
      <c r="B33" s="1" t="s">
        <v>137</v>
      </c>
      <c r="C33" s="38" t="s">
        <v>426</v>
      </c>
      <c r="D33" s="38" t="s">
        <v>297</v>
      </c>
      <c r="E33" s="39">
        <v>500</v>
      </c>
      <c r="F33" s="39">
        <v>48816200</v>
      </c>
      <c r="G33" s="2">
        <v>2.2808883826565753E-3</v>
      </c>
      <c r="H33" s="40" t="s">
        <v>105</v>
      </c>
      <c r="K33" s="96"/>
    </row>
    <row r="34" spans="1:11" x14ac:dyDescent="0.25">
      <c r="A34" s="102"/>
      <c r="B34" s="1" t="s">
        <v>138</v>
      </c>
      <c r="C34" s="38" t="s">
        <v>429</v>
      </c>
      <c r="D34" s="38" t="s">
        <v>297</v>
      </c>
      <c r="E34" s="39">
        <v>1500</v>
      </c>
      <c r="F34" s="39">
        <v>143665500</v>
      </c>
      <c r="G34" s="2">
        <v>6.7126275690969029E-3</v>
      </c>
      <c r="H34" s="40" t="s">
        <v>105</v>
      </c>
      <c r="K34" s="96"/>
    </row>
    <row r="35" spans="1:11" x14ac:dyDescent="0.25">
      <c r="A35" s="102"/>
      <c r="B35" s="1" t="s">
        <v>748</v>
      </c>
      <c r="C35" s="38" t="s">
        <v>749</v>
      </c>
      <c r="D35" s="38" t="s">
        <v>297</v>
      </c>
      <c r="E35" s="39">
        <v>2480</v>
      </c>
      <c r="F35" s="39">
        <v>238555168</v>
      </c>
      <c r="G35" s="2">
        <v>1.1146252910179153E-2</v>
      </c>
      <c r="H35" s="40" t="s">
        <v>105</v>
      </c>
      <c r="K35" s="96"/>
    </row>
    <row r="36" spans="1:11" x14ac:dyDescent="0.25">
      <c r="A36" s="102"/>
      <c r="B36" s="1" t="s">
        <v>139</v>
      </c>
      <c r="C36" s="38" t="s">
        <v>435</v>
      </c>
      <c r="D36" s="38" t="s">
        <v>295</v>
      </c>
      <c r="E36" s="39">
        <v>9</v>
      </c>
      <c r="F36" s="39">
        <v>8698653</v>
      </c>
      <c r="G36" s="2">
        <v>4.0643590800719365E-4</v>
      </c>
      <c r="H36" s="40" t="s">
        <v>107</v>
      </c>
      <c r="K36" s="96"/>
    </row>
    <row r="37" spans="1:11" x14ac:dyDescent="0.25">
      <c r="A37" s="102"/>
      <c r="B37" s="1" t="s">
        <v>277</v>
      </c>
      <c r="C37" s="38" t="s">
        <v>524</v>
      </c>
      <c r="D37" s="38" t="s">
        <v>295</v>
      </c>
      <c r="E37" s="39">
        <v>1</v>
      </c>
      <c r="F37" s="39">
        <v>10056250</v>
      </c>
      <c r="G37" s="2">
        <v>4.6986827729504112E-4</v>
      </c>
      <c r="H37" s="40" t="s">
        <v>206</v>
      </c>
      <c r="K37" s="96"/>
    </row>
    <row r="38" spans="1:11" x14ac:dyDescent="0.25">
      <c r="A38" s="102"/>
      <c r="B38" s="1" t="s">
        <v>779</v>
      </c>
      <c r="C38" s="38" t="s">
        <v>780</v>
      </c>
      <c r="D38" s="38" t="s">
        <v>295</v>
      </c>
      <c r="E38" s="39">
        <v>2500</v>
      </c>
      <c r="F38" s="39">
        <v>243261750</v>
      </c>
      <c r="G38" s="2">
        <v>1.136616327202257E-2</v>
      </c>
      <c r="H38" s="40" t="s">
        <v>105</v>
      </c>
      <c r="K38" s="96"/>
    </row>
    <row r="39" spans="1:11" x14ac:dyDescent="0.25">
      <c r="A39" s="102"/>
      <c r="B39" s="1" t="s">
        <v>140</v>
      </c>
      <c r="C39" s="38" t="s">
        <v>437</v>
      </c>
      <c r="D39" s="38" t="s">
        <v>286</v>
      </c>
      <c r="E39" s="39">
        <v>1</v>
      </c>
      <c r="F39" s="39">
        <v>961344</v>
      </c>
      <c r="G39" s="9">
        <v>4.4917842055231719E-5</v>
      </c>
      <c r="H39" s="40" t="s">
        <v>105</v>
      </c>
      <c r="K39" s="96"/>
    </row>
    <row r="40" spans="1:11" x14ac:dyDescent="0.25">
      <c r="A40" s="102"/>
      <c r="B40" s="1" t="s">
        <v>141</v>
      </c>
      <c r="C40" s="38" t="s">
        <v>432</v>
      </c>
      <c r="D40" s="38" t="s">
        <v>286</v>
      </c>
      <c r="E40" s="39">
        <v>5</v>
      </c>
      <c r="F40" s="39">
        <v>4982195</v>
      </c>
      <c r="G40" s="2">
        <v>2.3278810508867295E-4</v>
      </c>
      <c r="H40" s="40" t="s">
        <v>105</v>
      </c>
      <c r="K40" s="96"/>
    </row>
    <row r="41" spans="1:11" x14ac:dyDescent="0.25">
      <c r="A41" s="102"/>
      <c r="B41" s="1" t="s">
        <v>650</v>
      </c>
      <c r="C41" s="38" t="s">
        <v>660</v>
      </c>
      <c r="D41" s="38" t="s">
        <v>346</v>
      </c>
      <c r="E41" s="39">
        <v>1000</v>
      </c>
      <c r="F41" s="39">
        <v>97047700</v>
      </c>
      <c r="G41" s="2">
        <v>4.5344572394725629E-3</v>
      </c>
      <c r="H41" s="40" t="s">
        <v>105</v>
      </c>
      <c r="K41" s="96"/>
    </row>
    <row r="42" spans="1:11" x14ac:dyDescent="0.25">
      <c r="A42" s="102"/>
      <c r="B42" s="1" t="s">
        <v>651</v>
      </c>
      <c r="C42" s="38" t="s">
        <v>663</v>
      </c>
      <c r="D42" s="38" t="s">
        <v>374</v>
      </c>
      <c r="E42" s="39">
        <v>2470</v>
      </c>
      <c r="F42" s="39">
        <v>240494020</v>
      </c>
      <c r="G42" s="2">
        <v>1.1236843841109673E-2</v>
      </c>
      <c r="H42" s="40" t="s">
        <v>105</v>
      </c>
      <c r="K42" s="96"/>
    </row>
    <row r="43" spans="1:11" x14ac:dyDescent="0.25">
      <c r="A43" s="102"/>
      <c r="B43" s="1" t="s">
        <v>142</v>
      </c>
      <c r="C43" s="38" t="s">
        <v>436</v>
      </c>
      <c r="D43" s="38" t="s">
        <v>374</v>
      </c>
      <c r="E43" s="39">
        <v>500</v>
      </c>
      <c r="F43" s="39">
        <v>48677950</v>
      </c>
      <c r="G43" s="2">
        <v>2.2744287889376403E-3</v>
      </c>
      <c r="H43" s="40" t="s">
        <v>105</v>
      </c>
      <c r="K43" s="96"/>
    </row>
    <row r="44" spans="1:11" x14ac:dyDescent="0.25">
      <c r="A44" s="102"/>
      <c r="B44" s="1" t="s">
        <v>143</v>
      </c>
      <c r="C44" s="38" t="s">
        <v>433</v>
      </c>
      <c r="D44" s="38" t="s">
        <v>374</v>
      </c>
      <c r="E44" s="39">
        <v>6000</v>
      </c>
      <c r="F44" s="39">
        <v>583741200</v>
      </c>
      <c r="G44" s="2">
        <v>2.7274726864401744E-2</v>
      </c>
      <c r="H44" s="40" t="s">
        <v>105</v>
      </c>
      <c r="K44" s="96"/>
    </row>
    <row r="45" spans="1:11" x14ac:dyDescent="0.25">
      <c r="A45" s="102"/>
      <c r="B45" s="1" t="s">
        <v>723</v>
      </c>
      <c r="C45" s="38" t="s">
        <v>743</v>
      </c>
      <c r="D45" s="38" t="s">
        <v>374</v>
      </c>
      <c r="E45" s="39">
        <v>1900</v>
      </c>
      <c r="F45" s="39">
        <v>187377050</v>
      </c>
      <c r="G45" s="2">
        <v>8.7550062586080075E-3</v>
      </c>
      <c r="H45" s="40" t="s">
        <v>105</v>
      </c>
      <c r="K45" s="96"/>
    </row>
    <row r="46" spans="1:11" x14ac:dyDescent="0.25">
      <c r="A46" s="102"/>
      <c r="B46" s="1" t="s">
        <v>750</v>
      </c>
      <c r="C46" s="38" t="s">
        <v>751</v>
      </c>
      <c r="D46" s="38" t="s">
        <v>374</v>
      </c>
      <c r="E46" s="39">
        <v>1000</v>
      </c>
      <c r="F46" s="39">
        <v>96130500</v>
      </c>
      <c r="G46" s="2">
        <v>4.491601981902891E-3</v>
      </c>
      <c r="H46" s="40" t="s">
        <v>105</v>
      </c>
      <c r="K46" s="96"/>
    </row>
    <row r="47" spans="1:11" x14ac:dyDescent="0.25">
      <c r="A47" s="102"/>
      <c r="B47" s="1" t="s">
        <v>144</v>
      </c>
      <c r="C47" s="38" t="s">
        <v>438</v>
      </c>
      <c r="D47" s="38" t="s">
        <v>286</v>
      </c>
      <c r="E47" s="39">
        <v>414</v>
      </c>
      <c r="F47" s="39">
        <v>405844614</v>
      </c>
      <c r="G47" s="2">
        <v>1.8962685855030546E-2</v>
      </c>
      <c r="H47" s="40" t="s">
        <v>112</v>
      </c>
      <c r="K47" s="96"/>
    </row>
    <row r="48" spans="1:11" x14ac:dyDescent="0.25">
      <c r="A48" s="102"/>
      <c r="B48" s="1" t="s">
        <v>145</v>
      </c>
      <c r="C48" s="38" t="s">
        <v>431</v>
      </c>
      <c r="D48" s="38" t="s">
        <v>434</v>
      </c>
      <c r="E48" s="39">
        <v>96</v>
      </c>
      <c r="F48" s="39">
        <v>92389824</v>
      </c>
      <c r="G48" s="2">
        <v>4.3168226170264305E-3</v>
      </c>
      <c r="H48" s="40" t="s">
        <v>107</v>
      </c>
      <c r="K48" s="96"/>
    </row>
    <row r="49" spans="1:11" x14ac:dyDescent="0.25">
      <c r="A49" s="102"/>
      <c r="B49" s="1" t="s">
        <v>146</v>
      </c>
      <c r="C49" s="38" t="s">
        <v>439</v>
      </c>
      <c r="D49" s="38" t="s">
        <v>434</v>
      </c>
      <c r="E49" s="39">
        <v>50</v>
      </c>
      <c r="F49" s="39">
        <v>49119150</v>
      </c>
      <c r="G49" s="2">
        <v>2.2950434200319919E-3</v>
      </c>
      <c r="H49" s="40" t="s">
        <v>107</v>
      </c>
      <c r="K49" s="96"/>
    </row>
    <row r="50" spans="1:11" x14ac:dyDescent="0.25">
      <c r="A50" s="102"/>
      <c r="B50" s="1" t="s">
        <v>147</v>
      </c>
      <c r="C50" s="38" t="s">
        <v>441</v>
      </c>
      <c r="D50" s="38" t="s">
        <v>434</v>
      </c>
      <c r="E50" s="39">
        <v>1000</v>
      </c>
      <c r="F50" s="39">
        <v>99697200</v>
      </c>
      <c r="G50" s="2">
        <v>4.6582524912506321E-3</v>
      </c>
      <c r="H50" s="40" t="s">
        <v>107</v>
      </c>
      <c r="K50" s="96"/>
    </row>
    <row r="51" spans="1:11" x14ac:dyDescent="0.25">
      <c r="A51" s="102"/>
      <c r="B51" s="1" t="s">
        <v>724</v>
      </c>
      <c r="C51" s="38" t="s">
        <v>742</v>
      </c>
      <c r="D51" s="38" t="s">
        <v>434</v>
      </c>
      <c r="E51" s="39">
        <v>1000</v>
      </c>
      <c r="F51" s="39">
        <v>98444200</v>
      </c>
      <c r="G51" s="2">
        <v>4.5997073127347155E-3</v>
      </c>
      <c r="H51" s="40" t="s">
        <v>107</v>
      </c>
      <c r="K51" s="96"/>
    </row>
    <row r="52" spans="1:11" x14ac:dyDescent="0.25">
      <c r="A52" s="102"/>
      <c r="B52" s="1" t="s">
        <v>612</v>
      </c>
      <c r="C52" s="38" t="s">
        <v>637</v>
      </c>
      <c r="D52" s="38" t="s">
        <v>434</v>
      </c>
      <c r="E52" s="39">
        <v>2500</v>
      </c>
      <c r="F52" s="39">
        <v>248068750</v>
      </c>
      <c r="G52" s="2">
        <v>1.1590765565020185E-2</v>
      </c>
      <c r="H52" s="40" t="s">
        <v>107</v>
      </c>
      <c r="K52" s="96"/>
    </row>
    <row r="53" spans="1:11" x14ac:dyDescent="0.25">
      <c r="A53" s="102"/>
      <c r="B53" s="1" t="s">
        <v>689</v>
      </c>
      <c r="C53" s="38" t="s">
        <v>690</v>
      </c>
      <c r="D53" s="38" t="s">
        <v>434</v>
      </c>
      <c r="E53" s="39">
        <v>2500</v>
      </c>
      <c r="F53" s="39">
        <v>248077500</v>
      </c>
      <c r="G53" s="2">
        <v>1.1591174400065686E-2</v>
      </c>
      <c r="H53" s="40" t="s">
        <v>107</v>
      </c>
      <c r="K53" s="96"/>
    </row>
    <row r="54" spans="1:11" x14ac:dyDescent="0.25">
      <c r="A54" s="102"/>
      <c r="B54" s="1" t="s">
        <v>148</v>
      </c>
      <c r="C54" s="38" t="s">
        <v>443</v>
      </c>
      <c r="D54" s="38" t="s">
        <v>297</v>
      </c>
      <c r="E54" s="39">
        <v>500</v>
      </c>
      <c r="F54" s="39">
        <v>50170600</v>
      </c>
      <c r="G54" s="2">
        <v>2.3441713752997977E-3</v>
      </c>
      <c r="H54" s="40" t="s">
        <v>108</v>
      </c>
      <c r="K54" s="96"/>
    </row>
    <row r="55" spans="1:11" x14ac:dyDescent="0.25">
      <c r="A55" s="102"/>
      <c r="B55" s="1" t="s">
        <v>149</v>
      </c>
      <c r="C55" s="38" t="s">
        <v>442</v>
      </c>
      <c r="D55" s="38" t="s">
        <v>297</v>
      </c>
      <c r="E55" s="39">
        <v>5</v>
      </c>
      <c r="F55" s="39">
        <v>5014800</v>
      </c>
      <c r="G55" s="2">
        <v>2.3431154127822717E-4</v>
      </c>
      <c r="H55" s="40" t="s">
        <v>108</v>
      </c>
      <c r="K55" s="96"/>
    </row>
    <row r="56" spans="1:11" x14ac:dyDescent="0.25">
      <c r="A56" s="102"/>
      <c r="B56" s="1" t="s">
        <v>752</v>
      </c>
      <c r="C56" s="38" t="s">
        <v>753</v>
      </c>
      <c r="D56" s="38" t="s">
        <v>297</v>
      </c>
      <c r="E56" s="39">
        <v>4930</v>
      </c>
      <c r="F56" s="39">
        <v>482599672</v>
      </c>
      <c r="G56" s="2">
        <v>2.254898958416824E-2</v>
      </c>
      <c r="H56" s="40" t="s">
        <v>108</v>
      </c>
      <c r="K56" s="96"/>
    </row>
    <row r="57" spans="1:11" x14ac:dyDescent="0.25">
      <c r="A57" s="102"/>
      <c r="B57" s="1" t="s">
        <v>150</v>
      </c>
      <c r="C57" s="38" t="s">
        <v>448</v>
      </c>
      <c r="D57" s="38" t="s">
        <v>318</v>
      </c>
      <c r="E57" s="39">
        <v>100</v>
      </c>
      <c r="F57" s="39">
        <v>99751600</v>
      </c>
      <c r="G57" s="2">
        <v>4.6607942771335264E-3</v>
      </c>
      <c r="H57" s="40" t="s">
        <v>112</v>
      </c>
      <c r="K57" s="96"/>
    </row>
    <row r="58" spans="1:11" x14ac:dyDescent="0.25">
      <c r="A58" s="102"/>
      <c r="B58" s="1" t="s">
        <v>151</v>
      </c>
      <c r="C58" s="38" t="s">
        <v>449</v>
      </c>
      <c r="D58" s="38" t="s">
        <v>297</v>
      </c>
      <c r="E58" s="39">
        <v>20600</v>
      </c>
      <c r="F58" s="39">
        <v>19331616.800000001</v>
      </c>
      <c r="G58" s="2">
        <v>9.0325056389249224E-4</v>
      </c>
      <c r="H58" s="40" t="s">
        <v>105</v>
      </c>
      <c r="K58" s="96"/>
    </row>
    <row r="59" spans="1:11" x14ac:dyDescent="0.25">
      <c r="A59" s="102"/>
      <c r="B59" s="1" t="s">
        <v>152</v>
      </c>
      <c r="C59" s="38" t="s">
        <v>444</v>
      </c>
      <c r="D59" s="38" t="s">
        <v>297</v>
      </c>
      <c r="E59" s="39">
        <v>1</v>
      </c>
      <c r="F59" s="39">
        <v>1030410</v>
      </c>
      <c r="G59" s="2">
        <v>4.8144882198392373E-5</v>
      </c>
      <c r="H59" s="40" t="s">
        <v>105</v>
      </c>
      <c r="K59" s="96"/>
    </row>
    <row r="60" spans="1:11" x14ac:dyDescent="0.25">
      <c r="A60" s="102"/>
      <c r="B60" s="1" t="s">
        <v>153</v>
      </c>
      <c r="C60" s="38" t="s">
        <v>445</v>
      </c>
      <c r="D60" s="38" t="s">
        <v>297</v>
      </c>
      <c r="E60" s="39">
        <v>2</v>
      </c>
      <c r="F60" s="39">
        <v>2041996</v>
      </c>
      <c r="G60" s="2">
        <v>9.5410231722895181E-5</v>
      </c>
      <c r="H60" s="40" t="s">
        <v>105</v>
      </c>
      <c r="K60" s="96"/>
    </row>
    <row r="61" spans="1:11" x14ac:dyDescent="0.25">
      <c r="A61" s="102"/>
      <c r="B61" s="1" t="s">
        <v>154</v>
      </c>
      <c r="C61" s="38" t="s">
        <v>446</v>
      </c>
      <c r="D61" s="38" t="s">
        <v>297</v>
      </c>
      <c r="E61" s="39">
        <v>298</v>
      </c>
      <c r="F61" s="39">
        <v>294011568</v>
      </c>
      <c r="G61" s="2">
        <v>1.3737398032166446E-2</v>
      </c>
      <c r="H61" s="40" t="s">
        <v>105</v>
      </c>
      <c r="K61" s="96"/>
    </row>
    <row r="62" spans="1:11" x14ac:dyDescent="0.25">
      <c r="A62" s="102"/>
      <c r="B62" s="1" t="s">
        <v>575</v>
      </c>
      <c r="C62" s="38" t="s">
        <v>595</v>
      </c>
      <c r="D62" s="38" t="s">
        <v>297</v>
      </c>
      <c r="E62" s="39">
        <v>950</v>
      </c>
      <c r="F62" s="39">
        <v>93996800</v>
      </c>
      <c r="G62" s="2">
        <v>4.3919069720071121E-3</v>
      </c>
      <c r="H62" s="40" t="s">
        <v>105</v>
      </c>
      <c r="K62" s="96"/>
    </row>
    <row r="63" spans="1:11" x14ac:dyDescent="0.25">
      <c r="A63" s="102"/>
      <c r="B63" s="1" t="s">
        <v>155</v>
      </c>
      <c r="C63" s="38" t="s">
        <v>447</v>
      </c>
      <c r="D63" s="38" t="s">
        <v>297</v>
      </c>
      <c r="E63" s="39">
        <v>1500</v>
      </c>
      <c r="F63" s="39">
        <v>147796050</v>
      </c>
      <c r="G63" s="2">
        <v>6.9056234087768063E-3</v>
      </c>
      <c r="H63" s="40" t="s">
        <v>105</v>
      </c>
      <c r="K63" s="96"/>
    </row>
    <row r="64" spans="1:11" x14ac:dyDescent="0.25">
      <c r="A64" s="102"/>
      <c r="B64" s="1" t="s">
        <v>668</v>
      </c>
      <c r="C64" s="38" t="s">
        <v>669</v>
      </c>
      <c r="D64" s="38" t="s">
        <v>297</v>
      </c>
      <c r="E64" s="39">
        <v>2470</v>
      </c>
      <c r="F64" s="39">
        <v>241491900</v>
      </c>
      <c r="G64" s="2">
        <v>1.1283468791418902E-2</v>
      </c>
      <c r="H64" s="40" t="s">
        <v>105</v>
      </c>
      <c r="K64" s="96"/>
    </row>
    <row r="65" spans="1:11" x14ac:dyDescent="0.25">
      <c r="A65" s="102"/>
      <c r="B65" s="1" t="s">
        <v>156</v>
      </c>
      <c r="C65" s="38" t="s">
        <v>453</v>
      </c>
      <c r="D65" s="38" t="s">
        <v>295</v>
      </c>
      <c r="E65" s="39">
        <v>1500</v>
      </c>
      <c r="F65" s="39">
        <v>146235000</v>
      </c>
      <c r="G65" s="2">
        <v>6.8326849004589517E-3</v>
      </c>
      <c r="H65" s="40" t="s">
        <v>120</v>
      </c>
      <c r="K65" s="96"/>
    </row>
    <row r="66" spans="1:11" x14ac:dyDescent="0.25">
      <c r="A66" s="102"/>
      <c r="B66" s="1" t="s">
        <v>157</v>
      </c>
      <c r="C66" s="38" t="s">
        <v>455</v>
      </c>
      <c r="D66" s="38" t="s">
        <v>450</v>
      </c>
      <c r="E66" s="39">
        <v>5</v>
      </c>
      <c r="F66" s="39">
        <v>5173660</v>
      </c>
      <c r="G66" s="2">
        <v>2.4173411674433933E-4</v>
      </c>
      <c r="H66" s="40" t="s">
        <v>107</v>
      </c>
      <c r="K66" s="96"/>
    </row>
    <row r="67" spans="1:11" x14ac:dyDescent="0.25">
      <c r="A67" s="102"/>
      <c r="B67" s="1" t="s">
        <v>158</v>
      </c>
      <c r="C67" s="38" t="s">
        <v>452</v>
      </c>
      <c r="D67" s="38" t="s">
        <v>450</v>
      </c>
      <c r="E67" s="39">
        <v>9</v>
      </c>
      <c r="F67" s="39">
        <v>9187191</v>
      </c>
      <c r="G67" s="2">
        <v>4.2926236005971471E-4</v>
      </c>
      <c r="H67" s="40" t="s">
        <v>107</v>
      </c>
      <c r="K67" s="96"/>
    </row>
    <row r="68" spans="1:11" x14ac:dyDescent="0.25">
      <c r="A68" s="102"/>
      <c r="B68" s="1" t="s">
        <v>159</v>
      </c>
      <c r="C68" s="38" t="s">
        <v>456</v>
      </c>
      <c r="D68" s="38" t="s">
        <v>450</v>
      </c>
      <c r="E68" s="39">
        <v>25</v>
      </c>
      <c r="F68" s="39">
        <v>24157825</v>
      </c>
      <c r="G68" s="9">
        <v>1.1287503409267944E-3</v>
      </c>
      <c r="H68" s="40" t="s">
        <v>105</v>
      </c>
      <c r="K68" s="96"/>
    </row>
    <row r="69" spans="1:11" x14ac:dyDescent="0.25">
      <c r="A69" s="102"/>
      <c r="B69" s="1" t="s">
        <v>160</v>
      </c>
      <c r="C69" s="38" t="s">
        <v>457</v>
      </c>
      <c r="D69" s="38" t="s">
        <v>369</v>
      </c>
      <c r="E69" s="39">
        <v>500</v>
      </c>
      <c r="F69" s="39">
        <v>50019050</v>
      </c>
      <c r="G69" s="2">
        <v>2.3370903523116993E-3</v>
      </c>
      <c r="H69" s="40" t="s">
        <v>105</v>
      </c>
      <c r="K69" s="96"/>
    </row>
    <row r="70" spans="1:11" x14ac:dyDescent="0.25">
      <c r="A70" s="102"/>
      <c r="B70" s="1" t="s">
        <v>279</v>
      </c>
      <c r="C70" s="38" t="s">
        <v>523</v>
      </c>
      <c r="D70" s="38" t="s">
        <v>369</v>
      </c>
      <c r="E70" s="39">
        <v>1448383</v>
      </c>
      <c r="F70" s="39">
        <v>247644525.34</v>
      </c>
      <c r="G70" s="2">
        <v>1.1570944089800269E-2</v>
      </c>
      <c r="H70" s="40"/>
      <c r="K70" s="96"/>
    </row>
    <row r="71" spans="1:11" x14ac:dyDescent="0.25">
      <c r="A71" s="102"/>
      <c r="B71" s="1" t="s">
        <v>161</v>
      </c>
      <c r="C71" s="38" t="s">
        <v>454</v>
      </c>
      <c r="D71" s="38" t="s">
        <v>458</v>
      </c>
      <c r="E71" s="39">
        <v>500</v>
      </c>
      <c r="F71" s="39">
        <v>49619800</v>
      </c>
      <c r="G71" s="2">
        <v>2.3184357932354983E-3</v>
      </c>
      <c r="H71" s="40" t="s">
        <v>107</v>
      </c>
      <c r="K71" s="96"/>
    </row>
    <row r="72" spans="1:11" x14ac:dyDescent="0.25">
      <c r="A72" s="102"/>
      <c r="B72" s="1" t="s">
        <v>162</v>
      </c>
      <c r="C72" s="38" t="s">
        <v>451</v>
      </c>
      <c r="D72" s="38" t="s">
        <v>361</v>
      </c>
      <c r="E72" s="39">
        <v>450</v>
      </c>
      <c r="F72" s="39">
        <v>43938450</v>
      </c>
      <c r="G72" s="2">
        <v>2.0529803662910429E-3</v>
      </c>
      <c r="H72" s="40" t="s">
        <v>108</v>
      </c>
      <c r="K72" s="96"/>
    </row>
    <row r="73" spans="1:11" x14ac:dyDescent="0.25">
      <c r="A73" s="102"/>
      <c r="B73" s="1" t="s">
        <v>163</v>
      </c>
      <c r="C73" s="38" t="s">
        <v>440</v>
      </c>
      <c r="D73" s="38" t="s">
        <v>361</v>
      </c>
      <c r="E73" s="39">
        <v>450</v>
      </c>
      <c r="F73" s="39">
        <v>43844670</v>
      </c>
      <c r="G73" s="2">
        <v>2.0485985890833628E-3</v>
      </c>
      <c r="H73" s="40" t="s">
        <v>108</v>
      </c>
      <c r="K73" s="96"/>
    </row>
    <row r="74" spans="1:11" x14ac:dyDescent="0.25">
      <c r="A74" s="102"/>
      <c r="B74" s="1" t="s">
        <v>691</v>
      </c>
      <c r="C74" s="38" t="s">
        <v>692</v>
      </c>
      <c r="D74" s="38" t="s">
        <v>361</v>
      </c>
      <c r="E74" s="39">
        <v>1250</v>
      </c>
      <c r="F74" s="39">
        <v>123060125</v>
      </c>
      <c r="G74" s="2">
        <v>5.7498619204437457E-3</v>
      </c>
      <c r="H74" s="40" t="s">
        <v>108</v>
      </c>
      <c r="K74" s="96"/>
    </row>
    <row r="75" spans="1:11" x14ac:dyDescent="0.25">
      <c r="A75" s="102"/>
      <c r="B75" s="1" t="s">
        <v>693</v>
      </c>
      <c r="C75" s="38" t="s">
        <v>694</v>
      </c>
      <c r="D75" s="38" t="s">
        <v>361</v>
      </c>
      <c r="E75" s="39">
        <v>1250</v>
      </c>
      <c r="F75" s="39">
        <v>122999875</v>
      </c>
      <c r="G75" s="2">
        <v>5.7470467991304307E-3</v>
      </c>
      <c r="H75" s="40" t="s">
        <v>108</v>
      </c>
      <c r="K75" s="96"/>
    </row>
    <row r="76" spans="1:11" x14ac:dyDescent="0.25">
      <c r="A76" s="102"/>
      <c r="B76" s="1" t="s">
        <v>781</v>
      </c>
      <c r="C76" s="38" t="s">
        <v>782</v>
      </c>
      <c r="D76" s="38" t="s">
        <v>361</v>
      </c>
      <c r="E76" s="39">
        <v>1500</v>
      </c>
      <c r="F76" s="39">
        <v>148992600</v>
      </c>
      <c r="G76" s="2">
        <v>6.9615310171991683E-3</v>
      </c>
      <c r="H76" s="40" t="s">
        <v>108</v>
      </c>
      <c r="K76" s="96"/>
    </row>
    <row r="77" spans="1:11" x14ac:dyDescent="0.25">
      <c r="A77" s="102"/>
      <c r="B77" s="1" t="s">
        <v>164</v>
      </c>
      <c r="C77" s="38" t="s">
        <v>460</v>
      </c>
      <c r="D77" s="38" t="s">
        <v>295</v>
      </c>
      <c r="E77" s="39">
        <v>5</v>
      </c>
      <c r="F77" s="39">
        <v>49952100</v>
      </c>
      <c r="G77" s="2">
        <v>2.3339621801635423E-3</v>
      </c>
      <c r="H77" s="40" t="s">
        <v>105</v>
      </c>
      <c r="K77" s="96"/>
    </row>
    <row r="78" spans="1:11" x14ac:dyDescent="0.25">
      <c r="A78" s="102"/>
      <c r="B78" s="1" t="s">
        <v>165</v>
      </c>
      <c r="C78" s="38" t="s">
        <v>459</v>
      </c>
      <c r="D78" s="38" t="s">
        <v>295</v>
      </c>
      <c r="E78" s="39">
        <v>1400</v>
      </c>
      <c r="F78" s="39">
        <v>137155200</v>
      </c>
      <c r="G78" s="2">
        <v>6.4084402780416978E-3</v>
      </c>
      <c r="H78" s="40" t="s">
        <v>105</v>
      </c>
      <c r="K78" s="96"/>
    </row>
    <row r="79" spans="1:11" x14ac:dyDescent="0.25">
      <c r="A79" s="102"/>
      <c r="B79" s="1" t="s">
        <v>166</v>
      </c>
      <c r="C79" s="38" t="s">
        <v>461</v>
      </c>
      <c r="D79" s="38" t="s">
        <v>295</v>
      </c>
      <c r="E79" s="39">
        <v>500</v>
      </c>
      <c r="F79" s="39">
        <v>48420500</v>
      </c>
      <c r="G79" s="2">
        <v>2.2623996937988352E-3</v>
      </c>
      <c r="H79" s="40" t="s">
        <v>105</v>
      </c>
      <c r="K79" s="96"/>
    </row>
    <row r="80" spans="1:11" x14ac:dyDescent="0.25">
      <c r="A80" s="102"/>
      <c r="B80" s="1" t="s">
        <v>531</v>
      </c>
      <c r="C80" s="38" t="s">
        <v>536</v>
      </c>
      <c r="D80" s="38" t="s">
        <v>295</v>
      </c>
      <c r="E80" s="39">
        <v>2500</v>
      </c>
      <c r="F80" s="39">
        <v>238373750</v>
      </c>
      <c r="G80" s="2">
        <v>1.1137776334603734E-2</v>
      </c>
      <c r="H80" s="40" t="s">
        <v>105</v>
      </c>
      <c r="K80" s="96"/>
    </row>
    <row r="81" spans="1:11" x14ac:dyDescent="0.25">
      <c r="A81" s="102"/>
      <c r="B81" s="1" t="s">
        <v>576</v>
      </c>
      <c r="C81" s="38" t="s">
        <v>596</v>
      </c>
      <c r="D81" s="38" t="s">
        <v>297</v>
      </c>
      <c r="E81" s="39">
        <v>1400</v>
      </c>
      <c r="F81" s="39">
        <v>136606820</v>
      </c>
      <c r="G81" s="2">
        <v>6.3828177680699824E-3</v>
      </c>
      <c r="H81" s="40" t="s">
        <v>105</v>
      </c>
      <c r="K81" s="96"/>
    </row>
    <row r="82" spans="1:11" x14ac:dyDescent="0.25">
      <c r="A82" s="102"/>
      <c r="B82" s="1" t="s">
        <v>695</v>
      </c>
      <c r="C82" s="38" t="s">
        <v>696</v>
      </c>
      <c r="D82" s="38" t="s">
        <v>297</v>
      </c>
      <c r="E82" s="39">
        <v>2500</v>
      </c>
      <c r="F82" s="39">
        <v>247327750</v>
      </c>
      <c r="G82" s="2">
        <v>1.1556143077166797E-2</v>
      </c>
      <c r="H82" s="40" t="s">
        <v>105</v>
      </c>
      <c r="K82" s="96"/>
    </row>
    <row r="83" spans="1:11" x14ac:dyDescent="0.25">
      <c r="A83" s="102"/>
      <c r="B83" s="1" t="s">
        <v>167</v>
      </c>
      <c r="C83" s="38" t="s">
        <v>378</v>
      </c>
      <c r="D83" s="38" t="s">
        <v>374</v>
      </c>
      <c r="E83" s="39">
        <v>1</v>
      </c>
      <c r="F83" s="39">
        <v>1037885</v>
      </c>
      <c r="G83" s="2">
        <v>4.8494144137264258E-5</v>
      </c>
      <c r="H83" s="40" t="s">
        <v>107</v>
      </c>
      <c r="K83" s="96"/>
    </row>
    <row r="84" spans="1:11" x14ac:dyDescent="0.25">
      <c r="A84" s="102"/>
      <c r="B84" s="1" t="s">
        <v>168</v>
      </c>
      <c r="C84" s="38" t="s">
        <v>375</v>
      </c>
      <c r="D84" s="38" t="s">
        <v>374</v>
      </c>
      <c r="E84" s="39">
        <v>6</v>
      </c>
      <c r="F84" s="39">
        <v>6203382</v>
      </c>
      <c r="G84" s="2">
        <v>2.8984685282715391E-4</v>
      </c>
      <c r="H84" s="40" t="s">
        <v>107</v>
      </c>
      <c r="K84" s="96"/>
    </row>
    <row r="85" spans="1:11" x14ac:dyDescent="0.25">
      <c r="B85" s="1" t="s">
        <v>169</v>
      </c>
      <c r="C85" s="38" t="s">
        <v>377</v>
      </c>
      <c r="D85" s="38" t="s">
        <v>374</v>
      </c>
      <c r="E85" s="39">
        <v>3</v>
      </c>
      <c r="F85" s="39">
        <v>2987460</v>
      </c>
      <c r="G85" s="2">
        <v>1.395860965755469E-4</v>
      </c>
      <c r="H85" s="40" t="s">
        <v>107</v>
      </c>
    </row>
    <row r="86" spans="1:11" x14ac:dyDescent="0.25">
      <c r="B86" s="1" t="s">
        <v>170</v>
      </c>
      <c r="C86" s="38" t="s">
        <v>376</v>
      </c>
      <c r="D86" s="38" t="s">
        <v>374</v>
      </c>
      <c r="E86" s="39">
        <v>50</v>
      </c>
      <c r="F86" s="39">
        <v>49249900</v>
      </c>
      <c r="G86" s="2">
        <v>2.301152583711925E-3</v>
      </c>
      <c r="H86" s="40" t="s">
        <v>105</v>
      </c>
    </row>
    <row r="87" spans="1:11" x14ac:dyDescent="0.25">
      <c r="A87" s="91" t="s">
        <v>717</v>
      </c>
      <c r="B87" s="1" t="s">
        <v>171</v>
      </c>
      <c r="C87" s="38" t="s">
        <v>379</v>
      </c>
      <c r="D87" s="38" t="s">
        <v>374</v>
      </c>
      <c r="E87" s="39">
        <v>2000</v>
      </c>
      <c r="F87" s="39">
        <v>196849800</v>
      </c>
      <c r="G87" s="2">
        <v>9.1976110788687011E-3</v>
      </c>
      <c r="H87" s="40" t="s">
        <v>105</v>
      </c>
    </row>
    <row r="88" spans="1:11" x14ac:dyDescent="0.25">
      <c r="A88" s="107" t="s">
        <v>62</v>
      </c>
      <c r="B88" s="1" t="s">
        <v>172</v>
      </c>
      <c r="C88" s="38" t="s">
        <v>380</v>
      </c>
      <c r="D88" s="38" t="s">
        <v>297</v>
      </c>
      <c r="E88" s="39">
        <v>495</v>
      </c>
      <c r="F88" s="39">
        <v>484449075</v>
      </c>
      <c r="G88" s="2">
        <v>2.2635401099557605E-2</v>
      </c>
      <c r="H88" s="40" t="s">
        <v>107</v>
      </c>
    </row>
    <row r="89" spans="1:11" x14ac:dyDescent="0.25">
      <c r="B89" s="1" t="s">
        <v>173</v>
      </c>
      <c r="C89" s="38" t="s">
        <v>381</v>
      </c>
      <c r="D89" s="38" t="s">
        <v>297</v>
      </c>
      <c r="E89" s="39">
        <v>20</v>
      </c>
      <c r="F89" s="39">
        <v>19027280</v>
      </c>
      <c r="G89" s="2">
        <v>8.8903072966666397E-4</v>
      </c>
      <c r="H89" s="40" t="s">
        <v>107</v>
      </c>
    </row>
    <row r="90" spans="1:11" x14ac:dyDescent="0.25">
      <c r="B90" s="1" t="s">
        <v>550</v>
      </c>
      <c r="C90" s="38" t="s">
        <v>563</v>
      </c>
      <c r="D90" s="38" t="s">
        <v>297</v>
      </c>
      <c r="E90" s="39">
        <v>2500</v>
      </c>
      <c r="F90" s="39">
        <v>249568000</v>
      </c>
      <c r="G90" s="2">
        <v>1.1660816529816662E-2</v>
      </c>
      <c r="H90" s="40" t="s">
        <v>107</v>
      </c>
    </row>
    <row r="91" spans="1:11" x14ac:dyDescent="0.25">
      <c r="B91" s="1" t="s">
        <v>652</v>
      </c>
      <c r="C91" s="38" t="s">
        <v>661</v>
      </c>
      <c r="D91" s="38" t="s">
        <v>297</v>
      </c>
      <c r="E91" s="39">
        <v>1250</v>
      </c>
      <c r="F91" s="39">
        <v>121204750</v>
      </c>
      <c r="G91" s="2">
        <v>5.6631713692953268E-3</v>
      </c>
      <c r="H91" s="40" t="s">
        <v>105</v>
      </c>
    </row>
    <row r="92" spans="1:11" x14ac:dyDescent="0.25">
      <c r="A92" s="91" t="s">
        <v>66</v>
      </c>
      <c r="B92" s="1" t="s">
        <v>754</v>
      </c>
      <c r="C92" s="38" t="s">
        <v>755</v>
      </c>
      <c r="D92" s="38" t="s">
        <v>297</v>
      </c>
      <c r="E92" s="39">
        <v>1000</v>
      </c>
      <c r="F92" s="39">
        <v>96241400</v>
      </c>
      <c r="G92" s="2">
        <v>4.4967836740795993E-3</v>
      </c>
      <c r="H92" s="40" t="s">
        <v>105</v>
      </c>
    </row>
    <row r="93" spans="1:11" x14ac:dyDescent="0.25">
      <c r="B93" s="1" t="s">
        <v>697</v>
      </c>
      <c r="C93" s="38" t="s">
        <v>756</v>
      </c>
      <c r="D93" s="38" t="s">
        <v>405</v>
      </c>
      <c r="E93" s="39">
        <v>270050</v>
      </c>
      <c r="F93" s="39">
        <v>32673349.5</v>
      </c>
      <c r="G93" s="2">
        <v>1.5266297519476734E-3</v>
      </c>
      <c r="H93" s="40"/>
    </row>
    <row r="94" spans="1:11" x14ac:dyDescent="0.25">
      <c r="B94" s="1" t="s">
        <v>653</v>
      </c>
      <c r="C94" s="38" t="s">
        <v>662</v>
      </c>
      <c r="D94" s="38" t="s">
        <v>297</v>
      </c>
      <c r="E94" s="39">
        <v>250</v>
      </c>
      <c r="F94" s="39">
        <v>251640750</v>
      </c>
      <c r="G94" s="2">
        <v>1.1757663711595487E-2</v>
      </c>
      <c r="H94" s="40" t="s">
        <v>105</v>
      </c>
    </row>
    <row r="95" spans="1:11" x14ac:dyDescent="0.25">
      <c r="B95" s="1" t="s">
        <v>174</v>
      </c>
      <c r="C95" s="112" t="s">
        <v>382</v>
      </c>
      <c r="D95" s="38" t="s">
        <v>297</v>
      </c>
      <c r="E95" s="39">
        <v>1500</v>
      </c>
      <c r="F95" s="39">
        <v>146928300</v>
      </c>
      <c r="G95" s="2">
        <v>6.8650786532642866E-3</v>
      </c>
      <c r="H95" s="40" t="s">
        <v>105</v>
      </c>
    </row>
    <row r="96" spans="1:11" x14ac:dyDescent="0.25">
      <c r="B96" s="1" t="s">
        <v>698</v>
      </c>
      <c r="C96" s="38" t="s">
        <v>699</v>
      </c>
      <c r="D96" s="38" t="s">
        <v>297</v>
      </c>
      <c r="E96" s="39">
        <v>420</v>
      </c>
      <c r="F96" s="39">
        <v>41865264</v>
      </c>
      <c r="G96" s="2">
        <v>1.9561128128459514E-3</v>
      </c>
      <c r="H96" s="40" t="s">
        <v>107</v>
      </c>
    </row>
    <row r="97" spans="1:8" x14ac:dyDescent="0.25">
      <c r="B97" s="1" t="s">
        <v>783</v>
      </c>
      <c r="C97" s="38" t="s">
        <v>784</v>
      </c>
      <c r="D97" s="38" t="s">
        <v>297</v>
      </c>
      <c r="E97" s="39">
        <v>1500</v>
      </c>
      <c r="F97" s="39">
        <v>145423200</v>
      </c>
      <c r="G97" s="2">
        <v>6.7947543530373867E-3</v>
      </c>
      <c r="H97" s="40" t="s">
        <v>107</v>
      </c>
    </row>
    <row r="98" spans="1:8" x14ac:dyDescent="0.25">
      <c r="B98" s="1" t="s">
        <v>613</v>
      </c>
      <c r="C98" s="38" t="s">
        <v>638</v>
      </c>
      <c r="D98" s="38" t="s">
        <v>368</v>
      </c>
      <c r="E98" s="39">
        <v>4900</v>
      </c>
      <c r="F98" s="39">
        <v>494202730</v>
      </c>
      <c r="G98" s="2">
        <v>2.3091130926499073E-2</v>
      </c>
      <c r="H98" s="40" t="s">
        <v>107</v>
      </c>
    </row>
    <row r="99" spans="1:8" x14ac:dyDescent="0.25">
      <c r="B99" s="1" t="s">
        <v>614</v>
      </c>
      <c r="C99" s="38" t="s">
        <v>639</v>
      </c>
      <c r="D99" s="38" t="s">
        <v>368</v>
      </c>
      <c r="E99" s="39">
        <v>2500</v>
      </c>
      <c r="F99" s="39">
        <v>246768000</v>
      </c>
      <c r="G99" s="2">
        <v>1.1529989315255956E-2</v>
      </c>
      <c r="H99" s="40" t="s">
        <v>107</v>
      </c>
    </row>
    <row r="100" spans="1:8" x14ac:dyDescent="0.25">
      <c r="B100" s="1" t="s">
        <v>280</v>
      </c>
      <c r="C100" s="38" t="s">
        <v>527</v>
      </c>
      <c r="D100" s="38" t="s">
        <v>295</v>
      </c>
      <c r="E100" s="39">
        <v>1</v>
      </c>
      <c r="F100" s="39">
        <v>10082400</v>
      </c>
      <c r="G100" s="2">
        <v>4.7109011003102771E-4</v>
      </c>
      <c r="H100" s="40" t="s">
        <v>108</v>
      </c>
    </row>
    <row r="101" spans="1:8" x14ac:dyDescent="0.25">
      <c r="B101" s="1" t="s">
        <v>281</v>
      </c>
      <c r="C101" s="38" t="s">
        <v>526</v>
      </c>
      <c r="D101" s="38" t="s">
        <v>295</v>
      </c>
      <c r="E101" s="39">
        <v>1</v>
      </c>
      <c r="F101" s="39">
        <v>10022360</v>
      </c>
      <c r="G101" s="2">
        <v>4.6828480075880455E-4</v>
      </c>
      <c r="H101" s="40" t="s">
        <v>108</v>
      </c>
    </row>
    <row r="102" spans="1:8" x14ac:dyDescent="0.25">
      <c r="B102" s="1" t="s">
        <v>757</v>
      </c>
      <c r="C102" s="38" t="s">
        <v>758</v>
      </c>
      <c r="D102" s="38" t="s">
        <v>313</v>
      </c>
      <c r="E102" s="39">
        <v>3500</v>
      </c>
      <c r="F102" s="39">
        <v>344879150</v>
      </c>
      <c r="G102" s="2">
        <v>1.6114135198058727E-2</v>
      </c>
      <c r="H102" s="40" t="s">
        <v>107</v>
      </c>
    </row>
    <row r="103" spans="1:8" x14ac:dyDescent="0.25">
      <c r="A103" s="107" t="s">
        <v>69</v>
      </c>
      <c r="B103" s="1" t="s">
        <v>175</v>
      </c>
      <c r="C103" s="38" t="s">
        <v>383</v>
      </c>
      <c r="D103" s="38" t="s">
        <v>374</v>
      </c>
      <c r="E103" s="39">
        <v>4</v>
      </c>
      <c r="F103" s="39">
        <v>4059708</v>
      </c>
      <c r="G103" s="2">
        <v>1.8968581770350743E-4</v>
      </c>
      <c r="H103" s="40" t="s">
        <v>105</v>
      </c>
    </row>
    <row r="104" spans="1:8" x14ac:dyDescent="0.25">
      <c r="B104" s="1" t="s">
        <v>176</v>
      </c>
      <c r="C104" s="38" t="s">
        <v>385</v>
      </c>
      <c r="D104" s="38" t="s">
        <v>374</v>
      </c>
      <c r="E104" s="39">
        <v>150</v>
      </c>
      <c r="F104" s="39">
        <v>145743000</v>
      </c>
      <c r="G104" s="2">
        <v>6.8096966899004272E-3</v>
      </c>
      <c r="H104" s="40" t="s">
        <v>105</v>
      </c>
    </row>
    <row r="105" spans="1:8" x14ac:dyDescent="0.25">
      <c r="B105" s="1" t="s">
        <v>177</v>
      </c>
      <c r="C105" s="38" t="s">
        <v>386</v>
      </c>
      <c r="D105" s="38" t="s">
        <v>374</v>
      </c>
      <c r="E105" s="39">
        <v>9</v>
      </c>
      <c r="F105" s="39">
        <v>9046764</v>
      </c>
      <c r="G105" s="2">
        <v>4.2270104818145881E-4</v>
      </c>
      <c r="H105" s="40" t="s">
        <v>105</v>
      </c>
    </row>
    <row r="106" spans="1:8" x14ac:dyDescent="0.25">
      <c r="B106" s="1" t="s">
        <v>532</v>
      </c>
      <c r="C106" s="38" t="s">
        <v>537</v>
      </c>
      <c r="D106" s="38" t="s">
        <v>297</v>
      </c>
      <c r="E106" s="39">
        <v>1450</v>
      </c>
      <c r="F106" s="39">
        <v>139976620</v>
      </c>
      <c r="G106" s="2">
        <v>6.5402683207937944E-3</v>
      </c>
      <c r="H106" s="40" t="s">
        <v>105</v>
      </c>
    </row>
    <row r="107" spans="1:8" x14ac:dyDescent="0.25">
      <c r="B107" s="1" t="s">
        <v>178</v>
      </c>
      <c r="C107" s="38" t="s">
        <v>384</v>
      </c>
      <c r="D107" s="38" t="s">
        <v>374</v>
      </c>
      <c r="E107" s="39">
        <v>5000</v>
      </c>
      <c r="F107" s="39">
        <v>495179000</v>
      </c>
      <c r="G107" s="2">
        <v>2.3136746171055926E-2</v>
      </c>
      <c r="H107" s="40" t="s">
        <v>107</v>
      </c>
    </row>
    <row r="108" spans="1:8" x14ac:dyDescent="0.25">
      <c r="B108" s="1" t="s">
        <v>179</v>
      </c>
      <c r="C108" s="38" t="s">
        <v>387</v>
      </c>
      <c r="D108" s="38" t="s">
        <v>297</v>
      </c>
      <c r="E108" s="39">
        <v>3000</v>
      </c>
      <c r="F108" s="39">
        <v>287795400</v>
      </c>
      <c r="G108" s="2">
        <v>1.3446953766208802E-2</v>
      </c>
      <c r="H108" s="40" t="s">
        <v>107</v>
      </c>
    </row>
    <row r="109" spans="1:8" x14ac:dyDescent="0.25">
      <c r="A109" s="91" t="s">
        <v>71</v>
      </c>
      <c r="B109" s="1" t="s">
        <v>577</v>
      </c>
      <c r="C109" s="38" t="s">
        <v>597</v>
      </c>
      <c r="D109" s="38" t="s">
        <v>297</v>
      </c>
      <c r="E109" s="39">
        <v>2470</v>
      </c>
      <c r="F109" s="39">
        <v>241942675</v>
      </c>
      <c r="G109" s="2">
        <v>1.1304530804863046E-2</v>
      </c>
      <c r="H109" s="40" t="s">
        <v>112</v>
      </c>
    </row>
    <row r="110" spans="1:8" x14ac:dyDescent="0.25">
      <c r="A110" s="91" t="s">
        <v>72</v>
      </c>
      <c r="B110" s="1" t="s">
        <v>670</v>
      </c>
      <c r="C110" s="38" t="s">
        <v>671</v>
      </c>
      <c r="D110" s="38" t="s">
        <v>297</v>
      </c>
      <c r="E110" s="39">
        <v>2470</v>
      </c>
      <c r="F110" s="39">
        <v>235839058</v>
      </c>
      <c r="G110" s="2">
        <v>1.1019345372414694E-2</v>
      </c>
      <c r="H110" s="40" t="s">
        <v>112</v>
      </c>
    </row>
    <row r="111" spans="1:8" x14ac:dyDescent="0.25">
      <c r="B111" s="1" t="s">
        <v>551</v>
      </c>
      <c r="C111" s="38" t="s">
        <v>560</v>
      </c>
      <c r="D111" s="38" t="s">
        <v>434</v>
      </c>
      <c r="E111" s="39">
        <v>1500</v>
      </c>
      <c r="F111" s="39">
        <v>146315400</v>
      </c>
      <c r="G111" s="2">
        <v>6.8364415104770525E-3</v>
      </c>
      <c r="H111" s="40" t="s">
        <v>112</v>
      </c>
    </row>
    <row r="112" spans="1:8" x14ac:dyDescent="0.25">
      <c r="B112" s="1" t="s">
        <v>700</v>
      </c>
      <c r="C112" s="38" t="s">
        <v>701</v>
      </c>
      <c r="D112" s="38" t="s">
        <v>434</v>
      </c>
      <c r="E112" s="39">
        <v>870</v>
      </c>
      <c r="F112" s="39">
        <v>87364530</v>
      </c>
      <c r="G112" s="2">
        <v>4.0820207540376323E-3</v>
      </c>
      <c r="H112" s="40" t="s">
        <v>112</v>
      </c>
    </row>
    <row r="113" spans="2:12" x14ac:dyDescent="0.25">
      <c r="B113" s="1" t="s">
        <v>785</v>
      </c>
      <c r="C113" s="38" t="s">
        <v>786</v>
      </c>
      <c r="D113" s="38" t="s">
        <v>434</v>
      </c>
      <c r="E113" s="39">
        <v>1500</v>
      </c>
      <c r="F113" s="39">
        <v>149479500</v>
      </c>
      <c r="G113" s="2">
        <v>6.9842809353311717E-3</v>
      </c>
      <c r="H113" s="40" t="s">
        <v>112</v>
      </c>
    </row>
    <row r="114" spans="2:12" x14ac:dyDescent="0.25">
      <c r="B114" s="1" t="s">
        <v>180</v>
      </c>
      <c r="C114" s="38" t="s">
        <v>787</v>
      </c>
      <c r="D114" s="38" t="s">
        <v>388</v>
      </c>
      <c r="E114" s="39">
        <v>52</v>
      </c>
      <c r="F114" s="39">
        <v>51921688</v>
      </c>
      <c r="G114" s="2">
        <v>2.4259892201178978E-3</v>
      </c>
      <c r="H114" s="40" t="s">
        <v>108</v>
      </c>
    </row>
    <row r="115" spans="2:12" x14ac:dyDescent="0.25">
      <c r="B115" s="1" t="s">
        <v>181</v>
      </c>
      <c r="C115" s="38" t="s">
        <v>788</v>
      </c>
      <c r="D115" s="38" t="s">
        <v>388</v>
      </c>
      <c r="E115" s="39">
        <v>20</v>
      </c>
      <c r="F115" s="39">
        <v>19628460</v>
      </c>
      <c r="G115" s="2">
        <v>9.1712026711295188E-4</v>
      </c>
      <c r="H115" s="40" t="s">
        <v>108</v>
      </c>
    </row>
    <row r="116" spans="2:12" x14ac:dyDescent="0.25">
      <c r="B116" s="1" t="s">
        <v>182</v>
      </c>
      <c r="C116" s="38" t="s">
        <v>394</v>
      </c>
      <c r="D116" s="38" t="s">
        <v>297</v>
      </c>
      <c r="E116" s="39">
        <v>7</v>
      </c>
      <c r="F116" s="39">
        <v>7018487</v>
      </c>
      <c r="G116" s="2">
        <v>3.2793182308590591E-4</v>
      </c>
      <c r="H116" s="40" t="s">
        <v>105</v>
      </c>
    </row>
    <row r="117" spans="2:12" x14ac:dyDescent="0.25">
      <c r="B117" s="1" t="s">
        <v>552</v>
      </c>
      <c r="C117" s="38" t="s">
        <v>561</v>
      </c>
      <c r="D117" s="38" t="s">
        <v>299</v>
      </c>
      <c r="E117" s="39">
        <v>2500</v>
      </c>
      <c r="F117" s="39">
        <v>246338000</v>
      </c>
      <c r="G117" s="2">
        <v>1.1509897993019847E-2</v>
      </c>
      <c r="H117" s="40" t="s">
        <v>108</v>
      </c>
    </row>
    <row r="118" spans="2:12" x14ac:dyDescent="0.25">
      <c r="B118" s="1" t="s">
        <v>183</v>
      </c>
      <c r="C118" s="38" t="s">
        <v>390</v>
      </c>
      <c r="D118" s="38" t="s">
        <v>320</v>
      </c>
      <c r="E118" s="39">
        <v>7450</v>
      </c>
      <c r="F118" s="39">
        <v>739974230</v>
      </c>
      <c r="G118" s="2">
        <v>3.4574559770572978E-2</v>
      </c>
      <c r="H118" s="40" t="s">
        <v>105</v>
      </c>
    </row>
    <row r="119" spans="2:12" x14ac:dyDescent="0.25">
      <c r="B119" s="1" t="s">
        <v>542</v>
      </c>
      <c r="C119" s="38" t="s">
        <v>546</v>
      </c>
      <c r="D119" s="38" t="s">
        <v>320</v>
      </c>
      <c r="E119" s="39">
        <v>625</v>
      </c>
      <c r="F119" s="39">
        <v>61367000</v>
      </c>
      <c r="G119" s="2">
        <v>2.8673120271239068E-3</v>
      </c>
      <c r="H119" s="40" t="s">
        <v>105</v>
      </c>
    </row>
    <row r="120" spans="2:12" x14ac:dyDescent="0.25">
      <c r="B120" s="1" t="s">
        <v>184</v>
      </c>
      <c r="C120" s="38" t="s">
        <v>393</v>
      </c>
      <c r="D120" s="38" t="s">
        <v>321</v>
      </c>
      <c r="E120" s="39">
        <v>8</v>
      </c>
      <c r="F120" s="39">
        <v>7984864</v>
      </c>
      <c r="G120" s="2">
        <v>3.730848270593105E-4</v>
      </c>
      <c r="H120" s="40" t="s">
        <v>105</v>
      </c>
      <c r="J120" s="101" t="s">
        <v>107</v>
      </c>
    </row>
    <row r="121" spans="2:12" x14ac:dyDescent="0.25">
      <c r="B121" s="1" t="s">
        <v>185</v>
      </c>
      <c r="C121" s="38" t="s">
        <v>391</v>
      </c>
      <c r="D121" s="38" t="s">
        <v>321</v>
      </c>
      <c r="E121" s="39">
        <v>10</v>
      </c>
      <c r="F121" s="39">
        <v>9630980</v>
      </c>
      <c r="G121" s="2">
        <v>4.4999795960352961E-4</v>
      </c>
      <c r="H121" s="40" t="s">
        <v>105</v>
      </c>
      <c r="J121" s="101" t="s">
        <v>107</v>
      </c>
      <c r="L121" s="95" t="s">
        <v>107</v>
      </c>
    </row>
    <row r="122" spans="2:12" x14ac:dyDescent="0.25">
      <c r="B122" s="1" t="s">
        <v>186</v>
      </c>
      <c r="C122" s="38" t="s">
        <v>389</v>
      </c>
      <c r="D122" s="38" t="s">
        <v>369</v>
      </c>
      <c r="E122" s="39">
        <v>17</v>
      </c>
      <c r="F122" s="39">
        <v>16896725</v>
      </c>
      <c r="G122" s="2">
        <v>7.8948266676723961E-4</v>
      </c>
      <c r="H122" s="40" t="s">
        <v>105</v>
      </c>
      <c r="J122" s="101" t="s">
        <v>107</v>
      </c>
      <c r="L122" s="95" t="s">
        <v>109</v>
      </c>
    </row>
    <row r="123" spans="2:12" x14ac:dyDescent="0.25">
      <c r="B123" s="1" t="s">
        <v>187</v>
      </c>
      <c r="C123" s="38" t="s">
        <v>392</v>
      </c>
      <c r="D123" s="38" t="s">
        <v>369</v>
      </c>
      <c r="E123" s="39">
        <v>4980</v>
      </c>
      <c r="F123" s="39">
        <v>477595944</v>
      </c>
      <c r="G123" s="2">
        <v>2.231519537107559E-2</v>
      </c>
      <c r="H123" s="40" t="s">
        <v>105</v>
      </c>
      <c r="J123" s="101"/>
      <c r="L123" s="95"/>
    </row>
    <row r="124" spans="2:12" x14ac:dyDescent="0.25">
      <c r="B124" s="1" t="s">
        <v>543</v>
      </c>
      <c r="C124" s="38" t="s">
        <v>547</v>
      </c>
      <c r="D124" s="38" t="s">
        <v>369</v>
      </c>
      <c r="E124" s="39">
        <v>9950</v>
      </c>
      <c r="F124" s="39">
        <v>943827150</v>
      </c>
      <c r="G124" s="2">
        <v>4.4099384664739671E-2</v>
      </c>
      <c r="H124" s="40" t="s">
        <v>105</v>
      </c>
      <c r="J124" s="101"/>
      <c r="L124" s="95"/>
    </row>
    <row r="125" spans="2:12" x14ac:dyDescent="0.25">
      <c r="B125" s="1" t="s">
        <v>188</v>
      </c>
      <c r="C125" s="38" t="s">
        <v>395</v>
      </c>
      <c r="D125" s="38" t="s">
        <v>320</v>
      </c>
      <c r="E125" s="39">
        <v>2000</v>
      </c>
      <c r="F125" s="39">
        <v>199469000</v>
      </c>
      <c r="G125" s="2">
        <v>9.3199905932892027E-3</v>
      </c>
      <c r="H125" s="40" t="s">
        <v>105</v>
      </c>
      <c r="J125" s="101"/>
      <c r="L125" s="95"/>
    </row>
    <row r="126" spans="2:12" x14ac:dyDescent="0.25">
      <c r="B126" s="1" t="s">
        <v>189</v>
      </c>
      <c r="C126" s="38" t="s">
        <v>398</v>
      </c>
      <c r="D126" s="38" t="s">
        <v>320</v>
      </c>
      <c r="E126" s="39">
        <v>1500</v>
      </c>
      <c r="F126" s="39">
        <v>149194650</v>
      </c>
      <c r="G126" s="2">
        <v>6.9709716024498793E-3</v>
      </c>
      <c r="H126" s="40" t="s">
        <v>105</v>
      </c>
      <c r="J126" s="101"/>
      <c r="L126" s="95"/>
    </row>
    <row r="127" spans="2:12" x14ac:dyDescent="0.25">
      <c r="B127" s="1" t="s">
        <v>190</v>
      </c>
      <c r="C127" s="38" t="s">
        <v>400</v>
      </c>
      <c r="D127" s="38" t="s">
        <v>388</v>
      </c>
      <c r="E127" s="39">
        <v>40</v>
      </c>
      <c r="F127" s="39">
        <v>7960544</v>
      </c>
      <c r="G127" s="2">
        <v>3.7194849925284033E-4</v>
      </c>
      <c r="H127" s="40" t="s">
        <v>105</v>
      </c>
      <c r="J127" s="101"/>
      <c r="L127" s="95"/>
    </row>
    <row r="128" spans="2:12" x14ac:dyDescent="0.25">
      <c r="B128" s="1" t="s">
        <v>191</v>
      </c>
      <c r="C128" s="38" t="s">
        <v>403</v>
      </c>
      <c r="D128" s="38" t="s">
        <v>388</v>
      </c>
      <c r="E128" s="39">
        <v>140</v>
      </c>
      <c r="F128" s="39">
        <v>13784022</v>
      </c>
      <c r="G128" s="2">
        <v>6.4404471560839749E-4</v>
      </c>
      <c r="H128" s="40" t="s">
        <v>112</v>
      </c>
      <c r="J128" s="101"/>
      <c r="L128" s="95"/>
    </row>
    <row r="129" spans="2:12" x14ac:dyDescent="0.25">
      <c r="B129" s="1" t="s">
        <v>192</v>
      </c>
      <c r="C129" s="38" t="s">
        <v>397</v>
      </c>
      <c r="D129" s="38" t="s">
        <v>388</v>
      </c>
      <c r="E129" s="39">
        <v>200</v>
      </c>
      <c r="F129" s="39">
        <v>19708500</v>
      </c>
      <c r="G129" s="2">
        <v>9.208600564891801E-4</v>
      </c>
      <c r="H129" s="40" t="s">
        <v>112</v>
      </c>
      <c r="J129" s="101"/>
      <c r="L129" s="95"/>
    </row>
    <row r="130" spans="2:12" x14ac:dyDescent="0.25">
      <c r="B130" s="1" t="s">
        <v>193</v>
      </c>
      <c r="C130" s="38" t="s">
        <v>401</v>
      </c>
      <c r="D130" s="38" t="s">
        <v>388</v>
      </c>
      <c r="E130" s="39">
        <v>100</v>
      </c>
      <c r="F130" s="39">
        <v>9895700</v>
      </c>
      <c r="G130" s="2">
        <v>4.6236673826014055E-4</v>
      </c>
      <c r="H130" s="40" t="s">
        <v>112</v>
      </c>
      <c r="J130" s="101" t="s">
        <v>107</v>
      </c>
      <c r="L130" s="95" t="s">
        <v>109</v>
      </c>
    </row>
    <row r="131" spans="2:12" x14ac:dyDescent="0.25">
      <c r="B131" s="1" t="s">
        <v>194</v>
      </c>
      <c r="C131" s="38" t="s">
        <v>399</v>
      </c>
      <c r="D131" s="38" t="s">
        <v>388</v>
      </c>
      <c r="E131" s="39">
        <v>100</v>
      </c>
      <c r="F131" s="39">
        <v>9903150</v>
      </c>
      <c r="G131" s="2">
        <v>4.6271483209888239E-4</v>
      </c>
      <c r="H131" s="40" t="s">
        <v>112</v>
      </c>
      <c r="J131" s="101" t="s">
        <v>109</v>
      </c>
      <c r="L131" s="95" t="s">
        <v>105</v>
      </c>
    </row>
    <row r="132" spans="2:12" x14ac:dyDescent="0.25">
      <c r="B132" s="1" t="s">
        <v>195</v>
      </c>
      <c r="C132" s="38" t="s">
        <v>396</v>
      </c>
      <c r="D132" s="38" t="s">
        <v>388</v>
      </c>
      <c r="E132" s="39">
        <v>100</v>
      </c>
      <c r="F132" s="39">
        <v>9911180</v>
      </c>
      <c r="G132" s="2">
        <v>4.6309002586064044E-4</v>
      </c>
      <c r="H132" s="40" t="s">
        <v>112</v>
      </c>
      <c r="J132" s="101" t="s">
        <v>105</v>
      </c>
      <c r="L132" s="95" t="s">
        <v>204</v>
      </c>
    </row>
    <row r="133" spans="2:12" x14ac:dyDescent="0.25">
      <c r="B133" s="1" t="s">
        <v>196</v>
      </c>
      <c r="C133" s="38" t="s">
        <v>402</v>
      </c>
      <c r="D133" s="38" t="s">
        <v>388</v>
      </c>
      <c r="E133" s="39">
        <v>100</v>
      </c>
      <c r="F133" s="39">
        <v>9921180</v>
      </c>
      <c r="G133" s="2">
        <v>4.6355726591264295E-4</v>
      </c>
      <c r="H133" s="40" t="s">
        <v>112</v>
      </c>
      <c r="J133" s="101"/>
      <c r="L133" s="95"/>
    </row>
    <row r="134" spans="2:12" x14ac:dyDescent="0.25">
      <c r="B134" s="1" t="s">
        <v>197</v>
      </c>
      <c r="C134" s="38" t="s">
        <v>408</v>
      </c>
      <c r="D134" s="38" t="s">
        <v>388</v>
      </c>
      <c r="E134" s="39">
        <v>100</v>
      </c>
      <c r="F134" s="39">
        <v>9929140</v>
      </c>
      <c r="G134" s="2">
        <v>4.6392918899403697E-4</v>
      </c>
      <c r="H134" s="40" t="s">
        <v>112</v>
      </c>
      <c r="J134" s="101"/>
      <c r="L134" s="95"/>
    </row>
    <row r="135" spans="2:12" x14ac:dyDescent="0.25">
      <c r="B135" s="1" t="s">
        <v>198</v>
      </c>
      <c r="C135" s="38" t="s">
        <v>406</v>
      </c>
      <c r="D135" s="38" t="s">
        <v>388</v>
      </c>
      <c r="E135" s="39">
        <v>100</v>
      </c>
      <c r="F135" s="39">
        <v>9975270</v>
      </c>
      <c r="G135" s="2">
        <v>4.660845673539246E-4</v>
      </c>
      <c r="H135" s="40" t="s">
        <v>112</v>
      </c>
      <c r="J135" s="101"/>
      <c r="L135" s="95"/>
    </row>
    <row r="136" spans="2:12" x14ac:dyDescent="0.25">
      <c r="B136" s="1" t="s">
        <v>199</v>
      </c>
      <c r="C136" s="38" t="s">
        <v>404</v>
      </c>
      <c r="D136" s="38" t="s">
        <v>405</v>
      </c>
      <c r="E136" s="39">
        <v>17</v>
      </c>
      <c r="F136" s="39">
        <v>16867366</v>
      </c>
      <c r="G136" s="2">
        <v>7.881108966985654E-4</v>
      </c>
      <c r="H136" s="40" t="s">
        <v>107</v>
      </c>
      <c r="J136" s="95" t="s">
        <v>204</v>
      </c>
      <c r="L136" s="96" t="s">
        <v>108</v>
      </c>
    </row>
    <row r="137" spans="2:12" x14ac:dyDescent="0.25">
      <c r="B137" s="1" t="s">
        <v>200</v>
      </c>
      <c r="C137" s="38" t="s">
        <v>407</v>
      </c>
      <c r="D137" s="38" t="s">
        <v>405</v>
      </c>
      <c r="E137" s="39">
        <v>2</v>
      </c>
      <c r="F137" s="39">
        <v>1880126</v>
      </c>
      <c r="G137" s="2">
        <v>8.7847017001130282E-5</v>
      </c>
      <c r="H137" s="40" t="s">
        <v>107</v>
      </c>
      <c r="J137" s="95" t="s">
        <v>107</v>
      </c>
      <c r="L137" s="96" t="s">
        <v>110</v>
      </c>
    </row>
    <row r="138" spans="2:12" x14ac:dyDescent="0.25">
      <c r="B138" s="1" t="s">
        <v>201</v>
      </c>
      <c r="C138" s="38" t="s">
        <v>409</v>
      </c>
      <c r="D138" s="38" t="s">
        <v>405</v>
      </c>
      <c r="E138" s="39">
        <v>5</v>
      </c>
      <c r="F138" s="39">
        <v>4729570</v>
      </c>
      <c r="G138" s="2">
        <v>2.2098445327495909E-4</v>
      </c>
      <c r="H138" s="40" t="s">
        <v>105</v>
      </c>
      <c r="J138" s="95" t="s">
        <v>107</v>
      </c>
      <c r="L138" s="96" t="s">
        <v>205</v>
      </c>
    </row>
    <row r="139" spans="2:12" x14ac:dyDescent="0.25">
      <c r="B139" s="1" t="s">
        <v>202</v>
      </c>
      <c r="C139" s="38" t="s">
        <v>410</v>
      </c>
      <c r="D139" s="38" t="s">
        <v>405</v>
      </c>
      <c r="E139" s="39">
        <v>15</v>
      </c>
      <c r="F139" s="39">
        <v>13854915</v>
      </c>
      <c r="G139" s="2">
        <v>6.4735712050905899E-4</v>
      </c>
      <c r="H139" s="40" t="s">
        <v>105</v>
      </c>
    </row>
    <row r="140" spans="2:12" x14ac:dyDescent="0.25">
      <c r="B140" s="1" t="s">
        <v>203</v>
      </c>
      <c r="C140" s="38" t="s">
        <v>411</v>
      </c>
      <c r="D140" s="38" t="s">
        <v>297</v>
      </c>
      <c r="E140" s="39">
        <v>2000</v>
      </c>
      <c r="F140" s="39">
        <v>196759000</v>
      </c>
      <c r="G140" s="2">
        <v>9.1933685391965194E-3</v>
      </c>
      <c r="H140" s="40" t="s">
        <v>105</v>
      </c>
    </row>
    <row r="141" spans="2:12" x14ac:dyDescent="0.25">
      <c r="B141" s="1" t="s">
        <v>553</v>
      </c>
      <c r="C141" s="38" t="s">
        <v>562</v>
      </c>
      <c r="D141" s="38" t="s">
        <v>297</v>
      </c>
      <c r="E141" s="39">
        <v>2500</v>
      </c>
      <c r="F141" s="39">
        <v>242181500</v>
      </c>
      <c r="G141" s="2">
        <v>1.1315689665404997E-2</v>
      </c>
      <c r="H141" s="40" t="s">
        <v>105</v>
      </c>
    </row>
    <row r="142" spans="2:12" x14ac:dyDescent="0.25">
      <c r="B142" s="1" t="s">
        <v>672</v>
      </c>
      <c r="C142" s="38" t="s">
        <v>673</v>
      </c>
      <c r="D142" s="38" t="s">
        <v>297</v>
      </c>
      <c r="E142" s="39">
        <v>2500</v>
      </c>
      <c r="F142" s="39">
        <v>246847500</v>
      </c>
      <c r="G142" s="2">
        <v>1.1533703873669376E-2</v>
      </c>
      <c r="H142" s="40" t="s">
        <v>105</v>
      </c>
    </row>
    <row r="143" spans="2:12" x14ac:dyDescent="0.25">
      <c r="B143" s="1" t="s">
        <v>725</v>
      </c>
      <c r="C143" s="38" t="s">
        <v>741</v>
      </c>
      <c r="D143" s="38" t="s">
        <v>297</v>
      </c>
      <c r="E143" s="39">
        <v>2500</v>
      </c>
      <c r="F143" s="39">
        <v>246435750</v>
      </c>
      <c r="G143" s="2">
        <v>1.1514465264528172E-2</v>
      </c>
      <c r="H143" s="40" t="s">
        <v>105</v>
      </c>
    </row>
    <row r="144" spans="2:12" x14ac:dyDescent="0.25">
      <c r="B144" s="1"/>
      <c r="C144" s="38"/>
      <c r="D144" s="38"/>
      <c r="E144" s="39"/>
      <c r="F144" s="39"/>
      <c r="G144" s="2"/>
      <c r="H144" s="40"/>
    </row>
    <row r="145" spans="2:8" x14ac:dyDescent="0.25">
      <c r="B145" s="75"/>
      <c r="C145" s="43" t="s">
        <v>70</v>
      </c>
      <c r="D145" s="43"/>
      <c r="E145" s="44"/>
      <c r="F145" s="45">
        <f>SUM(F7:F143)</f>
        <v>19913961441.040001</v>
      </c>
      <c r="G145" s="124">
        <f>SUM(G7:G143)</f>
        <v>0.93046003792878407</v>
      </c>
      <c r="H145" s="46"/>
    </row>
    <row r="146" spans="2:8" x14ac:dyDescent="0.25">
      <c r="G146" s="65"/>
    </row>
    <row r="147" spans="2:8" x14ac:dyDescent="0.25">
      <c r="B147" s="47"/>
      <c r="C147" s="47" t="s">
        <v>73</v>
      </c>
      <c r="D147" s="47"/>
      <c r="E147" s="47"/>
      <c r="F147" s="47" t="s">
        <v>10</v>
      </c>
      <c r="G147" s="11" t="s">
        <v>11</v>
      </c>
    </row>
    <row r="148" spans="2:8" x14ac:dyDescent="0.25">
      <c r="B148" s="48"/>
      <c r="C148" s="43" t="s">
        <v>722</v>
      </c>
      <c r="D148" s="38"/>
      <c r="E148" s="49"/>
      <c r="F148" s="39">
        <v>0</v>
      </c>
      <c r="G148" s="12">
        <f>+F148/$F$157</f>
        <v>0</v>
      </c>
    </row>
    <row r="149" spans="2:8" x14ac:dyDescent="0.25">
      <c r="B149" s="48" t="s">
        <v>75</v>
      </c>
      <c r="C149" s="43" t="s">
        <v>76</v>
      </c>
      <c r="D149" s="43"/>
      <c r="E149" s="44"/>
      <c r="F149" s="39">
        <v>735958207.32000005</v>
      </c>
      <c r="G149" s="12">
        <v>3.4386915105988326E-2</v>
      </c>
    </row>
    <row r="150" spans="2:8" x14ac:dyDescent="0.25">
      <c r="B150" s="48"/>
      <c r="C150" s="43" t="s">
        <v>77</v>
      </c>
      <c r="D150" s="38"/>
      <c r="E150" s="49"/>
      <c r="F150" s="44" t="s">
        <v>74</v>
      </c>
      <c r="G150" s="12">
        <v>0</v>
      </c>
    </row>
    <row r="151" spans="2:8" x14ac:dyDescent="0.25">
      <c r="B151" s="48"/>
      <c r="C151" s="43" t="s">
        <v>78</v>
      </c>
      <c r="D151" s="38"/>
      <c r="E151" s="49"/>
      <c r="F151" s="44" t="s">
        <v>74</v>
      </c>
      <c r="G151" s="12">
        <v>0</v>
      </c>
    </row>
    <row r="152" spans="2:8" x14ac:dyDescent="0.25">
      <c r="B152" s="48"/>
      <c r="C152" s="43" t="s">
        <v>79</v>
      </c>
      <c r="D152" s="38"/>
      <c r="E152" s="49"/>
      <c r="F152" s="44" t="s">
        <v>74</v>
      </c>
      <c r="G152" s="12">
        <v>0</v>
      </c>
    </row>
    <row r="153" spans="2:8" x14ac:dyDescent="0.25">
      <c r="B153" s="38" t="s">
        <v>66</v>
      </c>
      <c r="C153" s="38" t="s">
        <v>80</v>
      </c>
      <c r="D153" s="38"/>
      <c r="E153" s="49"/>
      <c r="F153" s="39">
        <v>752355171.91999996</v>
      </c>
      <c r="G153" s="12">
        <v>3.5153046965227086E-2</v>
      </c>
    </row>
    <row r="154" spans="2:8" x14ac:dyDescent="0.25">
      <c r="B154" s="48"/>
      <c r="C154" s="38"/>
      <c r="D154" s="38"/>
      <c r="E154" s="49"/>
      <c r="F154" s="50"/>
      <c r="G154" s="12"/>
    </row>
    <row r="155" spans="2:8" x14ac:dyDescent="0.25">
      <c r="B155" s="48"/>
      <c r="C155" s="38" t="s">
        <v>81</v>
      </c>
      <c r="D155" s="38"/>
      <c r="E155" s="49"/>
      <c r="F155" s="51">
        <v>1488313379.24</v>
      </c>
      <c r="G155" s="12">
        <v>6.9539962071215405E-2</v>
      </c>
    </row>
    <row r="156" spans="2:8" x14ac:dyDescent="0.25">
      <c r="B156" s="48"/>
      <c r="C156" s="38"/>
      <c r="D156" s="38"/>
      <c r="E156" s="49"/>
      <c r="F156" s="51"/>
      <c r="G156" s="12"/>
    </row>
    <row r="157" spans="2:8" x14ac:dyDescent="0.25">
      <c r="B157" s="52"/>
      <c r="C157" s="53" t="s">
        <v>82</v>
      </c>
      <c r="D157" s="54"/>
      <c r="E157" s="55"/>
      <c r="F157" s="55">
        <f>+F155+F145</f>
        <v>21402274820.280003</v>
      </c>
      <c r="G157" s="13">
        <v>1</v>
      </c>
    </row>
    <row r="158" spans="2:8" x14ac:dyDescent="0.25">
      <c r="F158" s="56"/>
    </row>
    <row r="159" spans="2:8" x14ac:dyDescent="0.25">
      <c r="C159" s="43" t="s">
        <v>83</v>
      </c>
      <c r="D159" s="14">
        <v>5.64</v>
      </c>
      <c r="F159" s="35">
        <v>0</v>
      </c>
    </row>
    <row r="160" spans="2:8" x14ac:dyDescent="0.25">
      <c r="C160" s="43" t="s">
        <v>84</v>
      </c>
      <c r="D160" s="14">
        <v>4.13</v>
      </c>
    </row>
    <row r="161" spans="2:7" x14ac:dyDescent="0.25">
      <c r="C161" s="43" t="s">
        <v>85</v>
      </c>
      <c r="D161" s="14">
        <v>8.0399999999999991</v>
      </c>
    </row>
    <row r="162" spans="2:7" hidden="1" x14ac:dyDescent="0.25">
      <c r="C162" s="43" t="s">
        <v>86</v>
      </c>
      <c r="D162" s="59">
        <v>20.001100000000001</v>
      </c>
    </row>
    <row r="163" spans="2:7" hidden="1" x14ac:dyDescent="0.25">
      <c r="C163" s="43" t="s">
        <v>87</v>
      </c>
      <c r="D163" s="59">
        <v>20.139199999999999</v>
      </c>
    </row>
    <row r="164" spans="2:7" hidden="1" x14ac:dyDescent="0.25">
      <c r="C164" s="43" t="s">
        <v>88</v>
      </c>
      <c r="D164" s="66"/>
    </row>
    <row r="165" spans="2:7" hidden="1" x14ac:dyDescent="0.25">
      <c r="C165" s="43" t="s">
        <v>89</v>
      </c>
      <c r="D165" s="58">
        <v>0</v>
      </c>
    </row>
    <row r="166" spans="2:7" hidden="1" x14ac:dyDescent="0.25">
      <c r="C166" s="43" t="s">
        <v>90</v>
      </c>
      <c r="D166" s="58">
        <v>0</v>
      </c>
      <c r="F166" s="56"/>
      <c r="G166" s="7"/>
    </row>
    <row r="167" spans="2:7" x14ac:dyDescent="0.25">
      <c r="B167" s="61"/>
      <c r="C167" s="37"/>
    </row>
    <row r="168" spans="2:7" x14ac:dyDescent="0.25">
      <c r="F168" s="35"/>
    </row>
    <row r="169" spans="2:7" x14ac:dyDescent="0.25">
      <c r="C169" s="47" t="s">
        <v>91</v>
      </c>
      <c r="D169" s="47"/>
      <c r="E169" s="47"/>
      <c r="F169" s="47"/>
      <c r="G169" s="4"/>
    </row>
    <row r="170" spans="2:7" x14ac:dyDescent="0.25">
      <c r="C170" s="47" t="s">
        <v>92</v>
      </c>
      <c r="D170" s="47"/>
      <c r="E170" s="47"/>
      <c r="F170" s="47" t="s">
        <v>10</v>
      </c>
      <c r="G170" s="4" t="s">
        <v>11</v>
      </c>
    </row>
    <row r="171" spans="2:7" x14ac:dyDescent="0.25">
      <c r="C171" s="43" t="s">
        <v>93</v>
      </c>
      <c r="D171" s="38"/>
      <c r="E171" s="49"/>
      <c r="F171" s="62">
        <f>SUMIF(Table1345676857[[Industry ]],A109,Table1345676857[Market Value])</f>
        <v>0</v>
      </c>
      <c r="G171" s="22">
        <f>+F171/$F$157</f>
        <v>0</v>
      </c>
    </row>
    <row r="172" spans="2:7" x14ac:dyDescent="0.25">
      <c r="C172" s="38" t="s">
        <v>94</v>
      </c>
      <c r="D172" s="38"/>
      <c r="E172" s="49"/>
      <c r="F172" s="62">
        <f>SUMIF(Table1345676857[[Industry ]],A110,Table1345676857[Market Value])</f>
        <v>0</v>
      </c>
      <c r="G172" s="22">
        <f>+F172/$F$157</f>
        <v>0</v>
      </c>
    </row>
    <row r="173" spans="2:7" x14ac:dyDescent="0.25">
      <c r="C173" s="38" t="s">
        <v>95</v>
      </c>
      <c r="D173" s="38"/>
      <c r="E173" s="49"/>
      <c r="F173" s="62">
        <v>18118738616.200001</v>
      </c>
      <c r="G173" s="22">
        <v>0.84658003732534803</v>
      </c>
    </row>
    <row r="174" spans="2:7" x14ac:dyDescent="0.25">
      <c r="C174" s="38" t="s">
        <v>96</v>
      </c>
      <c r="D174" s="38"/>
      <c r="E174" s="49"/>
      <c r="F174" s="62">
        <v>0</v>
      </c>
      <c r="G174" s="22">
        <v>0</v>
      </c>
    </row>
    <row r="175" spans="2:7" x14ac:dyDescent="0.25">
      <c r="C175" s="38" t="s">
        <v>97</v>
      </c>
      <c r="D175" s="38"/>
      <c r="E175" s="49"/>
      <c r="F175" s="62">
        <v>1514904950</v>
      </c>
      <c r="G175" s="22">
        <v>7.0782426761688541E-2</v>
      </c>
    </row>
    <row r="176" spans="2:7" x14ac:dyDescent="0.25">
      <c r="C176" s="38" t="s">
        <v>98</v>
      </c>
      <c r="D176" s="38"/>
      <c r="E176" s="49"/>
      <c r="F176" s="62">
        <f t="shared" ref="F176:F182" si="1">SUMIF($E$185:$E$194,C176,$H$185:$H$194)</f>
        <v>0</v>
      </c>
      <c r="G176" s="22">
        <f t="shared" ref="G176:G182" si="2">+F176/$F$157</f>
        <v>0</v>
      </c>
    </row>
    <row r="177" spans="3:8" x14ac:dyDescent="0.25">
      <c r="C177" s="38" t="s">
        <v>99</v>
      </c>
      <c r="D177" s="38"/>
      <c r="E177" s="49"/>
      <c r="F177" s="62">
        <f t="shared" si="1"/>
        <v>0</v>
      </c>
      <c r="G177" s="22">
        <f t="shared" si="2"/>
        <v>0</v>
      </c>
    </row>
    <row r="178" spans="3:8" x14ac:dyDescent="0.25">
      <c r="C178" s="38" t="s">
        <v>100</v>
      </c>
      <c r="D178" s="38"/>
      <c r="E178" s="49"/>
      <c r="F178" s="62">
        <f t="shared" si="1"/>
        <v>0</v>
      </c>
      <c r="G178" s="22">
        <f t="shared" si="2"/>
        <v>0</v>
      </c>
    </row>
    <row r="179" spans="3:8" x14ac:dyDescent="0.25">
      <c r="C179" s="38" t="s">
        <v>101</v>
      </c>
      <c r="D179" s="38"/>
      <c r="E179" s="49"/>
      <c r="F179" s="62">
        <f t="shared" si="1"/>
        <v>0</v>
      </c>
      <c r="G179" s="22">
        <f t="shared" si="2"/>
        <v>0</v>
      </c>
    </row>
    <row r="180" spans="3:8" x14ac:dyDescent="0.25">
      <c r="C180" s="38" t="s">
        <v>102</v>
      </c>
      <c r="D180" s="38"/>
      <c r="E180" s="49"/>
      <c r="F180" s="62">
        <f t="shared" si="1"/>
        <v>0</v>
      </c>
      <c r="G180" s="22">
        <f t="shared" si="2"/>
        <v>0</v>
      </c>
    </row>
    <row r="181" spans="3:8" x14ac:dyDescent="0.25">
      <c r="C181" s="38" t="s">
        <v>103</v>
      </c>
      <c r="D181" s="38"/>
      <c r="E181" s="49"/>
      <c r="F181" s="62">
        <f t="shared" si="1"/>
        <v>0</v>
      </c>
      <c r="G181" s="8">
        <f t="shared" si="2"/>
        <v>0</v>
      </c>
    </row>
    <row r="182" spans="3:8" x14ac:dyDescent="0.25">
      <c r="C182" s="38" t="s">
        <v>104</v>
      </c>
      <c r="D182" s="38"/>
      <c r="E182" s="49"/>
      <c r="F182" s="62">
        <f t="shared" si="1"/>
        <v>0</v>
      </c>
      <c r="G182" s="8">
        <f t="shared" si="2"/>
        <v>0</v>
      </c>
    </row>
    <row r="183" spans="3:8" x14ac:dyDescent="0.25">
      <c r="C183" s="38" t="s">
        <v>113</v>
      </c>
      <c r="D183" s="38"/>
      <c r="E183" s="49"/>
      <c r="F183" s="57">
        <v>19633643566.200001</v>
      </c>
      <c r="G183" s="67">
        <v>0.91736246408703659</v>
      </c>
      <c r="H183" s="92">
        <f>F145-H195</f>
        <v>280317874.84000015</v>
      </c>
    </row>
    <row r="185" spans="3:8" s="91" customFormat="1" x14ac:dyDescent="0.25">
      <c r="E185" s="91" t="s">
        <v>95</v>
      </c>
      <c r="F185" s="91" t="s">
        <v>105</v>
      </c>
      <c r="G185" s="93">
        <f>H185/$F$157</f>
        <v>0.59097944014880777</v>
      </c>
      <c r="H185" s="94">
        <f t="shared" ref="H185:H194" si="3">SUMIF($H$7:$H$143,F185,$F$7:$F$143)</f>
        <v>12648304391.200001</v>
      </c>
    </row>
    <row r="186" spans="3:8" s="91" customFormat="1" x14ac:dyDescent="0.25">
      <c r="C186" s="91" t="s">
        <v>95</v>
      </c>
      <c r="E186" s="91" t="s">
        <v>95</v>
      </c>
      <c r="F186" s="91" t="s">
        <v>112</v>
      </c>
      <c r="G186" s="93">
        <f t="shared" ref="G186:G194" si="4">H186/$F$157</f>
        <v>6.8196746899865518E-2</v>
      </c>
      <c r="H186" s="94">
        <f t="shared" si="3"/>
        <v>1459565519</v>
      </c>
    </row>
    <row r="187" spans="3:8" s="91" customFormat="1" x14ac:dyDescent="0.25">
      <c r="C187" s="91" t="s">
        <v>95</v>
      </c>
      <c r="E187" s="91" t="s">
        <v>95</v>
      </c>
      <c r="F187" s="95" t="s">
        <v>204</v>
      </c>
      <c r="G187" s="93">
        <f t="shared" si="4"/>
        <v>0</v>
      </c>
      <c r="H187" s="94">
        <f t="shared" si="3"/>
        <v>0</v>
      </c>
    </row>
    <row r="188" spans="3:8" s="91" customFormat="1" x14ac:dyDescent="0.25">
      <c r="C188" s="91" t="s">
        <v>95</v>
      </c>
      <c r="E188" s="91" t="s">
        <v>95</v>
      </c>
      <c r="F188" s="96" t="s">
        <v>205</v>
      </c>
      <c r="G188" s="93">
        <f t="shared" si="4"/>
        <v>0</v>
      </c>
      <c r="H188" s="94">
        <f t="shared" si="3"/>
        <v>0</v>
      </c>
    </row>
    <row r="189" spans="3:8" s="91" customFormat="1" x14ac:dyDescent="0.25">
      <c r="C189" s="91" t="s">
        <v>95</v>
      </c>
      <c r="E189" s="91" t="s">
        <v>95</v>
      </c>
      <c r="F189" s="91" t="s">
        <v>107</v>
      </c>
      <c r="G189" s="93">
        <f t="shared" si="4"/>
        <v>0.18740385027667478</v>
      </c>
      <c r="H189" s="94">
        <f t="shared" si="3"/>
        <v>4010868706</v>
      </c>
    </row>
    <row r="190" spans="3:8" s="91" customFormat="1" x14ac:dyDescent="0.25">
      <c r="C190" s="91" t="s">
        <v>95</v>
      </c>
      <c r="E190" s="91" t="s">
        <v>97</v>
      </c>
      <c r="F190" s="91" t="s">
        <v>108</v>
      </c>
      <c r="G190" s="93">
        <f t="shared" si="4"/>
        <v>6.3479873583934546E-2</v>
      </c>
      <c r="H190" s="94">
        <f t="shared" si="3"/>
        <v>1358613700</v>
      </c>
    </row>
    <row r="191" spans="3:8" s="91" customFormat="1" x14ac:dyDescent="0.25">
      <c r="C191" s="91" t="s">
        <v>97</v>
      </c>
      <c r="E191" s="91" t="s">
        <v>97</v>
      </c>
      <c r="F191" s="91" t="s">
        <v>206</v>
      </c>
      <c r="G191" s="93">
        <f t="shared" si="4"/>
        <v>4.6986827729504112E-4</v>
      </c>
      <c r="H191" s="94">
        <f t="shared" si="3"/>
        <v>10056250</v>
      </c>
    </row>
    <row r="192" spans="3:8" s="91" customFormat="1" x14ac:dyDescent="0.25">
      <c r="C192" s="91" t="s">
        <v>98</v>
      </c>
      <c r="E192" s="91" t="s">
        <v>95</v>
      </c>
      <c r="F192" s="91" t="s">
        <v>110</v>
      </c>
      <c r="G192" s="93">
        <f t="shared" si="4"/>
        <v>0</v>
      </c>
      <c r="H192" s="94">
        <f t="shared" si="3"/>
        <v>0</v>
      </c>
    </row>
    <row r="193" spans="3:8" s="91" customFormat="1" x14ac:dyDescent="0.25">
      <c r="C193" s="91" t="s">
        <v>95</v>
      </c>
      <c r="E193" s="91" t="s">
        <v>97</v>
      </c>
      <c r="F193" s="91" t="s">
        <v>120</v>
      </c>
      <c r="G193" s="93">
        <f t="shared" si="4"/>
        <v>6.8326849004589517E-3</v>
      </c>
      <c r="H193" s="94">
        <f t="shared" si="3"/>
        <v>146235000</v>
      </c>
    </row>
    <row r="194" spans="3:8" s="91" customFormat="1" x14ac:dyDescent="0.25">
      <c r="C194" s="91" t="s">
        <v>98</v>
      </c>
      <c r="E194" s="91" t="s">
        <v>95</v>
      </c>
      <c r="F194" s="91" t="s">
        <v>106</v>
      </c>
      <c r="G194" s="93">
        <f t="shared" si="4"/>
        <v>0</v>
      </c>
      <c r="H194" s="94">
        <f t="shared" si="3"/>
        <v>0</v>
      </c>
    </row>
    <row r="195" spans="3:8" s="91" customFormat="1" x14ac:dyDescent="0.25">
      <c r="C195" s="91" t="s">
        <v>95</v>
      </c>
      <c r="E195" s="97"/>
      <c r="G195" s="98">
        <f>SUM(G185:G194)</f>
        <v>0.91736246408703659</v>
      </c>
      <c r="H195" s="99">
        <f>SUM(H185:H194)</f>
        <v>19633643566.200001</v>
      </c>
    </row>
    <row r="196" spans="3:8" s="91" customFormat="1" x14ac:dyDescent="0.25">
      <c r="E196" s="97"/>
      <c r="G196" s="100"/>
      <c r="H196" s="92">
        <f>+H195-F145</f>
        <v>-280317874.84000015</v>
      </c>
    </row>
    <row r="200" spans="3:8" x14ac:dyDescent="0.25">
      <c r="F200" s="33"/>
    </row>
    <row r="201" spans="3:8" x14ac:dyDescent="0.25">
      <c r="F201" s="33"/>
    </row>
    <row r="202" spans="3:8" x14ac:dyDescent="0.25">
      <c r="F202" s="33"/>
    </row>
    <row r="203" spans="3:8" x14ac:dyDescent="0.25">
      <c r="F203" s="33"/>
    </row>
    <row r="204" spans="3:8" x14ac:dyDescent="0.25">
      <c r="F204" s="33"/>
    </row>
    <row r="205" spans="3:8" x14ac:dyDescent="0.25">
      <c r="F205" s="33"/>
    </row>
    <row r="206" spans="3:8" x14ac:dyDescent="0.25">
      <c r="F206" s="33"/>
    </row>
  </sheetData>
  <pageMargins left="0.7" right="0.7" top="0.75" bottom="0.75" header="0.3" footer="0.3"/>
  <pageSetup scale="41" orientation="portrait" horizontalDpi="4294967295" verticalDpi="4294967295" r:id="rId1"/>
  <rowBreaks count="1" manualBreakCount="1">
    <brk id="158" min="1" max="7" man="1"/>
  </rowBreak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93E30-0497-4A62-97D6-EE10EEB2D993}">
  <sheetPr>
    <tabColor rgb="FF7030A0"/>
  </sheetPr>
  <dimension ref="A2:L113"/>
  <sheetViews>
    <sheetView showGridLines="0" topLeftCell="A85" zoomScaleNormal="100" zoomScaleSheetLayoutView="89" workbookViewId="0">
      <selection activeCell="D17" sqref="D17"/>
    </sheetView>
  </sheetViews>
  <sheetFormatPr defaultColWidth="9.140625" defaultRowHeight="15" outlineLevelRow="1" x14ac:dyDescent="0.25"/>
  <cols>
    <col min="1" max="1" width="11.28515625" style="91" customWidth="1"/>
    <col min="2" max="2" width="16.5703125" style="32" customWidth="1"/>
    <col min="3" max="3" width="52.7109375" style="32" customWidth="1"/>
    <col min="4" max="4" width="62" style="32" customWidth="1"/>
    <col min="5" max="5" width="19.42578125" style="35" customWidth="1"/>
    <col min="6" max="6" width="29.5703125" style="32" customWidth="1"/>
    <col min="7" max="7" width="20.5703125" style="36" customWidth="1"/>
    <col min="8" max="8" width="20.7109375" style="32" bestFit="1" customWidth="1"/>
    <col min="9" max="9" width="16.28515625" style="32" bestFit="1" customWidth="1"/>
    <col min="10" max="10" width="14" style="91" bestFit="1" customWidth="1"/>
    <col min="11" max="11" width="12" style="91" bestFit="1" customWidth="1"/>
    <col min="12" max="12" width="16.140625" style="91" bestFit="1" customWidth="1"/>
    <col min="13" max="13" width="14" style="32" bestFit="1" customWidth="1"/>
    <col min="14" max="14" width="9.140625" style="32"/>
    <col min="15" max="15" width="10" style="32" bestFit="1" customWidth="1"/>
    <col min="16" max="16384" width="9.140625" style="32"/>
  </cols>
  <sheetData>
    <row r="2" spans="1:11" x14ac:dyDescent="0.25">
      <c r="B2" s="33" t="s">
        <v>0</v>
      </c>
      <c r="D2" s="34" t="s">
        <v>1</v>
      </c>
    </row>
    <row r="3" spans="1:11" x14ac:dyDescent="0.25">
      <c r="A3" s="106" t="s">
        <v>207</v>
      </c>
      <c r="B3" s="33" t="s">
        <v>3</v>
      </c>
      <c r="D3" s="33" t="s">
        <v>208</v>
      </c>
    </row>
    <row r="4" spans="1:11" x14ac:dyDescent="0.25">
      <c r="B4" s="33" t="s">
        <v>5</v>
      </c>
      <c r="D4" s="33" t="s">
        <v>798</v>
      </c>
    </row>
    <row r="6" spans="1:11" s="91" customFormat="1" x14ac:dyDescent="0.25">
      <c r="B6" s="126" t="s">
        <v>6</v>
      </c>
      <c r="C6" s="127" t="s">
        <v>7</v>
      </c>
      <c r="D6" s="127" t="s">
        <v>8</v>
      </c>
      <c r="E6" s="128" t="s">
        <v>9</v>
      </c>
      <c r="F6" s="127" t="s">
        <v>10</v>
      </c>
      <c r="G6" s="129" t="s">
        <v>11</v>
      </c>
      <c r="H6" s="130" t="s">
        <v>12</v>
      </c>
    </row>
    <row r="7" spans="1:11" x14ac:dyDescent="0.25">
      <c r="A7" s="102"/>
      <c r="B7" s="1" t="s">
        <v>769</v>
      </c>
      <c r="C7" s="38" t="s">
        <v>770</v>
      </c>
      <c r="D7" s="38" t="s">
        <v>286</v>
      </c>
      <c r="E7" s="39">
        <v>50</v>
      </c>
      <c r="F7" s="15">
        <v>4937630</v>
      </c>
      <c r="G7" s="16">
        <v>2.1375942446593011E-2</v>
      </c>
      <c r="H7" s="40" t="s">
        <v>107</v>
      </c>
      <c r="J7" s="91" t="s">
        <v>105</v>
      </c>
      <c r="K7" s="94">
        <f>SUMIF($H$7:$H$51,J7,$F$7:$F$51)</f>
        <v>88790902.200000003</v>
      </c>
    </row>
    <row r="8" spans="1:11" x14ac:dyDescent="0.25">
      <c r="A8" s="102"/>
      <c r="B8" s="1" t="s">
        <v>118</v>
      </c>
      <c r="C8" s="38" t="s">
        <v>415</v>
      </c>
      <c r="D8" s="38" t="s">
        <v>297</v>
      </c>
      <c r="E8" s="39">
        <v>20</v>
      </c>
      <c r="F8" s="15">
        <v>1984772</v>
      </c>
      <c r="G8" s="16">
        <v>8.5924567133643676E-3</v>
      </c>
      <c r="H8" s="40" t="s">
        <v>105</v>
      </c>
      <c r="J8" s="91" t="s">
        <v>106</v>
      </c>
      <c r="K8" s="94">
        <f t="shared" ref="K8:K16" si="0">SUMIF($H$7:$H$51,J8,$F$7:$F$51)</f>
        <v>0</v>
      </c>
    </row>
    <row r="9" spans="1:11" x14ac:dyDescent="0.25">
      <c r="A9" s="102"/>
      <c r="B9" s="1" t="s">
        <v>771</v>
      </c>
      <c r="C9" s="38" t="s">
        <v>772</v>
      </c>
      <c r="D9" s="38" t="s">
        <v>297</v>
      </c>
      <c r="E9" s="39">
        <v>30</v>
      </c>
      <c r="F9" s="15">
        <v>2940711</v>
      </c>
      <c r="G9" s="16">
        <v>1.2730899052392134E-2</v>
      </c>
      <c r="H9" s="40" t="s">
        <v>105</v>
      </c>
      <c r="J9" s="108" t="s">
        <v>107</v>
      </c>
      <c r="K9" s="94">
        <f t="shared" si="0"/>
        <v>52511577</v>
      </c>
    </row>
    <row r="10" spans="1:11" x14ac:dyDescent="0.25">
      <c r="A10" s="102"/>
      <c r="B10" s="1" t="s">
        <v>121</v>
      </c>
      <c r="C10" s="38" t="s">
        <v>414</v>
      </c>
      <c r="D10" s="38" t="s">
        <v>297</v>
      </c>
      <c r="E10" s="39">
        <v>7</v>
      </c>
      <c r="F10" s="15">
        <v>7123466</v>
      </c>
      <c r="G10" s="16">
        <v>3.0838843582095484E-2</v>
      </c>
      <c r="H10" s="40" t="s">
        <v>105</v>
      </c>
      <c r="J10" s="91" t="s">
        <v>204</v>
      </c>
      <c r="K10" s="94">
        <f t="shared" si="0"/>
        <v>0</v>
      </c>
    </row>
    <row r="11" spans="1:11" x14ac:dyDescent="0.25">
      <c r="A11" s="102"/>
      <c r="B11" s="1" t="s">
        <v>129</v>
      </c>
      <c r="C11" s="38" t="s">
        <v>421</v>
      </c>
      <c r="D11" s="38" t="s">
        <v>295</v>
      </c>
      <c r="E11" s="39">
        <v>30</v>
      </c>
      <c r="F11" s="15">
        <v>2990547</v>
      </c>
      <c r="G11" s="16">
        <v>1.2946648605875974E-2</v>
      </c>
      <c r="H11" s="40" t="s">
        <v>105</v>
      </c>
      <c r="J11" s="91" t="s">
        <v>108</v>
      </c>
      <c r="K11" s="94">
        <f t="shared" si="0"/>
        <v>16606008</v>
      </c>
    </row>
    <row r="12" spans="1:11" x14ac:dyDescent="0.25">
      <c r="A12" s="102"/>
      <c r="B12" s="1" t="s">
        <v>777</v>
      </c>
      <c r="C12" s="38" t="s">
        <v>778</v>
      </c>
      <c r="D12" s="38" t="s">
        <v>297</v>
      </c>
      <c r="E12" s="39">
        <v>3</v>
      </c>
      <c r="F12" s="15">
        <v>2937177</v>
      </c>
      <c r="G12" s="16">
        <v>1.2715599692049974E-2</v>
      </c>
      <c r="H12" s="40" t="s">
        <v>105</v>
      </c>
      <c r="J12" s="95" t="s">
        <v>206</v>
      </c>
      <c r="K12" s="94">
        <f t="shared" si="0"/>
        <v>0</v>
      </c>
    </row>
    <row r="13" spans="1:11" x14ac:dyDescent="0.25">
      <c r="A13" s="102"/>
      <c r="B13" s="1" t="s">
        <v>135</v>
      </c>
      <c r="C13" s="38" t="s">
        <v>428</v>
      </c>
      <c r="D13" s="38" t="s">
        <v>297</v>
      </c>
      <c r="E13" s="39">
        <v>50</v>
      </c>
      <c r="F13" s="15">
        <v>4965790</v>
      </c>
      <c r="G13" s="16">
        <v>2.1497852459958947E-2</v>
      </c>
      <c r="H13" s="40" t="s">
        <v>105</v>
      </c>
      <c r="J13" s="91" t="s">
        <v>109</v>
      </c>
      <c r="K13" s="94">
        <f t="shared" si="0"/>
        <v>0</v>
      </c>
    </row>
    <row r="14" spans="1:11" x14ac:dyDescent="0.25">
      <c r="A14" s="102"/>
      <c r="B14" s="1" t="s">
        <v>136</v>
      </c>
      <c r="C14" s="38" t="s">
        <v>427</v>
      </c>
      <c r="D14" s="38" t="s">
        <v>297</v>
      </c>
      <c r="E14" s="39">
        <v>20</v>
      </c>
      <c r="F14" s="15">
        <v>1958500</v>
      </c>
      <c r="G14" s="16">
        <v>8.4787202122581905E-3</v>
      </c>
      <c r="H14" s="40" t="s">
        <v>105</v>
      </c>
      <c r="J14" s="91" t="s">
        <v>110</v>
      </c>
      <c r="K14" s="94">
        <f t="shared" si="0"/>
        <v>0</v>
      </c>
    </row>
    <row r="15" spans="1:11" x14ac:dyDescent="0.25">
      <c r="A15" s="102"/>
      <c r="B15" s="1" t="s">
        <v>748</v>
      </c>
      <c r="C15" s="38" t="s">
        <v>749</v>
      </c>
      <c r="D15" s="38" t="s">
        <v>297</v>
      </c>
      <c r="E15" s="39">
        <v>20</v>
      </c>
      <c r="F15" s="15">
        <v>1923832</v>
      </c>
      <c r="G15" s="16">
        <v>8.3286358250646408E-3</v>
      </c>
      <c r="H15" s="40" t="s">
        <v>105</v>
      </c>
      <c r="J15" s="91" t="s">
        <v>111</v>
      </c>
      <c r="K15" s="94">
        <f t="shared" si="0"/>
        <v>0</v>
      </c>
    </row>
    <row r="16" spans="1:11" x14ac:dyDescent="0.25">
      <c r="A16" s="102"/>
      <c r="B16" s="1" t="s">
        <v>139</v>
      </c>
      <c r="C16" s="38" t="s">
        <v>435</v>
      </c>
      <c r="D16" s="38" t="s">
        <v>295</v>
      </c>
      <c r="E16" s="39">
        <v>6</v>
      </c>
      <c r="F16" s="15">
        <v>5799102</v>
      </c>
      <c r="G16" s="16">
        <v>2.5105419116848045E-2</v>
      </c>
      <c r="H16" s="40" t="s">
        <v>107</v>
      </c>
      <c r="J16" s="91" t="s">
        <v>112</v>
      </c>
      <c r="K16" s="94">
        <f t="shared" si="0"/>
        <v>32581701</v>
      </c>
    </row>
    <row r="17" spans="1:11" x14ac:dyDescent="0.25">
      <c r="A17" s="102"/>
      <c r="B17" s="1" t="s">
        <v>140</v>
      </c>
      <c r="C17" s="38" t="s">
        <v>437</v>
      </c>
      <c r="D17" s="38" t="s">
        <v>286</v>
      </c>
      <c r="E17" s="39">
        <v>1</v>
      </c>
      <c r="F17" s="15">
        <v>961344</v>
      </c>
      <c r="G17" s="16">
        <v>4.1618416153858251E-3</v>
      </c>
      <c r="H17" s="40" t="s">
        <v>105</v>
      </c>
      <c r="K17" s="96">
        <f>SUM(K7:K16)</f>
        <v>190490188.19999999</v>
      </c>
    </row>
    <row r="18" spans="1:11" x14ac:dyDescent="0.25">
      <c r="A18" s="102"/>
      <c r="B18" s="1" t="s">
        <v>651</v>
      </c>
      <c r="C18" s="38" t="s">
        <v>663</v>
      </c>
      <c r="D18" s="38" t="s">
        <v>374</v>
      </c>
      <c r="E18" s="39">
        <v>30</v>
      </c>
      <c r="F18" s="15">
        <v>2920980</v>
      </c>
      <c r="G18" s="16">
        <v>1.2645479788410482E-2</v>
      </c>
      <c r="H18" s="40" t="s">
        <v>105</v>
      </c>
      <c r="K18" s="96"/>
    </row>
    <row r="19" spans="1:11" x14ac:dyDescent="0.25">
      <c r="A19" s="102"/>
      <c r="B19" s="1" t="s">
        <v>144</v>
      </c>
      <c r="C19" s="38" t="s">
        <v>438</v>
      </c>
      <c r="D19" s="38" t="s">
        <v>286</v>
      </c>
      <c r="E19" s="39">
        <v>14</v>
      </c>
      <c r="F19" s="15">
        <v>13724214</v>
      </c>
      <c r="G19" s="16">
        <v>5.9414741199467366E-2</v>
      </c>
      <c r="H19" s="40" t="s">
        <v>112</v>
      </c>
      <c r="K19" s="96"/>
    </row>
    <row r="20" spans="1:11" x14ac:dyDescent="0.25">
      <c r="A20" s="102"/>
      <c r="B20" s="1" t="s">
        <v>145</v>
      </c>
      <c r="C20" s="38" t="s">
        <v>431</v>
      </c>
      <c r="D20" s="38" t="s">
        <v>434</v>
      </c>
      <c r="E20" s="39">
        <v>4</v>
      </c>
      <c r="F20" s="15">
        <v>3849576</v>
      </c>
      <c r="G20" s="16">
        <v>1.6665549062968618E-2</v>
      </c>
      <c r="H20" s="40" t="s">
        <v>107</v>
      </c>
      <c r="K20" s="96"/>
    </row>
    <row r="21" spans="1:11" x14ac:dyDescent="0.25">
      <c r="A21" s="102"/>
      <c r="B21" s="1" t="s">
        <v>752</v>
      </c>
      <c r="C21" s="38" t="s">
        <v>753</v>
      </c>
      <c r="D21" s="38" t="s">
        <v>297</v>
      </c>
      <c r="E21" s="39">
        <v>70</v>
      </c>
      <c r="F21" s="15">
        <v>6852328</v>
      </c>
      <c r="G21" s="16">
        <v>2.96650354427484E-2</v>
      </c>
      <c r="H21" s="40" t="s">
        <v>108</v>
      </c>
      <c r="K21" s="96"/>
    </row>
    <row r="22" spans="1:11" x14ac:dyDescent="0.25">
      <c r="A22" s="102"/>
      <c r="B22" s="1" t="s">
        <v>154</v>
      </c>
      <c r="C22" s="38" t="s">
        <v>446</v>
      </c>
      <c r="D22" s="38" t="s">
        <v>297</v>
      </c>
      <c r="E22" s="39">
        <v>2</v>
      </c>
      <c r="F22" s="15">
        <v>1973232</v>
      </c>
      <c r="G22" s="16">
        <v>8.5424978513528992E-3</v>
      </c>
      <c r="H22" s="40" t="s">
        <v>105</v>
      </c>
      <c r="K22" s="96"/>
    </row>
    <row r="23" spans="1:11" x14ac:dyDescent="0.25">
      <c r="A23" s="102"/>
      <c r="B23" s="1" t="s">
        <v>575</v>
      </c>
      <c r="C23" s="38" t="s">
        <v>595</v>
      </c>
      <c r="D23" s="38" t="s">
        <v>297</v>
      </c>
      <c r="E23" s="39">
        <v>50</v>
      </c>
      <c r="F23" s="15">
        <v>4947200</v>
      </c>
      <c r="G23" s="16">
        <v>2.1417372802697839E-2</v>
      </c>
      <c r="H23" s="40" t="s">
        <v>105</v>
      </c>
      <c r="K23" s="96"/>
    </row>
    <row r="24" spans="1:11" x14ac:dyDescent="0.25">
      <c r="A24" s="102"/>
      <c r="B24" s="1" t="s">
        <v>668</v>
      </c>
      <c r="C24" s="38" t="s">
        <v>669</v>
      </c>
      <c r="D24" s="38" t="s">
        <v>297</v>
      </c>
      <c r="E24" s="39">
        <v>30</v>
      </c>
      <c r="F24" s="15">
        <v>2933100</v>
      </c>
      <c r="G24" s="16">
        <v>1.2697949581094971E-2</v>
      </c>
      <c r="H24" s="40" t="s">
        <v>105</v>
      </c>
      <c r="K24" s="96"/>
    </row>
    <row r="25" spans="1:11" x14ac:dyDescent="0.25">
      <c r="A25" s="102"/>
      <c r="B25" s="1" t="s">
        <v>157</v>
      </c>
      <c r="C25" s="38" t="s">
        <v>455</v>
      </c>
      <c r="D25" s="38" t="s">
        <v>450</v>
      </c>
      <c r="E25" s="39">
        <v>2</v>
      </c>
      <c r="F25" s="15">
        <v>2069464</v>
      </c>
      <c r="G25" s="16">
        <v>8.9591045419150795E-3</v>
      </c>
      <c r="H25" s="40" t="s">
        <v>107</v>
      </c>
      <c r="K25" s="96"/>
    </row>
    <row r="26" spans="1:11" x14ac:dyDescent="0.25">
      <c r="A26" s="102"/>
      <c r="B26" s="1" t="s">
        <v>158</v>
      </c>
      <c r="C26" s="38" t="s">
        <v>452</v>
      </c>
      <c r="D26" s="38" t="s">
        <v>450</v>
      </c>
      <c r="E26" s="39">
        <v>1</v>
      </c>
      <c r="F26" s="15">
        <v>1020799</v>
      </c>
      <c r="G26" s="16">
        <v>4.4192336553244569E-3</v>
      </c>
      <c r="H26" s="40" t="s">
        <v>107</v>
      </c>
      <c r="K26" s="96"/>
    </row>
    <row r="27" spans="1:11" x14ac:dyDescent="0.25">
      <c r="A27" s="102"/>
      <c r="B27" s="1" t="s">
        <v>209</v>
      </c>
      <c r="C27" s="38" t="s">
        <v>462</v>
      </c>
      <c r="D27" s="38" t="s">
        <v>450</v>
      </c>
      <c r="E27" s="39">
        <v>5</v>
      </c>
      <c r="F27" s="15">
        <v>4959095</v>
      </c>
      <c r="G27" s="16">
        <v>2.146886852744883E-2</v>
      </c>
      <c r="H27" s="40" t="s">
        <v>105</v>
      </c>
      <c r="K27" s="96"/>
    </row>
    <row r="28" spans="1:11" x14ac:dyDescent="0.25">
      <c r="A28" s="102"/>
      <c r="B28" s="1" t="s">
        <v>279</v>
      </c>
      <c r="C28" s="38" t="s">
        <v>523</v>
      </c>
      <c r="D28" s="38" t="s">
        <v>369</v>
      </c>
      <c r="E28" s="39">
        <v>14284</v>
      </c>
      <c r="F28" s="15">
        <v>2442278.3199999998</v>
      </c>
      <c r="G28" s="16">
        <v>1.0573088871965267E-2</v>
      </c>
      <c r="H28" s="40"/>
      <c r="K28" s="96"/>
    </row>
    <row r="29" spans="1:11" x14ac:dyDescent="0.25">
      <c r="A29" s="102"/>
      <c r="B29" s="1" t="s">
        <v>162</v>
      </c>
      <c r="C29" s="38" t="s">
        <v>451</v>
      </c>
      <c r="D29" s="38" t="s">
        <v>361</v>
      </c>
      <c r="E29" s="39">
        <v>50</v>
      </c>
      <c r="F29" s="15">
        <v>4882050</v>
      </c>
      <c r="G29" s="16">
        <v>2.1135326021064643E-2</v>
      </c>
      <c r="H29" s="40" t="s">
        <v>108</v>
      </c>
      <c r="K29" s="96"/>
    </row>
    <row r="30" spans="1:11" x14ac:dyDescent="0.25">
      <c r="A30" s="102"/>
      <c r="B30" s="1" t="s">
        <v>163</v>
      </c>
      <c r="C30" s="38" t="s">
        <v>440</v>
      </c>
      <c r="D30" s="38" t="s">
        <v>361</v>
      </c>
      <c r="E30" s="39">
        <v>50</v>
      </c>
      <c r="F30" s="15">
        <v>4871630</v>
      </c>
      <c r="G30" s="16">
        <v>2.1090215852766592E-2</v>
      </c>
      <c r="H30" s="40" t="s">
        <v>108</v>
      </c>
      <c r="K30" s="96"/>
    </row>
    <row r="31" spans="1:11" x14ac:dyDescent="0.25">
      <c r="A31" s="102"/>
      <c r="B31" s="1" t="s">
        <v>165</v>
      </c>
      <c r="C31" s="38" t="s">
        <v>459</v>
      </c>
      <c r="D31" s="38" t="s">
        <v>295</v>
      </c>
      <c r="E31" s="39">
        <v>100</v>
      </c>
      <c r="F31" s="15">
        <v>9796800</v>
      </c>
      <c r="G31" s="16">
        <v>4.2412216581797828E-2</v>
      </c>
      <c r="H31" s="40" t="s">
        <v>105</v>
      </c>
      <c r="K31" s="96"/>
    </row>
    <row r="32" spans="1:11" x14ac:dyDescent="0.25">
      <c r="A32" s="102"/>
      <c r="B32" s="1" t="s">
        <v>576</v>
      </c>
      <c r="C32" s="38" t="s">
        <v>596</v>
      </c>
      <c r="D32" s="38" t="s">
        <v>297</v>
      </c>
      <c r="E32" s="39">
        <v>100</v>
      </c>
      <c r="F32" s="15">
        <v>9757630</v>
      </c>
      <c r="G32" s="16">
        <v>4.2242642177552664E-2</v>
      </c>
      <c r="H32" s="40" t="s">
        <v>105</v>
      </c>
      <c r="K32" s="96"/>
    </row>
    <row r="33" spans="1:11" x14ac:dyDescent="0.25">
      <c r="A33" s="102"/>
      <c r="B33" s="1" t="s">
        <v>167</v>
      </c>
      <c r="C33" s="38" t="s">
        <v>378</v>
      </c>
      <c r="D33" s="38" t="s">
        <v>374</v>
      </c>
      <c r="E33" s="39">
        <v>2</v>
      </c>
      <c r="F33" s="15">
        <v>2075770</v>
      </c>
      <c r="G33" s="16">
        <v>8.9864044191979488E-3</v>
      </c>
      <c r="H33" s="40" t="s">
        <v>107</v>
      </c>
      <c r="K33" s="96"/>
    </row>
    <row r="34" spans="1:11" x14ac:dyDescent="0.25">
      <c r="A34" s="102"/>
      <c r="B34" s="1" t="s">
        <v>172</v>
      </c>
      <c r="C34" s="38" t="s">
        <v>380</v>
      </c>
      <c r="D34" s="38" t="s">
        <v>297</v>
      </c>
      <c r="E34" s="39">
        <v>5</v>
      </c>
      <c r="F34" s="15">
        <v>4893425</v>
      </c>
      <c r="G34" s="16">
        <v>2.1184570566591544E-2</v>
      </c>
      <c r="H34" s="40" t="s">
        <v>107</v>
      </c>
      <c r="K34" s="96"/>
    </row>
    <row r="35" spans="1:11" x14ac:dyDescent="0.25">
      <c r="A35" s="102"/>
      <c r="B35" s="1" t="s">
        <v>210</v>
      </c>
      <c r="C35" s="38" t="s">
        <v>463</v>
      </c>
      <c r="D35" s="38" t="s">
        <v>297</v>
      </c>
      <c r="E35" s="39">
        <v>50</v>
      </c>
      <c r="F35" s="15">
        <v>4878860</v>
      </c>
      <c r="G35" s="16">
        <v>2.1121515902363032E-2</v>
      </c>
      <c r="H35" s="40" t="s">
        <v>107</v>
      </c>
      <c r="K35" s="96"/>
    </row>
    <row r="36" spans="1:11" x14ac:dyDescent="0.25">
      <c r="A36" s="102"/>
      <c r="B36" s="1" t="s">
        <v>697</v>
      </c>
      <c r="C36" s="38" t="s">
        <v>756</v>
      </c>
      <c r="D36" s="38" t="s">
        <v>405</v>
      </c>
      <c r="E36" s="39">
        <v>40449</v>
      </c>
      <c r="F36" s="15">
        <v>4893924.51</v>
      </c>
      <c r="G36" s="16">
        <v>2.1186733040695818E-2</v>
      </c>
      <c r="H36" s="40"/>
      <c r="K36" s="96"/>
    </row>
    <row r="37" spans="1:11" x14ac:dyDescent="0.25">
      <c r="A37" s="102"/>
      <c r="B37" s="1" t="s">
        <v>698</v>
      </c>
      <c r="C37" s="38" t="s">
        <v>699</v>
      </c>
      <c r="D37" s="38" t="s">
        <v>297</v>
      </c>
      <c r="E37" s="39">
        <v>80</v>
      </c>
      <c r="F37" s="15">
        <v>7974336</v>
      </c>
      <c r="G37" s="16">
        <v>3.4522422171324042E-2</v>
      </c>
      <c r="H37" s="40" t="s">
        <v>107</v>
      </c>
      <c r="K37" s="96"/>
    </row>
    <row r="38" spans="1:11" x14ac:dyDescent="0.25">
      <c r="A38" s="102"/>
      <c r="B38" s="1" t="s">
        <v>613</v>
      </c>
      <c r="C38" s="38" t="s">
        <v>638</v>
      </c>
      <c r="D38" s="38" t="s">
        <v>368</v>
      </c>
      <c r="E38" s="39">
        <v>100</v>
      </c>
      <c r="F38" s="15">
        <v>10085770</v>
      </c>
      <c r="G38" s="16">
        <v>4.3663222851767824E-2</v>
      </c>
      <c r="H38" s="40" t="s">
        <v>107</v>
      </c>
      <c r="K38" s="96"/>
    </row>
    <row r="39" spans="1:11" x14ac:dyDescent="0.25">
      <c r="A39" s="102"/>
      <c r="B39" s="1" t="s">
        <v>757</v>
      </c>
      <c r="C39" s="38" t="s">
        <v>758</v>
      </c>
      <c r="D39" s="38" t="s">
        <v>313</v>
      </c>
      <c r="E39" s="39">
        <v>50</v>
      </c>
      <c r="F39" s="15">
        <v>4926845</v>
      </c>
      <c r="G39" s="16">
        <v>2.1329252123647283E-2</v>
      </c>
      <c r="H39" s="40" t="s">
        <v>107</v>
      </c>
      <c r="K39" s="96"/>
    </row>
    <row r="40" spans="1:11" x14ac:dyDescent="0.25">
      <c r="A40" s="102"/>
      <c r="B40" s="1" t="s">
        <v>211</v>
      </c>
      <c r="C40" s="38" t="s">
        <v>464</v>
      </c>
      <c r="D40" s="38" t="s">
        <v>374</v>
      </c>
      <c r="E40" s="39">
        <v>1</v>
      </c>
      <c r="F40" s="15">
        <v>1031154</v>
      </c>
      <c r="G40" s="16">
        <v>4.4640624262194959E-3</v>
      </c>
      <c r="H40" s="40" t="s">
        <v>105</v>
      </c>
      <c r="K40" s="96"/>
    </row>
    <row r="41" spans="1:11" x14ac:dyDescent="0.25">
      <c r="A41" s="102"/>
      <c r="B41" s="1" t="s">
        <v>175</v>
      </c>
      <c r="C41" s="38" t="s">
        <v>383</v>
      </c>
      <c r="D41" s="38" t="s">
        <v>374</v>
      </c>
      <c r="E41" s="39">
        <v>1</v>
      </c>
      <c r="F41" s="15">
        <v>1014927</v>
      </c>
      <c r="G41" s="16">
        <v>4.3938126468555366E-3</v>
      </c>
      <c r="H41" s="40" t="s">
        <v>105</v>
      </c>
      <c r="K41" s="96"/>
    </row>
    <row r="42" spans="1:11" x14ac:dyDescent="0.25">
      <c r="A42" s="102"/>
      <c r="B42" s="1" t="s">
        <v>532</v>
      </c>
      <c r="C42" s="38" t="s">
        <v>537</v>
      </c>
      <c r="D42" s="38" t="s">
        <v>297</v>
      </c>
      <c r="E42" s="39">
        <v>50</v>
      </c>
      <c r="F42" s="15">
        <v>4826780</v>
      </c>
      <c r="G42" s="16">
        <v>2.0896051644689093E-2</v>
      </c>
      <c r="H42" s="40" t="s">
        <v>105</v>
      </c>
      <c r="K42" s="96"/>
    </row>
    <row r="43" spans="1:11" x14ac:dyDescent="0.25">
      <c r="A43" s="102"/>
      <c r="B43" s="1" t="s">
        <v>577</v>
      </c>
      <c r="C43" s="38" t="s">
        <v>597</v>
      </c>
      <c r="D43" s="38" t="s">
        <v>297</v>
      </c>
      <c r="E43" s="39">
        <v>30</v>
      </c>
      <c r="F43" s="15">
        <v>2938575</v>
      </c>
      <c r="G43" s="16">
        <v>1.2721651900810116E-2</v>
      </c>
      <c r="H43" s="40" t="s">
        <v>112</v>
      </c>
      <c r="K43" s="96"/>
    </row>
    <row r="44" spans="1:11" x14ac:dyDescent="0.25">
      <c r="A44" s="102"/>
      <c r="B44" s="1" t="s">
        <v>670</v>
      </c>
      <c r="C44" s="38" t="s">
        <v>671</v>
      </c>
      <c r="D44" s="38" t="s">
        <v>297</v>
      </c>
      <c r="E44" s="39">
        <v>30</v>
      </c>
      <c r="F44" s="15">
        <v>2864442</v>
      </c>
      <c r="G44" s="16">
        <v>1.2400715998080816E-2</v>
      </c>
      <c r="H44" s="40" t="s">
        <v>112</v>
      </c>
      <c r="K44" s="96"/>
    </row>
    <row r="45" spans="1:11" x14ac:dyDescent="0.25">
      <c r="A45" s="102"/>
      <c r="B45" s="1" t="s">
        <v>700</v>
      </c>
      <c r="C45" s="38" t="s">
        <v>701</v>
      </c>
      <c r="D45" s="38" t="s">
        <v>434</v>
      </c>
      <c r="E45" s="39">
        <v>130</v>
      </c>
      <c r="F45" s="15">
        <v>13054470</v>
      </c>
      <c r="G45" s="16">
        <v>5.6515291625896441E-2</v>
      </c>
      <c r="H45" s="40" t="s">
        <v>112</v>
      </c>
      <c r="K45" s="96"/>
    </row>
    <row r="46" spans="1:11" x14ac:dyDescent="0.25">
      <c r="A46" s="102"/>
      <c r="B46" s="1" t="s">
        <v>183</v>
      </c>
      <c r="C46" s="38" t="s">
        <v>390</v>
      </c>
      <c r="D46" s="38" t="s">
        <v>320</v>
      </c>
      <c r="E46" s="39">
        <v>50</v>
      </c>
      <c r="F46" s="15">
        <v>4966270</v>
      </c>
      <c r="G46" s="16">
        <v>2.1499930471550414E-2</v>
      </c>
      <c r="H46" s="40" t="s">
        <v>105</v>
      </c>
      <c r="K46" s="96"/>
    </row>
    <row r="47" spans="1:11" x14ac:dyDescent="0.25">
      <c r="A47" s="102"/>
      <c r="B47" s="1" t="s">
        <v>542</v>
      </c>
      <c r="C47" s="38" t="s">
        <v>546</v>
      </c>
      <c r="D47" s="38" t="s">
        <v>320</v>
      </c>
      <c r="E47" s="39">
        <v>75</v>
      </c>
      <c r="F47" s="15">
        <v>7364040</v>
      </c>
      <c r="G47" s="16">
        <v>3.188033433335604E-2</v>
      </c>
      <c r="H47" s="40" t="s">
        <v>105</v>
      </c>
      <c r="K47" s="96"/>
    </row>
    <row r="48" spans="1:11" x14ac:dyDescent="0.25">
      <c r="A48" s="102"/>
      <c r="B48" s="1" t="s">
        <v>212</v>
      </c>
      <c r="C48" s="38" t="s">
        <v>465</v>
      </c>
      <c r="D48" s="38" t="s">
        <v>321</v>
      </c>
      <c r="E48" s="39">
        <v>3</v>
      </c>
      <c r="F48" s="15">
        <v>603466.19999999995</v>
      </c>
      <c r="G48" s="16">
        <v>2.6125203305359425E-3</v>
      </c>
      <c r="H48" s="40" t="s">
        <v>105</v>
      </c>
      <c r="K48" s="96"/>
    </row>
    <row r="49" spans="1:11" x14ac:dyDescent="0.25">
      <c r="A49" s="102"/>
      <c r="B49" s="1" t="s">
        <v>184</v>
      </c>
      <c r="C49" s="38" t="s">
        <v>393</v>
      </c>
      <c r="D49" s="38" t="s">
        <v>321</v>
      </c>
      <c r="E49" s="39">
        <v>1</v>
      </c>
      <c r="F49" s="15">
        <v>998108</v>
      </c>
      <c r="G49" s="16">
        <v>4.3209999865287708E-3</v>
      </c>
      <c r="H49" s="40" t="s">
        <v>105</v>
      </c>
      <c r="K49" s="96"/>
    </row>
    <row r="50" spans="1:11" x14ac:dyDescent="0.25">
      <c r="A50" s="102"/>
      <c r="B50" s="1" t="s">
        <v>186</v>
      </c>
      <c r="C50" s="38" t="s">
        <v>389</v>
      </c>
      <c r="D50" s="38" t="s">
        <v>369</v>
      </c>
      <c r="E50" s="39">
        <v>1</v>
      </c>
      <c r="F50" s="15">
        <v>993925</v>
      </c>
      <c r="G50" s="16">
        <v>4.3028909813473178E-3</v>
      </c>
      <c r="H50" s="40" t="s">
        <v>105</v>
      </c>
      <c r="K50" s="96"/>
    </row>
    <row r="51" spans="1:11" x14ac:dyDescent="0.25">
      <c r="A51" s="102"/>
      <c r="B51" s="1" t="s">
        <v>187</v>
      </c>
      <c r="C51" s="38" t="s">
        <v>392</v>
      </c>
      <c r="D51" s="38" t="s">
        <v>369</v>
      </c>
      <c r="E51" s="39">
        <v>20</v>
      </c>
      <c r="F51" s="15">
        <v>1918056</v>
      </c>
      <c r="G51" s="16">
        <v>8.3036304189140139E-3</v>
      </c>
      <c r="H51" s="40" t="s">
        <v>105</v>
      </c>
      <c r="K51" s="96"/>
    </row>
    <row r="52" spans="1:11" x14ac:dyDescent="0.25">
      <c r="A52" s="102"/>
      <c r="B52" s="1" t="s">
        <v>543</v>
      </c>
      <c r="C52" s="38" t="s">
        <v>547</v>
      </c>
      <c r="D52" s="38" t="s">
        <v>369</v>
      </c>
      <c r="E52" s="39">
        <v>50</v>
      </c>
      <c r="F52" s="15">
        <v>4742850</v>
      </c>
      <c r="G52" s="16">
        <v>2.0532702659539832E-2</v>
      </c>
      <c r="H52" s="40" t="s">
        <v>105</v>
      </c>
      <c r="K52" s="96"/>
    </row>
    <row r="53" spans="1:11" x14ac:dyDescent="0.25">
      <c r="A53" s="102"/>
      <c r="B53" s="1" t="s">
        <v>190</v>
      </c>
      <c r="C53" s="38" t="s">
        <v>400</v>
      </c>
      <c r="D53" s="38" t="s">
        <v>388</v>
      </c>
      <c r="E53" s="39">
        <v>10</v>
      </c>
      <c r="F53" s="15">
        <v>1990136</v>
      </c>
      <c r="G53" s="16">
        <v>8.6156784928989871E-3</v>
      </c>
      <c r="H53" s="40" t="s">
        <v>105</v>
      </c>
      <c r="K53" s="96"/>
    </row>
    <row r="54" spans="1:11" x14ac:dyDescent="0.25">
      <c r="A54" s="102"/>
      <c r="B54" s="68" t="s">
        <v>191</v>
      </c>
      <c r="C54" s="43" t="s">
        <v>403</v>
      </c>
      <c r="D54" s="43" t="s">
        <v>388</v>
      </c>
      <c r="E54" s="69">
        <v>60</v>
      </c>
      <c r="F54" s="70">
        <v>5907438</v>
      </c>
      <c r="G54" s="16">
        <v>2.5574426333041664E-2</v>
      </c>
      <c r="H54" s="40" t="s">
        <v>112</v>
      </c>
      <c r="K54" s="96"/>
    </row>
    <row r="55" spans="1:11" x14ac:dyDescent="0.25">
      <c r="A55" s="102"/>
      <c r="B55" s="10" t="s">
        <v>213</v>
      </c>
      <c r="C55" s="38" t="s">
        <v>466</v>
      </c>
      <c r="D55" s="38" t="s">
        <v>405</v>
      </c>
      <c r="E55" s="39">
        <v>1</v>
      </c>
      <c r="F55" s="15">
        <v>962759</v>
      </c>
      <c r="G55" s="16">
        <v>4.1679674203898304E-3</v>
      </c>
      <c r="H55" s="40" t="s">
        <v>105</v>
      </c>
      <c r="K55" s="96"/>
    </row>
    <row r="56" spans="1:11" x14ac:dyDescent="0.25">
      <c r="A56" s="102"/>
      <c r="B56" s="10"/>
      <c r="C56" s="38"/>
      <c r="D56" s="38"/>
      <c r="E56" s="39"/>
      <c r="F56" s="15"/>
      <c r="G56" s="16"/>
      <c r="H56" s="40"/>
      <c r="K56" s="96"/>
    </row>
    <row r="57" spans="1:11" x14ac:dyDescent="0.25">
      <c r="A57" s="102"/>
      <c r="B57" s="10"/>
      <c r="C57" s="38"/>
      <c r="D57" s="38"/>
      <c r="E57" s="39"/>
      <c r="F57" s="15"/>
      <c r="G57" s="16"/>
      <c r="H57" s="40"/>
      <c r="K57" s="96"/>
    </row>
    <row r="58" spans="1:11" x14ac:dyDescent="0.25">
      <c r="A58" s="102"/>
      <c r="B58" s="10"/>
      <c r="C58" s="38"/>
      <c r="D58" s="38"/>
      <c r="E58" s="39"/>
      <c r="F58" s="15"/>
      <c r="G58" s="16"/>
      <c r="H58" s="40"/>
      <c r="K58" s="96"/>
    </row>
    <row r="59" spans="1:11" x14ac:dyDescent="0.25">
      <c r="A59" s="102"/>
      <c r="B59" s="10"/>
      <c r="C59" s="38"/>
      <c r="D59" s="38"/>
      <c r="E59" s="39"/>
      <c r="F59" s="15"/>
      <c r="G59" s="16"/>
      <c r="H59" s="40"/>
      <c r="K59" s="96"/>
    </row>
    <row r="60" spans="1:11" outlineLevel="1" x14ac:dyDescent="0.25">
      <c r="A60" s="102"/>
      <c r="B60" s="10"/>
      <c r="C60" s="38"/>
      <c r="D60" s="38"/>
      <c r="E60" s="39"/>
      <c r="F60" s="15"/>
      <c r="G60" s="16"/>
      <c r="H60" s="40"/>
    </row>
    <row r="61" spans="1:11" x14ac:dyDescent="0.25">
      <c r="B61" s="10"/>
      <c r="C61" s="38"/>
      <c r="D61" s="38"/>
      <c r="E61" s="39"/>
      <c r="F61" s="15"/>
      <c r="G61" s="16"/>
      <c r="H61" s="40"/>
      <c r="I61" s="72"/>
    </row>
    <row r="62" spans="1:11" x14ac:dyDescent="0.25">
      <c r="B62" s="75"/>
      <c r="C62" s="43" t="s">
        <v>70</v>
      </c>
      <c r="D62" s="43"/>
      <c r="E62" s="44"/>
      <c r="F62" s="71">
        <f>SUM(F7:F61)</f>
        <v>211429574.02999997</v>
      </c>
      <c r="G62" s="3">
        <f>+F62/$F$74</f>
        <v>0.91531897002670415</v>
      </c>
      <c r="H62" s="46"/>
    </row>
    <row r="63" spans="1:11" x14ac:dyDescent="0.25">
      <c r="F63" s="73"/>
    </row>
    <row r="64" spans="1:11" x14ac:dyDescent="0.25">
      <c r="A64" s="91" t="s">
        <v>717</v>
      </c>
      <c r="B64" s="104"/>
      <c r="C64" s="47" t="s">
        <v>73</v>
      </c>
      <c r="D64" s="47"/>
      <c r="E64" s="47"/>
      <c r="F64" s="17" t="s">
        <v>10</v>
      </c>
      <c r="G64" s="4" t="s">
        <v>11</v>
      </c>
    </row>
    <row r="65" spans="1:7" x14ac:dyDescent="0.25">
      <c r="A65" s="107" t="s">
        <v>62</v>
      </c>
      <c r="B65" s="48"/>
      <c r="C65" s="43" t="s">
        <v>722</v>
      </c>
      <c r="D65" s="38"/>
      <c r="E65" s="49"/>
      <c r="F65" s="15">
        <v>0</v>
      </c>
      <c r="G65" s="5">
        <f>+F65/$F$74</f>
        <v>0</v>
      </c>
    </row>
    <row r="66" spans="1:7" x14ac:dyDescent="0.25">
      <c r="B66" s="48" t="s">
        <v>75</v>
      </c>
      <c r="C66" s="43" t="s">
        <v>76</v>
      </c>
      <c r="D66" s="43"/>
      <c r="E66" s="44"/>
      <c r="F66" s="15">
        <v>11451429.07</v>
      </c>
      <c r="G66" s="5">
        <v>4.9575421554786836E-2</v>
      </c>
    </row>
    <row r="67" spans="1:7" x14ac:dyDescent="0.25">
      <c r="B67" s="48"/>
      <c r="C67" s="43" t="s">
        <v>77</v>
      </c>
      <c r="D67" s="38"/>
      <c r="E67" s="49"/>
      <c r="F67" s="18" t="s">
        <v>74</v>
      </c>
      <c r="G67" s="5">
        <v>0</v>
      </c>
    </row>
    <row r="68" spans="1:7" x14ac:dyDescent="0.25">
      <c r="B68" s="48"/>
      <c r="C68" s="43" t="s">
        <v>78</v>
      </c>
      <c r="D68" s="38"/>
      <c r="E68" s="49"/>
      <c r="F68" s="18" t="s">
        <v>74</v>
      </c>
      <c r="G68" s="5">
        <v>0</v>
      </c>
    </row>
    <row r="69" spans="1:7" x14ac:dyDescent="0.25">
      <c r="A69" s="91" t="s">
        <v>66</v>
      </c>
      <c r="B69" s="48"/>
      <c r="C69" s="43" t="s">
        <v>79</v>
      </c>
      <c r="D69" s="38"/>
      <c r="E69" s="49"/>
      <c r="F69" s="18" t="s">
        <v>74</v>
      </c>
      <c r="G69" s="5">
        <v>0</v>
      </c>
    </row>
    <row r="70" spans="1:7" x14ac:dyDescent="0.25">
      <c r="B70" s="38" t="s">
        <v>66</v>
      </c>
      <c r="C70" s="38" t="s">
        <v>80</v>
      </c>
      <c r="D70" s="38"/>
      <c r="E70" s="49"/>
      <c r="F70" s="15">
        <v>8109046.2199999997</v>
      </c>
      <c r="G70" s="5">
        <v>3.5105608418509002E-2</v>
      </c>
    </row>
    <row r="71" spans="1:7" x14ac:dyDescent="0.25">
      <c r="B71" s="48"/>
      <c r="C71" s="38"/>
      <c r="D71" s="38"/>
      <c r="E71" s="49"/>
      <c r="F71" s="18"/>
      <c r="G71" s="5"/>
    </row>
    <row r="72" spans="1:7" x14ac:dyDescent="0.25">
      <c r="B72" s="48"/>
      <c r="C72" s="38" t="s">
        <v>81</v>
      </c>
      <c r="D72" s="38"/>
      <c r="E72" s="49"/>
      <c r="F72" s="19">
        <v>19560475.289999999</v>
      </c>
      <c r="G72" s="5">
        <v>8.4681029973295838E-2</v>
      </c>
    </row>
    <row r="73" spans="1:7" x14ac:dyDescent="0.25">
      <c r="B73" s="48"/>
      <c r="C73" s="38"/>
      <c r="D73" s="38"/>
      <c r="E73" s="49"/>
      <c r="F73" s="19"/>
      <c r="G73" s="5"/>
    </row>
    <row r="74" spans="1:7" x14ac:dyDescent="0.25">
      <c r="B74" s="52"/>
      <c r="C74" s="53" t="s">
        <v>82</v>
      </c>
      <c r="D74" s="54"/>
      <c r="E74" s="55"/>
      <c r="F74" s="20">
        <f>+F72+F62</f>
        <v>230990049.31999996</v>
      </c>
      <c r="G74" s="6">
        <v>1</v>
      </c>
    </row>
    <row r="75" spans="1:7" x14ac:dyDescent="0.25">
      <c r="F75" s="56"/>
    </row>
    <row r="76" spans="1:7" x14ac:dyDescent="0.25">
      <c r="C76" s="43" t="s">
        <v>83</v>
      </c>
      <c r="D76" s="14">
        <v>5.42</v>
      </c>
      <c r="F76" s="35">
        <v>0</v>
      </c>
    </row>
    <row r="77" spans="1:7" x14ac:dyDescent="0.25">
      <c r="C77" s="43" t="s">
        <v>84</v>
      </c>
      <c r="D77" s="14">
        <v>4.01</v>
      </c>
    </row>
    <row r="78" spans="1:7" x14ac:dyDescent="0.25">
      <c r="C78" s="43" t="s">
        <v>85</v>
      </c>
      <c r="D78" s="14">
        <v>8.06</v>
      </c>
    </row>
    <row r="79" spans="1:7" hidden="1" x14ac:dyDescent="0.25">
      <c r="C79" s="43" t="s">
        <v>86</v>
      </c>
      <c r="D79" s="59">
        <v>19.2117</v>
      </c>
    </row>
    <row r="80" spans="1:7" hidden="1" x14ac:dyDescent="0.25">
      <c r="A80" s="107" t="s">
        <v>69</v>
      </c>
      <c r="C80" s="43" t="s">
        <v>87</v>
      </c>
      <c r="D80" s="59">
        <v>19.338000000000001</v>
      </c>
    </row>
    <row r="81" spans="1:7" hidden="1" x14ac:dyDescent="0.25">
      <c r="C81" s="43" t="s">
        <v>88</v>
      </c>
      <c r="D81" s="66"/>
    </row>
    <row r="82" spans="1:7" hidden="1" x14ac:dyDescent="0.25">
      <c r="C82" s="43" t="s">
        <v>89</v>
      </c>
      <c r="D82" s="58">
        <v>0</v>
      </c>
    </row>
    <row r="83" spans="1:7" hidden="1" x14ac:dyDescent="0.25">
      <c r="C83" s="43" t="s">
        <v>90</v>
      </c>
      <c r="D83" s="58">
        <v>0</v>
      </c>
      <c r="F83" s="56"/>
      <c r="G83" s="7"/>
    </row>
    <row r="84" spans="1:7" hidden="1" x14ac:dyDescent="0.25">
      <c r="B84" s="61"/>
      <c r="C84" s="37"/>
    </row>
    <row r="85" spans="1:7" x14ac:dyDescent="0.25">
      <c r="F85" s="35"/>
    </row>
    <row r="86" spans="1:7" x14ac:dyDescent="0.25">
      <c r="C86" s="47" t="s">
        <v>91</v>
      </c>
      <c r="D86" s="47"/>
      <c r="E86" s="47"/>
      <c r="F86" s="47"/>
      <c r="G86" s="4"/>
    </row>
    <row r="87" spans="1:7" x14ac:dyDescent="0.25">
      <c r="A87" s="91" t="s">
        <v>71</v>
      </c>
      <c r="C87" s="47" t="s">
        <v>92</v>
      </c>
      <c r="D87" s="47"/>
      <c r="E87" s="47"/>
      <c r="F87" s="47" t="s">
        <v>10</v>
      </c>
      <c r="G87" s="4" t="s">
        <v>11</v>
      </c>
    </row>
    <row r="88" spans="1:7" x14ac:dyDescent="0.25">
      <c r="A88" s="91" t="s">
        <v>72</v>
      </c>
      <c r="C88" s="43" t="s">
        <v>93</v>
      </c>
      <c r="D88" s="38"/>
      <c r="E88" s="49"/>
      <c r="F88" s="62">
        <f>SUMIF(Table13456768578[[Industry ]],A87,Table13456768578[Market Value])</f>
        <v>0</v>
      </c>
      <c r="G88" s="23">
        <f>+F88/$F$74</f>
        <v>0</v>
      </c>
    </row>
    <row r="89" spans="1:7" x14ac:dyDescent="0.25">
      <c r="C89" s="38" t="s">
        <v>94</v>
      </c>
      <c r="D89" s="38"/>
      <c r="E89" s="49"/>
      <c r="F89" s="62">
        <f>SUMIF(Table13456768578[[Industry ]],A88,Table13456768578[Market Value])</f>
        <v>0</v>
      </c>
      <c r="G89" s="23">
        <f>+F89/$F$74</f>
        <v>0</v>
      </c>
    </row>
    <row r="90" spans="1:7" x14ac:dyDescent="0.25">
      <c r="C90" s="38" t="s">
        <v>95</v>
      </c>
      <c r="D90" s="38"/>
      <c r="E90" s="49"/>
      <c r="F90" s="62">
        <v>187487363.19999999</v>
      </c>
      <c r="G90" s="22">
        <v>0.81166857079746357</v>
      </c>
    </row>
    <row r="91" spans="1:7" x14ac:dyDescent="0.25">
      <c r="C91" s="38" t="s">
        <v>96</v>
      </c>
      <c r="D91" s="38"/>
      <c r="E91" s="49"/>
      <c r="F91" s="62">
        <v>0</v>
      </c>
      <c r="G91" s="23">
        <v>0</v>
      </c>
    </row>
    <row r="92" spans="1:7" x14ac:dyDescent="0.25">
      <c r="C92" s="38" t="s">
        <v>97</v>
      </c>
      <c r="D92" s="38"/>
      <c r="E92" s="49"/>
      <c r="F92" s="62">
        <v>16606008</v>
      </c>
      <c r="G92" s="23">
        <v>7.1890577316579635E-2</v>
      </c>
    </row>
    <row r="93" spans="1:7" x14ac:dyDescent="0.25">
      <c r="C93" s="38" t="s">
        <v>98</v>
      </c>
      <c r="D93" s="38"/>
      <c r="E93" s="49"/>
      <c r="F93" s="62">
        <f t="shared" ref="F93:F99" si="1">SUMIF($E$102:$E$111,C93,$H$102:$H$111)</f>
        <v>0</v>
      </c>
      <c r="G93" s="23">
        <f t="shared" ref="G93:G99" si="2">+F93/$F$74</f>
        <v>0</v>
      </c>
    </row>
    <row r="94" spans="1:7" x14ac:dyDescent="0.25">
      <c r="C94" s="38" t="s">
        <v>99</v>
      </c>
      <c r="D94" s="38"/>
      <c r="E94" s="49"/>
      <c r="F94" s="62">
        <f t="shared" si="1"/>
        <v>0</v>
      </c>
      <c r="G94" s="23">
        <f t="shared" si="2"/>
        <v>0</v>
      </c>
    </row>
    <row r="95" spans="1:7" x14ac:dyDescent="0.25">
      <c r="C95" s="38" t="s">
        <v>100</v>
      </c>
      <c r="D95" s="38"/>
      <c r="E95" s="49"/>
      <c r="F95" s="62">
        <f t="shared" si="1"/>
        <v>0</v>
      </c>
      <c r="G95" s="23">
        <f t="shared" si="2"/>
        <v>0</v>
      </c>
    </row>
    <row r="96" spans="1:7" x14ac:dyDescent="0.25">
      <c r="C96" s="38" t="s">
        <v>101</v>
      </c>
      <c r="D96" s="38"/>
      <c r="E96" s="49"/>
      <c r="F96" s="62">
        <f t="shared" si="1"/>
        <v>0</v>
      </c>
      <c r="G96" s="23">
        <f t="shared" si="2"/>
        <v>0</v>
      </c>
    </row>
    <row r="97" spans="2:11" x14ac:dyDescent="0.25">
      <c r="C97" s="38" t="s">
        <v>102</v>
      </c>
      <c r="D97" s="38"/>
      <c r="E97" s="49"/>
      <c r="F97" s="62">
        <f t="shared" si="1"/>
        <v>0</v>
      </c>
      <c r="G97" s="23">
        <f t="shared" si="2"/>
        <v>0</v>
      </c>
    </row>
    <row r="98" spans="2:11" x14ac:dyDescent="0.25">
      <c r="C98" s="38" t="s">
        <v>103</v>
      </c>
      <c r="D98" s="38"/>
      <c r="E98" s="49"/>
      <c r="F98" s="62">
        <f t="shared" si="1"/>
        <v>0</v>
      </c>
      <c r="G98" s="23">
        <f t="shared" si="2"/>
        <v>0</v>
      </c>
    </row>
    <row r="99" spans="2:11" x14ac:dyDescent="0.25">
      <c r="C99" s="38" t="s">
        <v>104</v>
      </c>
      <c r="D99" s="38"/>
      <c r="E99" s="49"/>
      <c r="F99" s="62">
        <f t="shared" si="1"/>
        <v>0</v>
      </c>
      <c r="G99" s="23">
        <f t="shared" si="2"/>
        <v>0</v>
      </c>
    </row>
    <row r="100" spans="2:11" x14ac:dyDescent="0.25">
      <c r="C100" s="38" t="s">
        <v>113</v>
      </c>
      <c r="D100" s="38"/>
      <c r="E100" s="49"/>
      <c r="F100" s="74">
        <f>SUM(F88:F99)</f>
        <v>204093371.19999999</v>
      </c>
      <c r="G100" s="67">
        <f>SUM(G88:G99)</f>
        <v>0.88355914811404324</v>
      </c>
    </row>
    <row r="101" spans="2:11" s="91" customFormat="1" x14ac:dyDescent="0.25">
      <c r="B101" s="32"/>
      <c r="C101" s="32"/>
      <c r="D101" s="32"/>
      <c r="E101" s="35"/>
      <c r="F101" s="32"/>
      <c r="G101" s="36"/>
      <c r="H101" s="32"/>
    </row>
    <row r="102" spans="2:11" s="91" customFormat="1" x14ac:dyDescent="0.25">
      <c r="E102" s="91" t="s">
        <v>95</v>
      </c>
      <c r="F102" s="91" t="s">
        <v>105</v>
      </c>
      <c r="G102" s="93">
        <f>H102/$F$74</f>
        <v>0.41770910688162632</v>
      </c>
      <c r="H102" s="91">
        <f t="shared" ref="H102:H111" si="3">SUMIF($H$7:$H$61,F102,$F$7:$F$61)</f>
        <v>96486647.200000003</v>
      </c>
      <c r="K102" s="108" t="s">
        <v>107</v>
      </c>
    </row>
    <row r="103" spans="2:11" s="91" customFormat="1" x14ac:dyDescent="0.25">
      <c r="E103" s="91" t="s">
        <v>95</v>
      </c>
      <c r="F103" s="91" t="s">
        <v>106</v>
      </c>
      <c r="G103" s="100">
        <f t="shared" ref="G103:G111" si="4">H103/$F$74</f>
        <v>0</v>
      </c>
      <c r="H103" s="91">
        <f t="shared" si="3"/>
        <v>0</v>
      </c>
      <c r="K103" s="91" t="s">
        <v>204</v>
      </c>
    </row>
    <row r="104" spans="2:11" s="91" customFormat="1" x14ac:dyDescent="0.25">
      <c r="E104" s="91" t="s">
        <v>95</v>
      </c>
      <c r="F104" s="108" t="s">
        <v>107</v>
      </c>
      <c r="G104" s="93">
        <f>H104/$F$74</f>
        <v>0.22733263685854088</v>
      </c>
      <c r="H104" s="91">
        <f t="shared" si="3"/>
        <v>52511577</v>
      </c>
      <c r="K104" s="91" t="s">
        <v>204</v>
      </c>
    </row>
    <row r="105" spans="2:11" s="91" customFormat="1" x14ac:dyDescent="0.25">
      <c r="E105" s="91" t="s">
        <v>95</v>
      </c>
      <c r="F105" s="91" t="s">
        <v>204</v>
      </c>
      <c r="G105" s="100">
        <f t="shared" si="4"/>
        <v>0</v>
      </c>
      <c r="H105" s="91">
        <f t="shared" si="3"/>
        <v>0</v>
      </c>
      <c r="K105" s="91" t="s">
        <v>105</v>
      </c>
    </row>
    <row r="106" spans="2:11" s="91" customFormat="1" x14ac:dyDescent="0.25">
      <c r="E106" s="91" t="s">
        <v>97</v>
      </c>
      <c r="F106" s="91" t="s">
        <v>108</v>
      </c>
      <c r="G106" s="93">
        <f t="shared" si="4"/>
        <v>7.1890577316579635E-2</v>
      </c>
      <c r="H106" s="91">
        <f t="shared" si="3"/>
        <v>16606008</v>
      </c>
      <c r="K106" s="91" t="s">
        <v>108</v>
      </c>
    </row>
    <row r="107" spans="2:11" s="91" customFormat="1" x14ac:dyDescent="0.25">
      <c r="E107" s="91" t="s">
        <v>97</v>
      </c>
      <c r="F107" s="95" t="s">
        <v>206</v>
      </c>
      <c r="G107" s="100">
        <f t="shared" si="4"/>
        <v>0</v>
      </c>
      <c r="H107" s="91">
        <f t="shared" si="3"/>
        <v>0</v>
      </c>
      <c r="K107" s="91" t="s">
        <v>110</v>
      </c>
    </row>
    <row r="108" spans="2:11" s="91" customFormat="1" x14ac:dyDescent="0.25">
      <c r="E108" s="91" t="s">
        <v>98</v>
      </c>
      <c r="F108" s="91" t="s">
        <v>109</v>
      </c>
      <c r="G108" s="100">
        <f t="shared" si="4"/>
        <v>0</v>
      </c>
      <c r="H108" s="91">
        <f t="shared" si="3"/>
        <v>0</v>
      </c>
    </row>
    <row r="109" spans="2:11" s="91" customFormat="1" x14ac:dyDescent="0.25">
      <c r="E109" s="91" t="s">
        <v>95</v>
      </c>
      <c r="F109" s="91" t="s">
        <v>110</v>
      </c>
      <c r="G109" s="93">
        <f t="shared" si="4"/>
        <v>0</v>
      </c>
      <c r="H109" s="91">
        <f t="shared" si="3"/>
        <v>0</v>
      </c>
    </row>
    <row r="110" spans="2:11" s="91" customFormat="1" x14ac:dyDescent="0.25">
      <c r="E110" s="91" t="s">
        <v>98</v>
      </c>
      <c r="F110" s="91" t="s">
        <v>111</v>
      </c>
      <c r="G110" s="100">
        <f t="shared" si="4"/>
        <v>0</v>
      </c>
      <c r="H110" s="91">
        <f t="shared" si="3"/>
        <v>0</v>
      </c>
    </row>
    <row r="111" spans="2:11" s="91" customFormat="1" x14ac:dyDescent="0.25">
      <c r="E111" s="91" t="s">
        <v>95</v>
      </c>
      <c r="F111" s="91" t="s">
        <v>112</v>
      </c>
      <c r="G111" s="100">
        <f t="shared" si="4"/>
        <v>0.16662682705729639</v>
      </c>
      <c r="H111" s="91">
        <f t="shared" si="3"/>
        <v>38489139</v>
      </c>
    </row>
    <row r="112" spans="2:11" x14ac:dyDescent="0.25">
      <c r="B112" s="91"/>
      <c r="C112" s="91"/>
      <c r="D112" s="91"/>
      <c r="E112" s="97"/>
      <c r="F112" s="91"/>
      <c r="G112" s="93">
        <f>SUM(G102:G111)</f>
        <v>0.88355914811404324</v>
      </c>
      <c r="H112" s="91">
        <f>SUM(H102:H111)</f>
        <v>204093371.19999999</v>
      </c>
    </row>
    <row r="113" spans="8:8" x14ac:dyDescent="0.25">
      <c r="H113" s="121">
        <f>H112-F62</f>
        <v>-7336202.8299999833</v>
      </c>
    </row>
  </sheetData>
  <pageMargins left="0.7" right="0.7" top="0.75" bottom="0.75" header="0.3" footer="0.3"/>
  <pageSetup scale="39" orientation="portrait" horizontalDpi="4294967295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21827-FDBC-4F04-86F0-F6C9115C1B57}">
  <sheetPr>
    <tabColor rgb="FF7030A0"/>
  </sheetPr>
  <dimension ref="A2:H171"/>
  <sheetViews>
    <sheetView showGridLines="0" zoomScaleNormal="100" zoomScaleSheetLayoutView="89" workbookViewId="0">
      <selection activeCell="D14" sqref="D14"/>
    </sheetView>
  </sheetViews>
  <sheetFormatPr defaultColWidth="9.140625" defaultRowHeight="15" x14ac:dyDescent="0.25"/>
  <cols>
    <col min="1" max="1" width="11.28515625" style="91" customWidth="1"/>
    <col min="2" max="2" width="16.5703125" style="32" customWidth="1"/>
    <col min="3" max="3" width="52.7109375" style="32" customWidth="1"/>
    <col min="4" max="4" width="62" style="32" customWidth="1"/>
    <col min="5" max="5" width="19.42578125" style="35" customWidth="1"/>
    <col min="6" max="6" width="29.5703125" style="32" customWidth="1"/>
    <col min="7" max="7" width="20.5703125" style="36" customWidth="1"/>
    <col min="8" max="8" width="20.7109375" style="32" bestFit="1" customWidth="1"/>
    <col min="9" max="9" width="12" style="32" bestFit="1" customWidth="1"/>
    <col min="10" max="11" width="9.140625" style="32"/>
    <col min="12" max="12" width="16.140625" style="32" bestFit="1" customWidth="1"/>
    <col min="13" max="13" width="14" style="32" bestFit="1" customWidth="1"/>
    <col min="14" max="14" width="9.140625" style="32"/>
    <col min="15" max="15" width="10" style="32" bestFit="1" customWidth="1"/>
    <col min="16" max="16384" width="9.140625" style="32"/>
  </cols>
  <sheetData>
    <row r="2" spans="1:8" x14ac:dyDescent="0.25">
      <c r="B2" s="33" t="s">
        <v>0</v>
      </c>
      <c r="D2" s="34" t="s">
        <v>1</v>
      </c>
    </row>
    <row r="3" spans="1:8" x14ac:dyDescent="0.25">
      <c r="A3" s="106" t="s">
        <v>214</v>
      </c>
      <c r="B3" s="33" t="s">
        <v>3</v>
      </c>
      <c r="D3" s="33" t="s">
        <v>215</v>
      </c>
    </row>
    <row r="4" spans="1:8" x14ac:dyDescent="0.25">
      <c r="B4" s="33" t="s">
        <v>5</v>
      </c>
      <c r="D4" s="33" t="s">
        <v>798</v>
      </c>
    </row>
    <row r="6" spans="1:8" s="91" customFormat="1" x14ac:dyDescent="0.25">
      <c r="B6" s="126" t="s">
        <v>6</v>
      </c>
      <c r="C6" s="127" t="s">
        <v>7</v>
      </c>
      <c r="D6" s="127" t="s">
        <v>8</v>
      </c>
      <c r="E6" s="128" t="s">
        <v>9</v>
      </c>
      <c r="F6" s="127" t="s">
        <v>10</v>
      </c>
      <c r="G6" s="129" t="s">
        <v>11</v>
      </c>
      <c r="H6" s="130" t="s">
        <v>12</v>
      </c>
    </row>
    <row r="7" spans="1:8" x14ac:dyDescent="0.25">
      <c r="A7" s="102"/>
      <c r="B7" s="1" t="s">
        <v>216</v>
      </c>
      <c r="C7" s="38" t="s">
        <v>467</v>
      </c>
      <c r="D7" s="118" t="s">
        <v>269</v>
      </c>
      <c r="E7" s="39">
        <v>2500000</v>
      </c>
      <c r="F7" s="39">
        <v>195989500</v>
      </c>
      <c r="G7" s="16">
        <v>5.2049668281714647E-3</v>
      </c>
      <c r="H7" s="40"/>
    </row>
    <row r="8" spans="1:8" x14ac:dyDescent="0.25">
      <c r="A8" s="102"/>
      <c r="B8" s="1" t="s">
        <v>217</v>
      </c>
      <c r="C8" s="38" t="s">
        <v>468</v>
      </c>
      <c r="D8" s="118" t="s">
        <v>269</v>
      </c>
      <c r="E8" s="39">
        <v>500000</v>
      </c>
      <c r="F8" s="39">
        <v>39041950</v>
      </c>
      <c r="G8" s="16">
        <v>1.0368517428593312E-3</v>
      </c>
      <c r="H8" s="40"/>
    </row>
    <row r="9" spans="1:8" x14ac:dyDescent="0.25">
      <c r="A9" s="102"/>
      <c r="B9" s="1" t="s">
        <v>218</v>
      </c>
      <c r="C9" s="38" t="s">
        <v>469</v>
      </c>
      <c r="D9" s="118" t="s">
        <v>269</v>
      </c>
      <c r="E9" s="39">
        <v>2500000</v>
      </c>
      <c r="F9" s="39">
        <v>64594250</v>
      </c>
      <c r="G9" s="16">
        <v>1.7154537796188808E-3</v>
      </c>
      <c r="H9" s="40"/>
    </row>
    <row r="10" spans="1:8" x14ac:dyDescent="0.25">
      <c r="A10" s="102"/>
      <c r="B10" s="1" t="s">
        <v>219</v>
      </c>
      <c r="C10" s="38" t="s">
        <v>474</v>
      </c>
      <c r="D10" s="118" t="s">
        <v>269</v>
      </c>
      <c r="E10" s="39">
        <v>5000000</v>
      </c>
      <c r="F10" s="39">
        <v>23581000</v>
      </c>
      <c r="G10" s="16">
        <v>6.262494816054498E-4</v>
      </c>
      <c r="H10" s="40"/>
    </row>
    <row r="11" spans="1:8" x14ac:dyDescent="0.25">
      <c r="A11" s="102"/>
      <c r="B11" s="1" t="s">
        <v>220</v>
      </c>
      <c r="C11" s="38" t="s">
        <v>471</v>
      </c>
      <c r="D11" s="118" t="s">
        <v>269</v>
      </c>
      <c r="E11" s="39">
        <v>2250000</v>
      </c>
      <c r="F11" s="39">
        <v>182540250</v>
      </c>
      <c r="G11" s="16">
        <v>4.8477900400589122E-3</v>
      </c>
      <c r="H11" s="40"/>
    </row>
    <row r="12" spans="1:8" x14ac:dyDescent="0.25">
      <c r="A12" s="102"/>
      <c r="B12" s="1" t="s">
        <v>221</v>
      </c>
      <c r="C12" s="38" t="s">
        <v>480</v>
      </c>
      <c r="D12" s="118" t="s">
        <v>269</v>
      </c>
      <c r="E12" s="39">
        <v>26000</v>
      </c>
      <c r="F12" s="39">
        <v>1954097.6</v>
      </c>
      <c r="G12" s="16">
        <v>5.1895704550547207E-5</v>
      </c>
      <c r="H12" s="40"/>
    </row>
    <row r="13" spans="1:8" x14ac:dyDescent="0.25">
      <c r="A13" s="102"/>
      <c r="B13" s="1" t="s">
        <v>222</v>
      </c>
      <c r="C13" s="38" t="s">
        <v>475</v>
      </c>
      <c r="D13" s="118" t="s">
        <v>269</v>
      </c>
      <c r="E13" s="39">
        <v>2500000</v>
      </c>
      <c r="F13" s="39">
        <v>67132250</v>
      </c>
      <c r="G13" s="16">
        <v>1.7828563997077079E-3</v>
      </c>
      <c r="H13" s="40"/>
    </row>
    <row r="14" spans="1:8" x14ac:dyDescent="0.25">
      <c r="A14" s="102"/>
      <c r="B14" s="1" t="s">
        <v>223</v>
      </c>
      <c r="C14" s="38" t="s">
        <v>473</v>
      </c>
      <c r="D14" s="118" t="s">
        <v>269</v>
      </c>
      <c r="E14" s="39">
        <v>2500000</v>
      </c>
      <c r="F14" s="39">
        <v>62152250</v>
      </c>
      <c r="G14" s="16">
        <v>1.6506006676185198E-3</v>
      </c>
      <c r="H14" s="40"/>
    </row>
    <row r="15" spans="1:8" x14ac:dyDescent="0.25">
      <c r="A15" s="102"/>
      <c r="B15" s="1" t="s">
        <v>224</v>
      </c>
      <c r="C15" s="38" t="s">
        <v>479</v>
      </c>
      <c r="D15" s="118" t="s">
        <v>269</v>
      </c>
      <c r="E15" s="39">
        <v>8500000</v>
      </c>
      <c r="F15" s="39">
        <v>67268150</v>
      </c>
      <c r="G15" s="16">
        <v>1.7864655470954428E-3</v>
      </c>
      <c r="H15" s="40"/>
    </row>
    <row r="16" spans="1:8" x14ac:dyDescent="0.25">
      <c r="A16" s="102"/>
      <c r="B16" s="1" t="s">
        <v>225</v>
      </c>
      <c r="C16" s="38" t="s">
        <v>476</v>
      </c>
      <c r="D16" s="118" t="s">
        <v>269</v>
      </c>
      <c r="E16" s="39">
        <v>1500000</v>
      </c>
      <c r="F16" s="39">
        <v>80660400</v>
      </c>
      <c r="G16" s="16">
        <v>2.1421285647804681E-3</v>
      </c>
      <c r="H16" s="40"/>
    </row>
    <row r="17" spans="1:8" x14ac:dyDescent="0.25">
      <c r="A17" s="102"/>
      <c r="B17" s="1" t="s">
        <v>226</v>
      </c>
      <c r="C17" s="38" t="s">
        <v>470</v>
      </c>
      <c r="D17" s="118" t="s">
        <v>269</v>
      </c>
      <c r="E17" s="39">
        <v>2100000</v>
      </c>
      <c r="F17" s="39">
        <v>55659450</v>
      </c>
      <c r="G17" s="16">
        <v>1.478168937235251E-3</v>
      </c>
      <c r="H17" s="40"/>
    </row>
    <row r="18" spans="1:8" x14ac:dyDescent="0.25">
      <c r="A18" s="102"/>
      <c r="B18" s="1" t="s">
        <v>227</v>
      </c>
      <c r="C18" s="38" t="s">
        <v>477</v>
      </c>
      <c r="D18" s="118" t="s">
        <v>269</v>
      </c>
      <c r="E18" s="39">
        <v>100000</v>
      </c>
      <c r="F18" s="39">
        <v>10198040</v>
      </c>
      <c r="G18" s="16">
        <v>2.7083318194273529E-4</v>
      </c>
      <c r="H18" s="40"/>
    </row>
    <row r="19" spans="1:8" x14ac:dyDescent="0.25">
      <c r="A19" s="102"/>
      <c r="B19" s="1" t="s">
        <v>228</v>
      </c>
      <c r="C19" s="38" t="s">
        <v>478</v>
      </c>
      <c r="D19" s="118" t="s">
        <v>269</v>
      </c>
      <c r="E19" s="39">
        <v>20500</v>
      </c>
      <c r="F19" s="39">
        <v>2155538.1</v>
      </c>
      <c r="G19" s="16">
        <v>5.7245435634866896E-5</v>
      </c>
      <c r="H19" s="40"/>
    </row>
    <row r="20" spans="1:8" x14ac:dyDescent="0.25">
      <c r="A20" s="102"/>
      <c r="B20" s="1" t="s">
        <v>229</v>
      </c>
      <c r="C20" s="38" t="s">
        <v>472</v>
      </c>
      <c r="D20" s="118" t="s">
        <v>269</v>
      </c>
      <c r="E20" s="39">
        <v>332800</v>
      </c>
      <c r="F20" s="39">
        <v>35083676.159999996</v>
      </c>
      <c r="G20" s="16">
        <v>9.3173037649011813E-4</v>
      </c>
      <c r="H20" s="40"/>
    </row>
    <row r="21" spans="1:8" x14ac:dyDescent="0.25">
      <c r="A21" s="102"/>
      <c r="B21" s="1" t="s">
        <v>230</v>
      </c>
      <c r="C21" s="38" t="s">
        <v>486</v>
      </c>
      <c r="D21" s="118" t="s">
        <v>269</v>
      </c>
      <c r="E21" s="39">
        <v>200000</v>
      </c>
      <c r="F21" s="39">
        <v>21506120</v>
      </c>
      <c r="G21" s="16">
        <v>5.7114611345339872E-4</v>
      </c>
      <c r="H21" s="40"/>
    </row>
    <row r="22" spans="1:8" x14ac:dyDescent="0.25">
      <c r="A22" s="102"/>
      <c r="B22" s="1" t="s">
        <v>231</v>
      </c>
      <c r="C22" s="38" t="s">
        <v>484</v>
      </c>
      <c r="D22" s="118" t="s">
        <v>269</v>
      </c>
      <c r="E22" s="39">
        <v>163000</v>
      </c>
      <c r="F22" s="39">
        <v>16316430.4</v>
      </c>
      <c r="G22" s="16">
        <v>4.3332157583017691E-4</v>
      </c>
      <c r="H22" s="40"/>
    </row>
    <row r="23" spans="1:8" x14ac:dyDescent="0.25">
      <c r="A23" s="102"/>
      <c r="B23" s="1" t="s">
        <v>232</v>
      </c>
      <c r="C23" s="38" t="s">
        <v>481</v>
      </c>
      <c r="D23" s="118" t="s">
        <v>269</v>
      </c>
      <c r="E23" s="39">
        <v>50000</v>
      </c>
      <c r="F23" s="39">
        <v>5095735</v>
      </c>
      <c r="G23" s="16">
        <v>1.3532934999146545E-4</v>
      </c>
      <c r="H23" s="40"/>
    </row>
    <row r="24" spans="1:8" x14ac:dyDescent="0.25">
      <c r="A24" s="102"/>
      <c r="B24" s="1" t="s">
        <v>233</v>
      </c>
      <c r="C24" s="38" t="s">
        <v>487</v>
      </c>
      <c r="D24" s="118" t="s">
        <v>269</v>
      </c>
      <c r="E24" s="39">
        <v>500000</v>
      </c>
      <c r="F24" s="39">
        <v>43680750</v>
      </c>
      <c r="G24" s="16">
        <v>1.1600460982840954E-3</v>
      </c>
      <c r="H24" s="40"/>
    </row>
    <row r="25" spans="1:8" x14ac:dyDescent="0.25">
      <c r="A25" s="102"/>
      <c r="B25" s="1" t="s">
        <v>234</v>
      </c>
      <c r="C25" s="38" t="s">
        <v>489</v>
      </c>
      <c r="D25" s="118" t="s">
        <v>269</v>
      </c>
      <c r="E25" s="39">
        <v>35000</v>
      </c>
      <c r="F25" s="39">
        <v>3505638.5</v>
      </c>
      <c r="G25" s="16">
        <v>9.310055948946638E-5</v>
      </c>
      <c r="H25" s="40"/>
    </row>
    <row r="26" spans="1:8" x14ac:dyDescent="0.25">
      <c r="A26" s="102"/>
      <c r="B26" s="1" t="s">
        <v>235</v>
      </c>
      <c r="C26" s="38" t="s">
        <v>488</v>
      </c>
      <c r="D26" s="118" t="s">
        <v>269</v>
      </c>
      <c r="E26" s="39">
        <v>36700</v>
      </c>
      <c r="F26" s="39">
        <v>3622312.02</v>
      </c>
      <c r="G26" s="16">
        <v>9.6199102020193785E-5</v>
      </c>
      <c r="H26" s="40"/>
    </row>
    <row r="27" spans="1:8" x14ac:dyDescent="0.25">
      <c r="A27" s="102"/>
      <c r="B27" s="1" t="s">
        <v>236</v>
      </c>
      <c r="C27" s="38" t="s">
        <v>490</v>
      </c>
      <c r="D27" s="118" t="s">
        <v>269</v>
      </c>
      <c r="E27" s="39">
        <v>230000</v>
      </c>
      <c r="F27" s="39">
        <v>23228643</v>
      </c>
      <c r="G27" s="16">
        <v>6.1689180429786946E-4</v>
      </c>
      <c r="H27" s="40"/>
    </row>
    <row r="28" spans="1:8" x14ac:dyDescent="0.25">
      <c r="A28" s="102"/>
      <c r="B28" s="1" t="s">
        <v>237</v>
      </c>
      <c r="C28" s="38" t="s">
        <v>482</v>
      </c>
      <c r="D28" s="118" t="s">
        <v>269</v>
      </c>
      <c r="E28" s="39">
        <v>125000</v>
      </c>
      <c r="F28" s="39">
        <v>12664337.5</v>
      </c>
      <c r="G28" s="16">
        <v>3.3633157178454933E-4</v>
      </c>
      <c r="H28" s="40"/>
    </row>
    <row r="29" spans="1:8" x14ac:dyDescent="0.25">
      <c r="A29" s="102"/>
      <c r="B29" s="1" t="s">
        <v>238</v>
      </c>
      <c r="C29" s="38" t="s">
        <v>483</v>
      </c>
      <c r="D29" s="118" t="s">
        <v>269</v>
      </c>
      <c r="E29" s="39">
        <v>1000000</v>
      </c>
      <c r="F29" s="39">
        <v>98778100</v>
      </c>
      <c r="G29" s="16">
        <v>2.6232871345138577E-3</v>
      </c>
      <c r="H29" s="40"/>
    </row>
    <row r="30" spans="1:8" x14ac:dyDescent="0.25">
      <c r="A30" s="102"/>
      <c r="B30" s="1" t="s">
        <v>239</v>
      </c>
      <c r="C30" s="38" t="s">
        <v>485</v>
      </c>
      <c r="D30" s="118" t="s">
        <v>269</v>
      </c>
      <c r="E30" s="39">
        <v>500000</v>
      </c>
      <c r="F30" s="39">
        <v>46971700</v>
      </c>
      <c r="G30" s="16">
        <v>1.2474450945730337E-3</v>
      </c>
      <c r="H30" s="40"/>
    </row>
    <row r="31" spans="1:8" x14ac:dyDescent="0.25">
      <c r="A31" s="102"/>
      <c r="B31" s="1" t="s">
        <v>240</v>
      </c>
      <c r="C31" s="38" t="s">
        <v>491</v>
      </c>
      <c r="D31" s="118" t="s">
        <v>269</v>
      </c>
      <c r="E31" s="39">
        <v>170000</v>
      </c>
      <c r="F31" s="39">
        <v>16381217</v>
      </c>
      <c r="G31" s="16">
        <v>4.3504213792105431E-4</v>
      </c>
      <c r="H31" s="40"/>
    </row>
    <row r="32" spans="1:8" x14ac:dyDescent="0.25">
      <c r="A32" s="102"/>
      <c r="B32" s="1" t="s">
        <v>241</v>
      </c>
      <c r="C32" s="38" t="s">
        <v>493</v>
      </c>
      <c r="D32" s="118" t="s">
        <v>269</v>
      </c>
      <c r="E32" s="39">
        <v>500000</v>
      </c>
      <c r="F32" s="39">
        <v>44419550</v>
      </c>
      <c r="G32" s="16">
        <v>1.179666687614917E-3</v>
      </c>
      <c r="H32" s="40"/>
    </row>
    <row r="33" spans="1:8" x14ac:dyDescent="0.25">
      <c r="A33" s="102"/>
      <c r="B33" s="1" t="s">
        <v>242</v>
      </c>
      <c r="C33" s="38" t="s">
        <v>492</v>
      </c>
      <c r="D33" s="118" t="s">
        <v>269</v>
      </c>
      <c r="E33" s="39">
        <v>500000</v>
      </c>
      <c r="F33" s="39">
        <v>44236450</v>
      </c>
      <c r="G33" s="16">
        <v>1.174804032083686E-3</v>
      </c>
      <c r="H33" s="40"/>
    </row>
    <row r="34" spans="1:8" x14ac:dyDescent="0.25">
      <c r="A34" s="102"/>
      <c r="B34" s="1" t="s">
        <v>243</v>
      </c>
      <c r="C34" s="38" t="s">
        <v>494</v>
      </c>
      <c r="D34" s="118" t="s">
        <v>269</v>
      </c>
      <c r="E34" s="39">
        <v>596400</v>
      </c>
      <c r="F34" s="39">
        <v>53859929.759999998</v>
      </c>
      <c r="G34" s="16">
        <v>1.4303784017431803E-3</v>
      </c>
      <c r="H34" s="40"/>
    </row>
    <row r="35" spans="1:8" x14ac:dyDescent="0.25">
      <c r="A35" s="102"/>
      <c r="B35" s="1" t="s">
        <v>726</v>
      </c>
      <c r="C35" s="38" t="s">
        <v>745</v>
      </c>
      <c r="D35" s="118" t="s">
        <v>269</v>
      </c>
      <c r="E35" s="39">
        <v>2500000</v>
      </c>
      <c r="F35" s="39">
        <v>241822250</v>
      </c>
      <c r="G35" s="16">
        <v>6.4221643994386785E-3</v>
      </c>
      <c r="H35" s="40"/>
    </row>
    <row r="36" spans="1:8" x14ac:dyDescent="0.25">
      <c r="A36" s="102"/>
      <c r="B36" s="1" t="s">
        <v>244</v>
      </c>
      <c r="C36" s="38" t="s">
        <v>497</v>
      </c>
      <c r="D36" s="118" t="s">
        <v>269</v>
      </c>
      <c r="E36" s="39">
        <v>1500000</v>
      </c>
      <c r="F36" s="39">
        <v>150576450</v>
      </c>
      <c r="G36" s="16">
        <v>3.998915387578514E-3</v>
      </c>
      <c r="H36" s="40"/>
    </row>
    <row r="37" spans="1:8" x14ac:dyDescent="0.25">
      <c r="A37" s="102"/>
      <c r="B37" s="1" t="s">
        <v>245</v>
      </c>
      <c r="C37" s="38" t="s">
        <v>495</v>
      </c>
      <c r="D37" s="118" t="s">
        <v>269</v>
      </c>
      <c r="E37" s="39">
        <v>8505000</v>
      </c>
      <c r="F37" s="39">
        <v>801156541.5</v>
      </c>
      <c r="G37" s="16">
        <v>2.1276615444603283E-2</v>
      </c>
      <c r="H37" s="40"/>
    </row>
    <row r="38" spans="1:8" x14ac:dyDescent="0.25">
      <c r="A38" s="102"/>
      <c r="B38" s="1" t="s">
        <v>246</v>
      </c>
      <c r="C38" s="38" t="s">
        <v>496</v>
      </c>
      <c r="D38" s="118" t="s">
        <v>269</v>
      </c>
      <c r="E38" s="39">
        <v>3491000</v>
      </c>
      <c r="F38" s="39">
        <v>337197435.5</v>
      </c>
      <c r="G38" s="16">
        <v>8.9550790543472328E-3</v>
      </c>
      <c r="H38" s="40"/>
    </row>
    <row r="39" spans="1:8" x14ac:dyDescent="0.25">
      <c r="A39" s="102"/>
      <c r="B39" s="1" t="s">
        <v>247</v>
      </c>
      <c r="C39" s="38" t="s">
        <v>499</v>
      </c>
      <c r="D39" s="118" t="s">
        <v>269</v>
      </c>
      <c r="E39" s="39">
        <v>12980200</v>
      </c>
      <c r="F39" s="39">
        <v>1234414423.96</v>
      </c>
      <c r="G39" s="16">
        <v>3.2782807900056825E-2</v>
      </c>
      <c r="H39" s="40"/>
    </row>
    <row r="40" spans="1:8" x14ac:dyDescent="0.25">
      <c r="A40" s="102"/>
      <c r="B40" s="1" t="s">
        <v>248</v>
      </c>
      <c r="C40" s="38" t="s">
        <v>501</v>
      </c>
      <c r="D40" s="118" t="s">
        <v>269</v>
      </c>
      <c r="E40" s="39">
        <v>500000</v>
      </c>
      <c r="F40" s="39">
        <v>49220550</v>
      </c>
      <c r="G40" s="16">
        <v>1.3071686494141523E-3</v>
      </c>
      <c r="H40" s="40"/>
    </row>
    <row r="41" spans="1:8" x14ac:dyDescent="0.25">
      <c r="A41" s="102"/>
      <c r="B41" s="1" t="s">
        <v>249</v>
      </c>
      <c r="C41" s="38" t="s">
        <v>500</v>
      </c>
      <c r="D41" s="118" t="s">
        <v>269</v>
      </c>
      <c r="E41" s="39">
        <v>9971800</v>
      </c>
      <c r="F41" s="39">
        <v>915424203.34000003</v>
      </c>
      <c r="G41" s="16">
        <v>2.4311264695761711E-2</v>
      </c>
      <c r="H41" s="40"/>
    </row>
    <row r="42" spans="1:8" x14ac:dyDescent="0.25">
      <c r="A42" s="102"/>
      <c r="B42" s="1" t="s">
        <v>789</v>
      </c>
      <c r="C42" s="38" t="s">
        <v>790</v>
      </c>
      <c r="D42" s="118" t="s">
        <v>269</v>
      </c>
      <c r="E42" s="39">
        <v>2500000</v>
      </c>
      <c r="F42" s="39">
        <v>249896000</v>
      </c>
      <c r="G42" s="16">
        <v>6.6365820132850807E-3</v>
      </c>
      <c r="H42" s="40"/>
    </row>
    <row r="43" spans="1:8" x14ac:dyDescent="0.25">
      <c r="A43" s="102"/>
      <c r="B43" s="1" t="s">
        <v>250</v>
      </c>
      <c r="C43" s="38" t="s">
        <v>498</v>
      </c>
      <c r="D43" s="118" t="s">
        <v>269</v>
      </c>
      <c r="E43" s="39">
        <v>30484000</v>
      </c>
      <c r="F43" s="39">
        <v>2734570268.4000001</v>
      </c>
      <c r="G43" s="16">
        <v>7.2623010601720703E-2</v>
      </c>
      <c r="H43" s="40"/>
    </row>
    <row r="44" spans="1:8" x14ac:dyDescent="0.25">
      <c r="A44" s="102"/>
      <c r="B44" s="1" t="s">
        <v>251</v>
      </c>
      <c r="C44" s="38" t="s">
        <v>505</v>
      </c>
      <c r="D44" s="118" t="s">
        <v>269</v>
      </c>
      <c r="E44" s="39">
        <v>36350000</v>
      </c>
      <c r="F44" s="39">
        <v>3449636810</v>
      </c>
      <c r="G44" s="16">
        <v>9.161330155589574E-2</v>
      </c>
      <c r="H44" s="40"/>
    </row>
    <row r="45" spans="1:8" x14ac:dyDescent="0.25">
      <c r="A45" s="102"/>
      <c r="B45" s="1" t="s">
        <v>702</v>
      </c>
      <c r="C45" s="38" t="s">
        <v>703</v>
      </c>
      <c r="D45" s="118" t="s">
        <v>269</v>
      </c>
      <c r="E45" s="39">
        <v>8910300</v>
      </c>
      <c r="F45" s="39">
        <v>857382034.11000001</v>
      </c>
      <c r="G45" s="16">
        <v>2.2769816988219907E-2</v>
      </c>
      <c r="H45" s="40"/>
    </row>
    <row r="46" spans="1:8" x14ac:dyDescent="0.25">
      <c r="A46" s="102"/>
      <c r="B46" s="1" t="s">
        <v>554</v>
      </c>
      <c r="C46" s="38" t="s">
        <v>564</v>
      </c>
      <c r="D46" s="118" t="s">
        <v>269</v>
      </c>
      <c r="E46" s="39">
        <v>5799600</v>
      </c>
      <c r="F46" s="39">
        <v>567028051.91999996</v>
      </c>
      <c r="G46" s="16">
        <v>1.5058777132888683E-2</v>
      </c>
      <c r="H46" s="40"/>
    </row>
    <row r="47" spans="1:8" x14ac:dyDescent="0.25">
      <c r="A47" s="102"/>
      <c r="B47" s="1" t="s">
        <v>654</v>
      </c>
      <c r="C47" s="38" t="s">
        <v>667</v>
      </c>
      <c r="D47" s="118" t="s">
        <v>269</v>
      </c>
      <c r="E47" s="39">
        <v>3900000</v>
      </c>
      <c r="F47" s="39">
        <v>382573620</v>
      </c>
      <c r="G47" s="16">
        <v>1.0160151443998148E-2</v>
      </c>
      <c r="H47" s="40"/>
    </row>
    <row r="48" spans="1:8" x14ac:dyDescent="0.25">
      <c r="A48" s="102"/>
      <c r="B48" s="1" t="s">
        <v>674</v>
      </c>
      <c r="C48" s="38" t="s">
        <v>675</v>
      </c>
      <c r="D48" s="118" t="s">
        <v>269</v>
      </c>
      <c r="E48" s="39">
        <v>38167000</v>
      </c>
      <c r="F48" s="39">
        <v>3754129020.1999998</v>
      </c>
      <c r="G48" s="16">
        <v>9.9699815647352738E-2</v>
      </c>
      <c r="H48" s="40"/>
    </row>
    <row r="49" spans="1:8" x14ac:dyDescent="0.25">
      <c r="A49" s="102"/>
      <c r="B49" s="1" t="s">
        <v>676</v>
      </c>
      <c r="C49" s="38" t="s">
        <v>677</v>
      </c>
      <c r="D49" s="118" t="s">
        <v>269</v>
      </c>
      <c r="E49" s="39">
        <v>41466100</v>
      </c>
      <c r="F49" s="39">
        <v>4145768238.1700001</v>
      </c>
      <c r="G49" s="16">
        <v>0.11010072558459359</v>
      </c>
      <c r="H49" s="40"/>
    </row>
    <row r="50" spans="1:8" x14ac:dyDescent="0.25">
      <c r="A50" s="102"/>
      <c r="B50" s="1" t="s">
        <v>759</v>
      </c>
      <c r="C50" s="38" t="s">
        <v>760</v>
      </c>
      <c r="D50" s="118" t="s">
        <v>269</v>
      </c>
      <c r="E50" s="39">
        <v>475000</v>
      </c>
      <c r="F50" s="39">
        <v>46171852.5</v>
      </c>
      <c r="G50" s="16">
        <v>1.2262032438356428E-3</v>
      </c>
      <c r="H50" s="40"/>
    </row>
    <row r="51" spans="1:8" x14ac:dyDescent="0.25">
      <c r="A51" s="102"/>
      <c r="B51" s="1" t="s">
        <v>533</v>
      </c>
      <c r="C51" s="38" t="s">
        <v>540</v>
      </c>
      <c r="D51" s="118" t="s">
        <v>72</v>
      </c>
      <c r="E51" s="39">
        <v>3000000</v>
      </c>
      <c r="F51" s="39">
        <v>302314200</v>
      </c>
      <c r="G51" s="16">
        <v>8.0286718558146928E-3</v>
      </c>
      <c r="H51" s="40"/>
    </row>
    <row r="52" spans="1:8" x14ac:dyDescent="0.25">
      <c r="A52" s="102"/>
      <c r="B52" s="1" t="s">
        <v>252</v>
      </c>
      <c r="C52" s="38" t="s">
        <v>504</v>
      </c>
      <c r="D52" s="118" t="s">
        <v>72</v>
      </c>
      <c r="E52" s="39">
        <v>500000</v>
      </c>
      <c r="F52" s="39">
        <v>49447150</v>
      </c>
      <c r="G52" s="16">
        <v>1.3131865507979693E-3</v>
      </c>
      <c r="H52" s="40"/>
    </row>
    <row r="53" spans="1:8" x14ac:dyDescent="0.25">
      <c r="A53" s="102"/>
      <c r="B53" s="1" t="s">
        <v>253</v>
      </c>
      <c r="C53" s="38" t="s">
        <v>511</v>
      </c>
      <c r="D53" s="118" t="s">
        <v>72</v>
      </c>
      <c r="E53" s="39">
        <v>500000</v>
      </c>
      <c r="F53" s="39">
        <v>49912300</v>
      </c>
      <c r="G53" s="16">
        <v>1.3255397142078662E-3</v>
      </c>
      <c r="H53" s="40"/>
    </row>
    <row r="54" spans="1:8" x14ac:dyDescent="0.25">
      <c r="A54" s="102"/>
      <c r="B54" s="1" t="s">
        <v>254</v>
      </c>
      <c r="C54" s="38" t="s">
        <v>512</v>
      </c>
      <c r="D54" s="118" t="s">
        <v>72</v>
      </c>
      <c r="E54" s="39">
        <v>2000000</v>
      </c>
      <c r="F54" s="39">
        <v>193217400</v>
      </c>
      <c r="G54" s="16">
        <v>5.1313471263794083E-3</v>
      </c>
      <c r="H54" s="40"/>
    </row>
    <row r="55" spans="1:8" x14ac:dyDescent="0.25">
      <c r="B55" s="1" t="s">
        <v>255</v>
      </c>
      <c r="C55" s="38" t="s">
        <v>510</v>
      </c>
      <c r="D55" s="118" t="s">
        <v>72</v>
      </c>
      <c r="E55" s="39">
        <v>1845700</v>
      </c>
      <c r="F55" s="39">
        <v>178139027.49000001</v>
      </c>
      <c r="G55" s="16">
        <v>4.7309051193465705E-3</v>
      </c>
      <c r="H55" s="40"/>
    </row>
    <row r="56" spans="1:8" x14ac:dyDescent="0.25">
      <c r="B56" s="1" t="s">
        <v>555</v>
      </c>
      <c r="C56" s="38" t="s">
        <v>565</v>
      </c>
      <c r="D56" s="118" t="s">
        <v>72</v>
      </c>
      <c r="E56" s="39">
        <v>1000000</v>
      </c>
      <c r="F56" s="39">
        <v>97761200</v>
      </c>
      <c r="G56" s="16">
        <v>2.5962809389392604E-3</v>
      </c>
      <c r="H56" s="40"/>
    </row>
    <row r="57" spans="1:8" x14ac:dyDescent="0.25">
      <c r="B57" s="1" t="s">
        <v>704</v>
      </c>
      <c r="C57" s="38" t="s">
        <v>705</v>
      </c>
      <c r="D57" s="118" t="s">
        <v>72</v>
      </c>
      <c r="E57" s="39">
        <v>339400</v>
      </c>
      <c r="F57" s="39">
        <v>33400489.760000002</v>
      </c>
      <c r="G57" s="16">
        <v>8.8702936251932219E-4</v>
      </c>
      <c r="H57" s="40"/>
    </row>
    <row r="58" spans="1:8" x14ac:dyDescent="0.25">
      <c r="A58" s="91" t="s">
        <v>717</v>
      </c>
      <c r="B58" s="1" t="s">
        <v>706</v>
      </c>
      <c r="C58" s="38" t="s">
        <v>707</v>
      </c>
      <c r="D58" s="118" t="s">
        <v>72</v>
      </c>
      <c r="E58" s="39">
        <v>1000000</v>
      </c>
      <c r="F58" s="39">
        <v>98491000</v>
      </c>
      <c r="G58" s="16">
        <v>2.6156625118867885E-3</v>
      </c>
      <c r="H58" s="40"/>
    </row>
    <row r="59" spans="1:8" x14ac:dyDescent="0.25">
      <c r="A59" s="107" t="s">
        <v>62</v>
      </c>
      <c r="B59" s="1" t="s">
        <v>761</v>
      </c>
      <c r="C59" s="38" t="s">
        <v>762</v>
      </c>
      <c r="D59" s="118" t="s">
        <v>72</v>
      </c>
      <c r="E59" s="39">
        <v>9920000</v>
      </c>
      <c r="F59" s="39">
        <v>966918272</v>
      </c>
      <c r="G59" s="16">
        <v>2.5678812034894079E-2</v>
      </c>
      <c r="H59" s="40"/>
    </row>
    <row r="60" spans="1:8" x14ac:dyDescent="0.25">
      <c r="B60" s="1" t="s">
        <v>578</v>
      </c>
      <c r="C60" s="38" t="s">
        <v>600</v>
      </c>
      <c r="D60" s="118" t="s">
        <v>72</v>
      </c>
      <c r="E60" s="39">
        <v>5000000</v>
      </c>
      <c r="F60" s="39">
        <v>488871000</v>
      </c>
      <c r="G60" s="16">
        <v>1.2983130924131201E-2</v>
      </c>
      <c r="H60" s="40"/>
    </row>
    <row r="61" spans="1:8" x14ac:dyDescent="0.25">
      <c r="B61" s="1" t="s">
        <v>615</v>
      </c>
      <c r="C61" s="38" t="s">
        <v>640</v>
      </c>
      <c r="D61" s="118" t="s">
        <v>72</v>
      </c>
      <c r="E61" s="39">
        <v>562200</v>
      </c>
      <c r="F61" s="39">
        <v>54627624.719999999</v>
      </c>
      <c r="G61" s="16">
        <v>1.4507663653889596E-3</v>
      </c>
      <c r="H61" s="40"/>
    </row>
    <row r="62" spans="1:8" x14ac:dyDescent="0.25">
      <c r="B62" s="1" t="s">
        <v>616</v>
      </c>
      <c r="C62" s="38" t="s">
        <v>641</v>
      </c>
      <c r="D62" s="118" t="s">
        <v>72</v>
      </c>
      <c r="E62" s="39">
        <v>1000000</v>
      </c>
      <c r="F62" s="39">
        <v>97404600</v>
      </c>
      <c r="G62" s="16">
        <v>2.5868105786856451E-3</v>
      </c>
      <c r="H62" s="40"/>
    </row>
    <row r="63" spans="1:8" x14ac:dyDescent="0.25">
      <c r="A63" s="91" t="s">
        <v>66</v>
      </c>
      <c r="B63" s="1" t="s">
        <v>256</v>
      </c>
      <c r="C63" s="38" t="s">
        <v>509</v>
      </c>
      <c r="D63" s="118" t="s">
        <v>72</v>
      </c>
      <c r="E63" s="39">
        <v>130000</v>
      </c>
      <c r="F63" s="39">
        <v>13318981</v>
      </c>
      <c r="G63" s="16">
        <v>3.5371718530863132E-4</v>
      </c>
      <c r="H63" s="40"/>
    </row>
    <row r="64" spans="1:8" x14ac:dyDescent="0.25">
      <c r="B64" s="1" t="s">
        <v>617</v>
      </c>
      <c r="C64" s="38" t="s">
        <v>642</v>
      </c>
      <c r="D64" s="118" t="s">
        <v>72</v>
      </c>
      <c r="E64" s="39">
        <v>2000000</v>
      </c>
      <c r="F64" s="39">
        <v>201175800</v>
      </c>
      <c r="G64" s="16">
        <v>5.3427013469132629E-3</v>
      </c>
      <c r="H64" s="40"/>
    </row>
    <row r="65" spans="2:8" x14ac:dyDescent="0.25">
      <c r="B65" s="1" t="s">
        <v>579</v>
      </c>
      <c r="C65" s="38" t="s">
        <v>599</v>
      </c>
      <c r="D65" s="118" t="s">
        <v>72</v>
      </c>
      <c r="E65" s="39">
        <v>192000</v>
      </c>
      <c r="F65" s="39">
        <v>19111641.600000001</v>
      </c>
      <c r="G65" s="16">
        <v>5.0755505044863022E-4</v>
      </c>
      <c r="H65" s="40"/>
    </row>
    <row r="66" spans="2:8" x14ac:dyDescent="0.25">
      <c r="B66" s="1" t="s">
        <v>763</v>
      </c>
      <c r="C66" s="38" t="s">
        <v>764</v>
      </c>
      <c r="D66" s="118" t="s">
        <v>72</v>
      </c>
      <c r="E66" s="39">
        <v>5776700</v>
      </c>
      <c r="F66" s="39">
        <v>562427021.71000004</v>
      </c>
      <c r="G66" s="16">
        <v>1.4936585843975428E-2</v>
      </c>
      <c r="H66" s="40"/>
    </row>
    <row r="67" spans="2:8" x14ac:dyDescent="0.25">
      <c r="B67" s="1" t="s">
        <v>580</v>
      </c>
      <c r="C67" s="38" t="s">
        <v>598</v>
      </c>
      <c r="D67" s="118" t="s">
        <v>72</v>
      </c>
      <c r="E67" s="39">
        <v>5800000</v>
      </c>
      <c r="F67" s="39">
        <v>571777920</v>
      </c>
      <c r="G67" s="16">
        <v>1.5184921165066891E-2</v>
      </c>
      <c r="H67" s="40"/>
    </row>
    <row r="68" spans="2:8" x14ac:dyDescent="0.25">
      <c r="B68" s="1" t="s">
        <v>708</v>
      </c>
      <c r="C68" s="38" t="s">
        <v>709</v>
      </c>
      <c r="D68" s="118" t="s">
        <v>72</v>
      </c>
      <c r="E68" s="39">
        <v>2480000</v>
      </c>
      <c r="F68" s="39">
        <v>241379392</v>
      </c>
      <c r="G68" s="16">
        <v>6.4104032530528246E-3</v>
      </c>
      <c r="H68" s="40"/>
    </row>
    <row r="69" spans="2:8" x14ac:dyDescent="0.25">
      <c r="B69" s="1" t="s">
        <v>791</v>
      </c>
      <c r="C69" s="38" t="s">
        <v>792</v>
      </c>
      <c r="D69" s="118" t="s">
        <v>72</v>
      </c>
      <c r="E69" s="39">
        <v>3810000</v>
      </c>
      <c r="F69" s="39">
        <v>369155853</v>
      </c>
      <c r="G69" s="16">
        <v>9.8038107617517342E-3</v>
      </c>
      <c r="H69" s="40"/>
    </row>
    <row r="70" spans="2:8" x14ac:dyDescent="0.25">
      <c r="B70" s="1" t="s">
        <v>257</v>
      </c>
      <c r="C70" s="38" t="s">
        <v>508</v>
      </c>
      <c r="D70" s="118" t="s">
        <v>72</v>
      </c>
      <c r="E70" s="39">
        <v>190000</v>
      </c>
      <c r="F70" s="39">
        <v>18522416</v>
      </c>
      <c r="G70" s="16">
        <v>4.9190676468684484E-4</v>
      </c>
      <c r="H70" s="40"/>
    </row>
    <row r="71" spans="2:8" x14ac:dyDescent="0.25">
      <c r="B71" s="1" t="s">
        <v>258</v>
      </c>
      <c r="C71" s="38" t="s">
        <v>503</v>
      </c>
      <c r="D71" s="118" t="s">
        <v>72</v>
      </c>
      <c r="E71" s="39">
        <v>1500000</v>
      </c>
      <c r="F71" s="39">
        <v>142363650</v>
      </c>
      <c r="G71" s="16">
        <v>3.7808049706102242E-3</v>
      </c>
      <c r="H71" s="40"/>
    </row>
    <row r="72" spans="2:8" x14ac:dyDescent="0.25">
      <c r="B72" s="1" t="s">
        <v>259</v>
      </c>
      <c r="C72" s="38" t="s">
        <v>506</v>
      </c>
      <c r="D72" s="118" t="s">
        <v>72</v>
      </c>
      <c r="E72" s="39">
        <v>8500000</v>
      </c>
      <c r="F72" s="39">
        <v>847863100</v>
      </c>
      <c r="G72" s="16">
        <v>2.2517019076688422E-2</v>
      </c>
      <c r="H72" s="40"/>
    </row>
    <row r="73" spans="2:8" x14ac:dyDescent="0.25">
      <c r="B73" s="1" t="s">
        <v>260</v>
      </c>
      <c r="C73" s="38" t="s">
        <v>507</v>
      </c>
      <c r="D73" s="118" t="s">
        <v>72</v>
      </c>
      <c r="E73" s="39">
        <v>2000000</v>
      </c>
      <c r="F73" s="39">
        <v>195262600</v>
      </c>
      <c r="G73" s="16">
        <v>5.1856622716141085E-3</v>
      </c>
      <c r="H73" s="40"/>
    </row>
    <row r="74" spans="2:8" x14ac:dyDescent="0.25">
      <c r="B74" s="1" t="s">
        <v>261</v>
      </c>
      <c r="C74" s="38" t="s">
        <v>502</v>
      </c>
      <c r="D74" s="118" t="s">
        <v>72</v>
      </c>
      <c r="E74" s="39">
        <v>500000</v>
      </c>
      <c r="F74" s="39">
        <v>48748100</v>
      </c>
      <c r="G74" s="16">
        <v>1.2946216171600283E-3</v>
      </c>
      <c r="H74" s="40"/>
    </row>
    <row r="75" spans="2:8" x14ac:dyDescent="0.25">
      <c r="B75" s="1" t="s">
        <v>262</v>
      </c>
      <c r="C75" s="38" t="s">
        <v>513</v>
      </c>
      <c r="D75" s="118" t="s">
        <v>72</v>
      </c>
      <c r="E75" s="39">
        <v>2500000</v>
      </c>
      <c r="F75" s="39">
        <v>242421750</v>
      </c>
      <c r="G75" s="16">
        <v>6.4380855463036322E-3</v>
      </c>
      <c r="H75" s="40"/>
    </row>
    <row r="76" spans="2:8" x14ac:dyDescent="0.25">
      <c r="B76" s="1" t="s">
        <v>263</v>
      </c>
      <c r="C76" s="38" t="s">
        <v>514</v>
      </c>
      <c r="D76" s="118" t="s">
        <v>72</v>
      </c>
      <c r="E76" s="39">
        <v>2500000</v>
      </c>
      <c r="F76" s="39">
        <v>242099500</v>
      </c>
      <c r="G76" s="16">
        <v>6.4295274319129212E-3</v>
      </c>
      <c r="H76" s="40"/>
    </row>
    <row r="77" spans="2:8" x14ac:dyDescent="0.25">
      <c r="B77" s="1" t="s">
        <v>264</v>
      </c>
      <c r="C77" s="38" t="s">
        <v>518</v>
      </c>
      <c r="D77" s="118" t="s">
        <v>72</v>
      </c>
      <c r="E77" s="39">
        <v>10500000</v>
      </c>
      <c r="F77" s="39">
        <v>999754350</v>
      </c>
      <c r="G77" s="16">
        <v>2.6550852102128552E-2</v>
      </c>
      <c r="H77" s="40"/>
    </row>
    <row r="78" spans="2:8" x14ac:dyDescent="0.25">
      <c r="B78" s="1" t="s">
        <v>618</v>
      </c>
      <c r="C78" s="38" t="s">
        <v>643</v>
      </c>
      <c r="D78" s="118" t="s">
        <v>72</v>
      </c>
      <c r="E78" s="39">
        <v>2661100</v>
      </c>
      <c r="F78" s="39">
        <v>255515096.46000001</v>
      </c>
      <c r="G78" s="16">
        <v>6.7858104703126037E-3</v>
      </c>
      <c r="H78" s="40"/>
    </row>
    <row r="79" spans="2:8" x14ac:dyDescent="0.25">
      <c r="B79" s="1" t="s">
        <v>619</v>
      </c>
      <c r="C79" s="38" t="s">
        <v>644</v>
      </c>
      <c r="D79" s="118" t="s">
        <v>72</v>
      </c>
      <c r="E79" s="39">
        <v>3500000</v>
      </c>
      <c r="F79" s="39">
        <v>340828600</v>
      </c>
      <c r="G79" s="16">
        <v>9.0515132550066241E-3</v>
      </c>
      <c r="H79" s="40"/>
    </row>
    <row r="80" spans="2:8" x14ac:dyDescent="0.25">
      <c r="B80" s="1" t="s">
        <v>655</v>
      </c>
      <c r="C80" s="38" t="s">
        <v>664</v>
      </c>
      <c r="D80" s="118" t="s">
        <v>72</v>
      </c>
      <c r="E80" s="39">
        <v>2421100</v>
      </c>
      <c r="F80" s="39">
        <v>244364528.31999999</v>
      </c>
      <c r="G80" s="16">
        <v>6.4896806404800582E-3</v>
      </c>
      <c r="H80" s="40"/>
    </row>
    <row r="81" spans="1:8" x14ac:dyDescent="0.25">
      <c r="B81" s="1" t="s">
        <v>765</v>
      </c>
      <c r="C81" s="38" t="s">
        <v>766</v>
      </c>
      <c r="D81" s="118" t="s">
        <v>72</v>
      </c>
      <c r="E81" s="39">
        <v>2500000</v>
      </c>
      <c r="F81" s="39">
        <v>245163500</v>
      </c>
      <c r="G81" s="16">
        <v>6.51089923173647E-3</v>
      </c>
      <c r="H81" s="40"/>
    </row>
    <row r="82" spans="1:8" x14ac:dyDescent="0.25">
      <c r="B82" s="1" t="s">
        <v>767</v>
      </c>
      <c r="C82" s="38" t="s">
        <v>768</v>
      </c>
      <c r="D82" s="118" t="s">
        <v>72</v>
      </c>
      <c r="E82" s="39">
        <v>2500000</v>
      </c>
      <c r="F82" s="39">
        <v>243171750</v>
      </c>
      <c r="G82" s="16">
        <v>6.4580035782447753E-3</v>
      </c>
      <c r="H82" s="40"/>
    </row>
    <row r="83" spans="1:8" x14ac:dyDescent="0.25">
      <c r="B83" s="1" t="s">
        <v>678</v>
      </c>
      <c r="C83" s="38" t="s">
        <v>679</v>
      </c>
      <c r="D83" s="118" t="s">
        <v>72</v>
      </c>
      <c r="E83" s="39">
        <v>1000000</v>
      </c>
      <c r="F83" s="39">
        <v>99539900</v>
      </c>
      <c r="G83" s="16">
        <v>2.6435185434908744E-3</v>
      </c>
      <c r="H83" s="40"/>
    </row>
    <row r="84" spans="1:8" x14ac:dyDescent="0.25">
      <c r="A84" s="107" t="s">
        <v>69</v>
      </c>
      <c r="B84" s="1" t="s">
        <v>265</v>
      </c>
      <c r="C84" s="38" t="s">
        <v>517</v>
      </c>
      <c r="D84" s="118" t="s">
        <v>72</v>
      </c>
      <c r="E84" s="39">
        <v>555100</v>
      </c>
      <c r="F84" s="39">
        <v>52866058.700000003</v>
      </c>
      <c r="G84" s="16">
        <v>1.4039837943852374E-3</v>
      </c>
      <c r="H84" s="40"/>
    </row>
    <row r="85" spans="1:8" x14ac:dyDescent="0.25">
      <c r="B85" s="1" t="s">
        <v>534</v>
      </c>
      <c r="C85" s="38" t="s">
        <v>539</v>
      </c>
      <c r="D85" s="118" t="s">
        <v>72</v>
      </c>
      <c r="E85" s="39">
        <v>231500</v>
      </c>
      <c r="F85" s="39">
        <v>22395865.600000001</v>
      </c>
      <c r="G85" s="16">
        <v>5.947754218271204E-4</v>
      </c>
      <c r="H85" s="40"/>
    </row>
    <row r="86" spans="1:8" x14ac:dyDescent="0.25">
      <c r="B86" s="1" t="s">
        <v>581</v>
      </c>
      <c r="C86" s="38" t="s">
        <v>601</v>
      </c>
      <c r="D86" s="118" t="s">
        <v>72</v>
      </c>
      <c r="E86" s="39">
        <v>2500000</v>
      </c>
      <c r="F86" s="39">
        <v>241659250</v>
      </c>
      <c r="G86" s="16">
        <v>6.4178355471634701E-3</v>
      </c>
      <c r="H86" s="40"/>
    </row>
    <row r="87" spans="1:8" x14ac:dyDescent="0.25">
      <c r="B87" s="1" t="s">
        <v>582</v>
      </c>
      <c r="C87" s="38" t="s">
        <v>602</v>
      </c>
      <c r="D87" s="118" t="s">
        <v>72</v>
      </c>
      <c r="E87" s="39">
        <v>2161800</v>
      </c>
      <c r="F87" s="39">
        <v>211494298.5</v>
      </c>
      <c r="G87" s="16">
        <v>5.6167335905234405E-3</v>
      </c>
      <c r="H87" s="40"/>
    </row>
    <row r="88" spans="1:8" x14ac:dyDescent="0.25">
      <c r="B88" s="1" t="s">
        <v>620</v>
      </c>
      <c r="C88" s="38" t="s">
        <v>645</v>
      </c>
      <c r="D88" s="118" t="s">
        <v>72</v>
      </c>
      <c r="E88" s="39">
        <v>9950000</v>
      </c>
      <c r="F88" s="39">
        <v>971174725</v>
      </c>
      <c r="G88" s="16">
        <v>2.5791852257307377E-2</v>
      </c>
      <c r="H88" s="40"/>
    </row>
    <row r="89" spans="1:8" x14ac:dyDescent="0.25">
      <c r="B89" s="1" t="s">
        <v>621</v>
      </c>
      <c r="C89" s="38" t="s">
        <v>646</v>
      </c>
      <c r="D89" s="118" t="s">
        <v>72</v>
      </c>
      <c r="E89" s="39">
        <v>2835400</v>
      </c>
      <c r="F89" s="39">
        <v>276383450.39999998</v>
      </c>
      <c r="G89" s="16">
        <v>7.3400191907605928E-3</v>
      </c>
      <c r="H89" s="40"/>
    </row>
    <row r="90" spans="1:8" x14ac:dyDescent="0.25">
      <c r="B90" s="1" t="s">
        <v>622</v>
      </c>
      <c r="C90" s="38" t="s">
        <v>647</v>
      </c>
      <c r="D90" s="118" t="s">
        <v>72</v>
      </c>
      <c r="E90" s="39">
        <v>2703700</v>
      </c>
      <c r="F90" s="39">
        <v>269287979.25999999</v>
      </c>
      <c r="G90" s="16">
        <v>7.151582096355291E-3</v>
      </c>
      <c r="H90" s="40"/>
    </row>
    <row r="91" spans="1:8" x14ac:dyDescent="0.25">
      <c r="A91" s="91" t="s">
        <v>269</v>
      </c>
      <c r="B91" s="1" t="s">
        <v>793</v>
      </c>
      <c r="C91" s="38" t="s">
        <v>794</v>
      </c>
      <c r="D91" s="118" t="s">
        <v>72</v>
      </c>
      <c r="E91" s="39">
        <v>1000000</v>
      </c>
      <c r="F91" s="39">
        <v>98503800</v>
      </c>
      <c r="G91" s="16">
        <v>2.6160024462985837E-3</v>
      </c>
      <c r="H91" s="40"/>
    </row>
    <row r="92" spans="1:8" x14ac:dyDescent="0.25">
      <c r="A92" s="91" t="s">
        <v>72</v>
      </c>
      <c r="B92" s="1" t="s">
        <v>795</v>
      </c>
      <c r="C92" s="38" t="s">
        <v>796</v>
      </c>
      <c r="D92" s="118" t="s">
        <v>72</v>
      </c>
      <c r="E92" s="39">
        <v>980000</v>
      </c>
      <c r="F92" s="39">
        <v>95011196</v>
      </c>
      <c r="G92" s="16">
        <v>2.5232480489255668E-3</v>
      </c>
      <c r="H92" s="40"/>
    </row>
    <row r="93" spans="1:8" x14ac:dyDescent="0.25">
      <c r="B93" s="1" t="s">
        <v>266</v>
      </c>
      <c r="C93" s="38" t="s">
        <v>515</v>
      </c>
      <c r="D93" s="118" t="s">
        <v>72</v>
      </c>
      <c r="E93" s="39">
        <v>1000000</v>
      </c>
      <c r="F93" s="39">
        <v>95857000</v>
      </c>
      <c r="G93" s="16">
        <v>2.5457103837094948E-3</v>
      </c>
      <c r="H93" s="40"/>
    </row>
    <row r="94" spans="1:8" x14ac:dyDescent="0.25">
      <c r="B94" s="1" t="s">
        <v>267</v>
      </c>
      <c r="C94" s="38" t="s">
        <v>516</v>
      </c>
      <c r="D94" s="118" t="s">
        <v>72</v>
      </c>
      <c r="E94" s="39">
        <v>60000</v>
      </c>
      <c r="F94" s="39">
        <v>6222792</v>
      </c>
      <c r="G94" s="16">
        <v>1.6526102642545017E-4</v>
      </c>
      <c r="H94" s="40"/>
    </row>
    <row r="95" spans="1:8" x14ac:dyDescent="0.25">
      <c r="B95" s="1" t="s">
        <v>583</v>
      </c>
      <c r="C95" s="38" t="s">
        <v>603</v>
      </c>
      <c r="D95" s="118" t="s">
        <v>72</v>
      </c>
      <c r="E95" s="39">
        <v>2400000</v>
      </c>
      <c r="F95" s="39">
        <v>236385360</v>
      </c>
      <c r="G95" s="16">
        <v>6.2777748678647062E-3</v>
      </c>
      <c r="H95" s="40"/>
    </row>
    <row r="96" spans="1:8" x14ac:dyDescent="0.25">
      <c r="B96" s="1" t="s">
        <v>623</v>
      </c>
      <c r="C96" s="38" t="s">
        <v>648</v>
      </c>
      <c r="D96" s="118" t="s">
        <v>72</v>
      </c>
      <c r="E96" s="39">
        <v>416900</v>
      </c>
      <c r="F96" s="39">
        <v>40808923.539999999</v>
      </c>
      <c r="G96" s="16">
        <v>1.0837779234044967E-3</v>
      </c>
      <c r="H96" s="40"/>
    </row>
    <row r="97" spans="2:8" x14ac:dyDescent="0.25">
      <c r="B97" s="1" t="s">
        <v>656</v>
      </c>
      <c r="C97" s="38" t="s">
        <v>665</v>
      </c>
      <c r="D97" s="118" t="s">
        <v>72</v>
      </c>
      <c r="E97" s="39">
        <v>1527700</v>
      </c>
      <c r="F97" s="39">
        <v>150610901.59</v>
      </c>
      <c r="G97" s="16">
        <v>3.9998303314052377E-3</v>
      </c>
      <c r="H97" s="40"/>
    </row>
    <row r="98" spans="2:8" x14ac:dyDescent="0.25">
      <c r="B98" s="1" t="s">
        <v>268</v>
      </c>
      <c r="C98" s="38" t="s">
        <v>519</v>
      </c>
      <c r="D98" s="118" t="s">
        <v>710</v>
      </c>
      <c r="E98" s="39">
        <v>100</v>
      </c>
      <c r="F98" s="39">
        <v>98215600</v>
      </c>
      <c r="G98" s="2">
        <v>2.6083486105580008E-3</v>
      </c>
      <c r="H98" s="40" t="s">
        <v>270</v>
      </c>
    </row>
    <row r="99" spans="2:8" x14ac:dyDescent="0.25">
      <c r="B99" s="1" t="s">
        <v>535</v>
      </c>
      <c r="C99" s="38" t="s">
        <v>538</v>
      </c>
      <c r="D99" s="118" t="s">
        <v>710</v>
      </c>
      <c r="E99" s="39">
        <v>300</v>
      </c>
      <c r="F99" s="39">
        <v>293187600</v>
      </c>
      <c r="G99" s="2">
        <v>7.7862933087293152E-3</v>
      </c>
      <c r="H99" s="40" t="s">
        <v>107</v>
      </c>
    </row>
    <row r="100" spans="2:8" x14ac:dyDescent="0.25">
      <c r="B100" s="1" t="s">
        <v>556</v>
      </c>
      <c r="C100" s="38" t="s">
        <v>566</v>
      </c>
      <c r="D100" s="118" t="s">
        <v>710</v>
      </c>
      <c r="E100" s="39">
        <v>446</v>
      </c>
      <c r="F100" s="39">
        <v>425923756</v>
      </c>
      <c r="G100" s="2">
        <v>1.1311417301999326E-2</v>
      </c>
      <c r="H100" s="40" t="s">
        <v>105</v>
      </c>
    </row>
    <row r="101" spans="2:8" x14ac:dyDescent="0.25">
      <c r="B101" s="1" t="s">
        <v>657</v>
      </c>
      <c r="C101" s="38" t="s">
        <v>666</v>
      </c>
      <c r="D101" s="118" t="s">
        <v>710</v>
      </c>
      <c r="E101" s="39">
        <v>247</v>
      </c>
      <c r="F101" s="39">
        <v>240186752</v>
      </c>
      <c r="G101" s="2">
        <v>6.3787298642337788E-3</v>
      </c>
      <c r="H101" s="40" t="s">
        <v>105</v>
      </c>
    </row>
    <row r="102" spans="2:8" x14ac:dyDescent="0.25">
      <c r="B102" s="1" t="s">
        <v>727</v>
      </c>
      <c r="C102" s="38" t="s">
        <v>744</v>
      </c>
      <c r="D102" s="118" t="s">
        <v>710</v>
      </c>
      <c r="E102" s="39">
        <v>850</v>
      </c>
      <c r="F102" s="39">
        <v>814153800</v>
      </c>
      <c r="G102" s="2">
        <v>2.1621788524537004E-2</v>
      </c>
      <c r="H102" s="40" t="s">
        <v>728</v>
      </c>
    </row>
    <row r="103" spans="2:8" x14ac:dyDescent="0.25">
      <c r="B103" s="1" t="s">
        <v>711</v>
      </c>
      <c r="C103" s="38" t="s">
        <v>712</v>
      </c>
      <c r="D103" s="38" t="s">
        <v>710</v>
      </c>
      <c r="E103" s="39">
        <v>250</v>
      </c>
      <c r="F103" s="39">
        <v>241995750</v>
      </c>
      <c r="G103" s="2">
        <v>6.4267721041610633E-3</v>
      </c>
      <c r="H103" s="40" t="s">
        <v>271</v>
      </c>
    </row>
    <row r="104" spans="2:8" x14ac:dyDescent="0.25">
      <c r="B104" s="43"/>
      <c r="C104" s="43" t="s">
        <v>70</v>
      </c>
      <c r="D104" s="43"/>
      <c r="E104" s="44"/>
      <c r="F104" s="18">
        <f>SUM(F7:F103)</f>
        <v>34876040037.289993</v>
      </c>
      <c r="G104" s="3">
        <f>+F104/$F$116</f>
        <v>0.92621610592442094</v>
      </c>
      <c r="H104" s="46"/>
    </row>
    <row r="106" spans="2:8" x14ac:dyDescent="0.25">
      <c r="B106" s="47"/>
      <c r="C106" s="47" t="s">
        <v>73</v>
      </c>
      <c r="D106" s="47"/>
      <c r="E106" s="47"/>
      <c r="F106" s="47" t="s">
        <v>10</v>
      </c>
      <c r="G106" s="4" t="s">
        <v>11</v>
      </c>
    </row>
    <row r="107" spans="2:8" x14ac:dyDescent="0.25">
      <c r="B107" s="48"/>
      <c r="C107" s="43" t="s">
        <v>722</v>
      </c>
      <c r="D107" s="38"/>
      <c r="E107" s="49"/>
      <c r="F107" s="39">
        <v>1000000000</v>
      </c>
      <c r="G107" s="12">
        <v>0</v>
      </c>
    </row>
    <row r="108" spans="2:8" x14ac:dyDescent="0.25">
      <c r="B108" s="48" t="s">
        <v>75</v>
      </c>
      <c r="C108" s="43" t="s">
        <v>76</v>
      </c>
      <c r="D108" s="43"/>
      <c r="E108" s="44"/>
      <c r="F108" s="39">
        <v>1110931251.4099998</v>
      </c>
      <c r="G108" s="12">
        <v>2.9503418866664095E-2</v>
      </c>
    </row>
    <row r="109" spans="2:8" x14ac:dyDescent="0.25">
      <c r="B109" s="48"/>
      <c r="C109" s="43" t="s">
        <v>77</v>
      </c>
      <c r="D109" s="38"/>
      <c r="E109" s="49"/>
      <c r="F109" s="44" t="s">
        <v>74</v>
      </c>
      <c r="G109" s="12">
        <v>0</v>
      </c>
    </row>
    <row r="110" spans="2:8" x14ac:dyDescent="0.25">
      <c r="B110" s="48"/>
      <c r="C110" s="43" t="s">
        <v>78</v>
      </c>
      <c r="D110" s="38"/>
      <c r="E110" s="49"/>
      <c r="F110" s="44" t="s">
        <v>74</v>
      </c>
      <c r="G110" s="12">
        <v>0</v>
      </c>
    </row>
    <row r="111" spans="2:8" x14ac:dyDescent="0.25">
      <c r="B111" s="48"/>
      <c r="C111" s="43" t="s">
        <v>79</v>
      </c>
      <c r="D111" s="38"/>
      <c r="E111" s="49"/>
      <c r="F111" s="44" t="s">
        <v>74</v>
      </c>
      <c r="G111" s="12">
        <v>0</v>
      </c>
    </row>
    <row r="112" spans="2:8" x14ac:dyDescent="0.25">
      <c r="B112" s="38" t="s">
        <v>66</v>
      </c>
      <c r="C112" s="38" t="s">
        <v>80</v>
      </c>
      <c r="D112" s="38"/>
      <c r="E112" s="49"/>
      <c r="F112" s="39">
        <v>667351297.79999995</v>
      </c>
      <c r="G112" s="12">
        <v>1.7723099287391294E-2</v>
      </c>
    </row>
    <row r="113" spans="2:7" x14ac:dyDescent="0.25">
      <c r="B113" s="48"/>
      <c r="C113" s="38"/>
      <c r="D113" s="38"/>
      <c r="E113" s="49"/>
      <c r="F113" s="50"/>
      <c r="G113" s="5"/>
    </row>
    <row r="114" spans="2:7" x14ac:dyDescent="0.25">
      <c r="B114" s="48"/>
      <c r="C114" s="38" t="s">
        <v>81</v>
      </c>
      <c r="D114" s="38"/>
      <c r="E114" s="49"/>
      <c r="F114" s="51">
        <v>2778282549.21</v>
      </c>
      <c r="G114" s="5">
        <v>7.3783894075579073E-2</v>
      </c>
    </row>
    <row r="115" spans="2:7" x14ac:dyDescent="0.25">
      <c r="B115" s="48"/>
      <c r="C115" s="38"/>
      <c r="D115" s="38"/>
      <c r="E115" s="49"/>
      <c r="F115" s="51"/>
      <c r="G115" s="5"/>
    </row>
    <row r="116" spans="2:7" x14ac:dyDescent="0.25">
      <c r="B116" s="52"/>
      <c r="C116" s="53" t="s">
        <v>82</v>
      </c>
      <c r="D116" s="54"/>
      <c r="E116" s="55"/>
      <c r="F116" s="55">
        <f>+F114+F104</f>
        <v>37654322586.499992</v>
      </c>
      <c r="G116" s="6">
        <v>1</v>
      </c>
    </row>
    <row r="117" spans="2:7" x14ac:dyDescent="0.25">
      <c r="F117" s="56"/>
    </row>
    <row r="118" spans="2:7" x14ac:dyDescent="0.25">
      <c r="C118" s="43" t="s">
        <v>83</v>
      </c>
      <c r="D118" s="14">
        <v>22.39</v>
      </c>
      <c r="F118" s="35">
        <v>0</v>
      </c>
    </row>
    <row r="119" spans="2:7" x14ac:dyDescent="0.25">
      <c r="C119" s="43" t="s">
        <v>84</v>
      </c>
      <c r="D119" s="14">
        <v>9.0299999999999994</v>
      </c>
    </row>
    <row r="120" spans="2:7" x14ac:dyDescent="0.25">
      <c r="C120" s="43" t="s">
        <v>85</v>
      </c>
      <c r="D120" s="14">
        <v>7.82</v>
      </c>
    </row>
    <row r="121" spans="2:7" hidden="1" x14ac:dyDescent="0.25">
      <c r="C121" s="43" t="s">
        <v>86</v>
      </c>
      <c r="D121" s="59">
        <v>18.8081</v>
      </c>
    </row>
    <row r="122" spans="2:7" hidden="1" x14ac:dyDescent="0.25">
      <c r="C122" s="43" t="s">
        <v>87</v>
      </c>
      <c r="D122" s="59">
        <v>19.2209</v>
      </c>
    </row>
    <row r="123" spans="2:7" hidden="1" x14ac:dyDescent="0.25">
      <c r="C123" s="43" t="s">
        <v>88</v>
      </c>
      <c r="D123" s="60"/>
    </row>
    <row r="124" spans="2:7" hidden="1" x14ac:dyDescent="0.25">
      <c r="C124" s="43" t="s">
        <v>89</v>
      </c>
      <c r="D124" s="58">
        <v>0</v>
      </c>
    </row>
    <row r="125" spans="2:7" hidden="1" x14ac:dyDescent="0.25">
      <c r="C125" s="43" t="s">
        <v>90</v>
      </c>
      <c r="D125" s="58">
        <v>0</v>
      </c>
      <c r="F125" s="56"/>
      <c r="G125" s="7"/>
    </row>
    <row r="126" spans="2:7" hidden="1" x14ac:dyDescent="0.25">
      <c r="B126" s="61"/>
      <c r="C126" s="37"/>
    </row>
    <row r="127" spans="2:7" hidden="1" x14ac:dyDescent="0.25">
      <c r="F127" s="35"/>
    </row>
    <row r="128" spans="2:7" x14ac:dyDescent="0.25">
      <c r="F128" s="35"/>
    </row>
    <row r="129" spans="3:8" x14ac:dyDescent="0.25">
      <c r="C129" s="47" t="s">
        <v>91</v>
      </c>
      <c r="D129" s="47"/>
      <c r="E129" s="47"/>
      <c r="F129" s="47"/>
      <c r="G129" s="4"/>
    </row>
    <row r="130" spans="3:8" x14ac:dyDescent="0.25">
      <c r="C130" s="47" t="s">
        <v>92</v>
      </c>
      <c r="D130" s="47"/>
      <c r="E130" s="47"/>
      <c r="F130" s="47" t="s">
        <v>10</v>
      </c>
      <c r="G130" s="4" t="s">
        <v>11</v>
      </c>
    </row>
    <row r="131" spans="3:8" x14ac:dyDescent="0.25">
      <c r="C131" s="43" t="s">
        <v>93</v>
      </c>
      <c r="D131" s="38"/>
      <c r="E131" s="49"/>
      <c r="F131" s="62">
        <v>21239245464.639999</v>
      </c>
      <c r="G131" s="8">
        <v>0.56405862609396129</v>
      </c>
    </row>
    <row r="132" spans="3:8" x14ac:dyDescent="0.25">
      <c r="C132" s="38" t="s">
        <v>94</v>
      </c>
      <c r="D132" s="38"/>
      <c r="E132" s="49"/>
      <c r="F132" s="62">
        <v>11523131314.650002</v>
      </c>
      <c r="G132" s="8">
        <v>0.30602413011624141</v>
      </c>
    </row>
    <row r="133" spans="3:8" x14ac:dyDescent="0.25">
      <c r="C133" s="112" t="s">
        <v>95</v>
      </c>
      <c r="D133" s="38"/>
      <c r="E133" s="49"/>
      <c r="F133" s="62">
        <v>2113663258</v>
      </c>
      <c r="G133" s="22">
        <v>5.6133349714218482E-2</v>
      </c>
    </row>
    <row r="134" spans="3:8" x14ac:dyDescent="0.25">
      <c r="C134" s="38" t="s">
        <v>113</v>
      </c>
      <c r="D134" s="38"/>
      <c r="E134" s="49"/>
      <c r="F134" s="62">
        <v>34876040037.290001</v>
      </c>
      <c r="G134" s="24">
        <v>0.92621610592442116</v>
      </c>
    </row>
    <row r="135" spans="3:8" x14ac:dyDescent="0.25">
      <c r="E135" s="32"/>
      <c r="G135" s="32"/>
    </row>
    <row r="136" spans="3:8" x14ac:dyDescent="0.25">
      <c r="C136" s="112" t="s">
        <v>98</v>
      </c>
      <c r="D136" s="38"/>
      <c r="E136" s="49"/>
      <c r="F136" s="62">
        <f t="shared" ref="F136:F142" si="0">SUMIF($E$145:$E$152,C136,H148:H155)</f>
        <v>0</v>
      </c>
      <c r="G136" s="21">
        <f t="shared" ref="G136:G142" si="1">+F136/$F$116</f>
        <v>0</v>
      </c>
      <c r="H136" s="38"/>
    </row>
    <row r="137" spans="3:8" x14ac:dyDescent="0.25">
      <c r="C137" s="38" t="s">
        <v>99</v>
      </c>
      <c r="D137" s="38"/>
      <c r="E137" s="49"/>
      <c r="F137" s="62">
        <f t="shared" si="0"/>
        <v>0</v>
      </c>
      <c r="G137" s="8">
        <f t="shared" si="1"/>
        <v>0</v>
      </c>
      <c r="H137" s="38"/>
    </row>
    <row r="138" spans="3:8" hidden="1" x14ac:dyDescent="0.25">
      <c r="C138" s="38" t="s">
        <v>100</v>
      </c>
      <c r="D138" s="38"/>
      <c r="E138" s="49"/>
      <c r="F138" s="62">
        <f t="shared" si="0"/>
        <v>0</v>
      </c>
      <c r="G138" s="8">
        <f t="shared" si="1"/>
        <v>0</v>
      </c>
      <c r="H138" s="38"/>
    </row>
    <row r="139" spans="3:8" hidden="1" x14ac:dyDescent="0.25">
      <c r="C139" s="38" t="s">
        <v>101</v>
      </c>
      <c r="D139" s="38"/>
      <c r="E139" s="49"/>
      <c r="F139" s="62">
        <f t="shared" si="0"/>
        <v>0</v>
      </c>
      <c r="G139" s="8">
        <f t="shared" si="1"/>
        <v>0</v>
      </c>
      <c r="H139" s="38"/>
    </row>
    <row r="140" spans="3:8" hidden="1" x14ac:dyDescent="0.25">
      <c r="C140" s="38" t="s">
        <v>102</v>
      </c>
      <c r="D140" s="38"/>
      <c r="E140" s="49"/>
      <c r="F140" s="62">
        <f>SUMIF($E$145:$E$152,C140,H152:H159)</f>
        <v>0</v>
      </c>
      <c r="G140" s="8">
        <f t="shared" si="1"/>
        <v>0</v>
      </c>
      <c r="H140" s="38"/>
    </row>
    <row r="141" spans="3:8" hidden="1" x14ac:dyDescent="0.25">
      <c r="C141" s="38" t="s">
        <v>103</v>
      </c>
      <c r="D141" s="38"/>
      <c r="E141" s="49"/>
      <c r="F141" s="62">
        <f t="shared" si="0"/>
        <v>0</v>
      </c>
      <c r="G141" s="8">
        <f t="shared" si="1"/>
        <v>0</v>
      </c>
      <c r="H141" s="38"/>
    </row>
    <row r="142" spans="3:8" hidden="1" x14ac:dyDescent="0.25">
      <c r="C142" s="38" t="s">
        <v>104</v>
      </c>
      <c r="D142" s="38"/>
      <c r="E142" s="49"/>
      <c r="F142" s="62">
        <f t="shared" si="0"/>
        <v>0</v>
      </c>
      <c r="G142" s="8">
        <f t="shared" si="1"/>
        <v>0</v>
      </c>
      <c r="H142" s="38"/>
    </row>
    <row r="143" spans="3:8" hidden="1" x14ac:dyDescent="0.25"/>
    <row r="144" spans="3:8" hidden="1" x14ac:dyDescent="0.25">
      <c r="E144" s="116"/>
      <c r="F144" s="91"/>
      <c r="G144" s="117"/>
      <c r="H144" s="91"/>
    </row>
    <row r="145" spans="2:8" hidden="1" x14ac:dyDescent="0.25">
      <c r="B145" s="91"/>
      <c r="C145" s="91"/>
      <c r="D145" s="91"/>
      <c r="E145" s="91" t="s">
        <v>95</v>
      </c>
      <c r="F145" s="91" t="s">
        <v>105</v>
      </c>
      <c r="G145" s="100">
        <f>H145/$F$116</f>
        <v>1.7690147166233103E-2</v>
      </c>
      <c r="H145" s="94">
        <f t="shared" ref="H145:H152" si="2">SUMIF($H$7:$H$103,F145,$F$7:$F$103)</f>
        <v>666110508</v>
      </c>
    </row>
    <row r="146" spans="2:8" hidden="1" x14ac:dyDescent="0.25">
      <c r="B146" s="91"/>
      <c r="C146" s="91"/>
      <c r="D146" s="91"/>
      <c r="E146" s="91" t="s">
        <v>95</v>
      </c>
      <c r="F146" s="91" t="s">
        <v>270</v>
      </c>
      <c r="G146" s="100">
        <f t="shared" ref="G146:G152" si="3">H146/$F$116</f>
        <v>2.6083486105580008E-3</v>
      </c>
      <c r="H146" s="94">
        <f t="shared" si="2"/>
        <v>98215600</v>
      </c>
    </row>
    <row r="147" spans="2:8" s="91" customFormat="1" hidden="1" x14ac:dyDescent="0.25">
      <c r="E147" s="91" t="s">
        <v>95</v>
      </c>
      <c r="F147" s="91" t="s">
        <v>271</v>
      </c>
      <c r="G147" s="100">
        <f t="shared" si="3"/>
        <v>6.4267721041610633E-3</v>
      </c>
      <c r="H147" s="94">
        <f t="shared" si="2"/>
        <v>241995750</v>
      </c>
    </row>
    <row r="148" spans="2:8" s="91" customFormat="1" hidden="1" x14ac:dyDescent="0.25">
      <c r="E148" s="91" t="s">
        <v>95</v>
      </c>
      <c r="F148" s="91" t="s">
        <v>728</v>
      </c>
      <c r="G148" s="100">
        <f t="shared" si="3"/>
        <v>2.1621788524537004E-2</v>
      </c>
      <c r="H148" s="94">
        <f t="shared" si="2"/>
        <v>814153800</v>
      </c>
    </row>
    <row r="149" spans="2:8" s="91" customFormat="1" hidden="1" x14ac:dyDescent="0.25">
      <c r="E149" s="91" t="s">
        <v>95</v>
      </c>
      <c r="F149" s="91" t="s">
        <v>107</v>
      </c>
      <c r="G149" s="100">
        <f t="shared" si="3"/>
        <v>7.7862933087293152E-3</v>
      </c>
      <c r="H149" s="94">
        <f t="shared" si="2"/>
        <v>293187600</v>
      </c>
    </row>
    <row r="150" spans="2:8" s="91" customFormat="1" hidden="1" x14ac:dyDescent="0.25">
      <c r="E150" s="91" t="s">
        <v>95</v>
      </c>
      <c r="F150" s="91" t="s">
        <v>110</v>
      </c>
      <c r="G150" s="100">
        <f t="shared" si="3"/>
        <v>0</v>
      </c>
      <c r="H150" s="94">
        <f t="shared" si="2"/>
        <v>0</v>
      </c>
    </row>
    <row r="151" spans="2:8" s="91" customFormat="1" hidden="1" x14ac:dyDescent="0.25">
      <c r="E151" s="91" t="s">
        <v>98</v>
      </c>
      <c r="F151" s="91" t="s">
        <v>111</v>
      </c>
      <c r="G151" s="100">
        <f t="shared" si="3"/>
        <v>0</v>
      </c>
      <c r="H151" s="94">
        <f t="shared" si="2"/>
        <v>0</v>
      </c>
    </row>
    <row r="152" spans="2:8" s="91" customFormat="1" hidden="1" x14ac:dyDescent="0.25">
      <c r="E152" s="91" t="s">
        <v>95</v>
      </c>
      <c r="F152" s="91" t="s">
        <v>112</v>
      </c>
      <c r="G152" s="100">
        <f t="shared" si="3"/>
        <v>0</v>
      </c>
      <c r="H152" s="94">
        <f t="shared" si="2"/>
        <v>0</v>
      </c>
    </row>
    <row r="153" spans="2:8" s="91" customFormat="1" hidden="1" x14ac:dyDescent="0.25">
      <c r="E153" s="97"/>
      <c r="G153" s="93">
        <f>SUM(G143:G152)</f>
        <v>5.6133349714218482E-2</v>
      </c>
      <c r="H153" s="91">
        <f>SUM(H143:H152)</f>
        <v>2113663258</v>
      </c>
    </row>
    <row r="154" spans="2:8" s="91" customFormat="1" hidden="1" x14ac:dyDescent="0.25">
      <c r="E154" s="97"/>
      <c r="G154" s="100"/>
    </row>
    <row r="155" spans="2:8" s="91" customFormat="1" hidden="1" x14ac:dyDescent="0.25">
      <c r="B155" s="32"/>
      <c r="C155" s="32"/>
      <c r="D155" s="32"/>
      <c r="E155" s="114"/>
      <c r="F155" s="113"/>
      <c r="G155" s="115"/>
      <c r="H155" s="113"/>
    </row>
    <row r="156" spans="2:8" s="91" customFormat="1" hidden="1" x14ac:dyDescent="0.25">
      <c r="B156" s="32"/>
      <c r="C156" s="32"/>
      <c r="D156" s="32"/>
      <c r="E156" s="114"/>
      <c r="F156" s="113"/>
      <c r="G156" s="115"/>
      <c r="H156" s="113"/>
    </row>
    <row r="157" spans="2:8" hidden="1" x14ac:dyDescent="0.25">
      <c r="E157" s="114"/>
      <c r="F157" s="113"/>
      <c r="G157" s="115"/>
      <c r="H157" s="113"/>
    </row>
    <row r="158" spans="2:8" hidden="1" x14ac:dyDescent="0.25">
      <c r="E158" s="114"/>
      <c r="F158" s="113"/>
      <c r="G158" s="115"/>
      <c r="H158" s="113"/>
    </row>
    <row r="159" spans="2:8" hidden="1" x14ac:dyDescent="0.25">
      <c r="E159" s="114"/>
      <c r="F159" s="113"/>
      <c r="G159" s="115"/>
      <c r="H159" s="113"/>
    </row>
    <row r="160" spans="2:8" hidden="1" x14ac:dyDescent="0.25">
      <c r="E160" s="114"/>
      <c r="F160" s="113"/>
      <c r="G160" s="115"/>
      <c r="H160" s="113"/>
    </row>
    <row r="161" spans="5:8" hidden="1" x14ac:dyDescent="0.25">
      <c r="E161" s="114"/>
      <c r="F161" s="113"/>
      <c r="G161" s="115"/>
      <c r="H161" s="113"/>
    </row>
    <row r="162" spans="5:8" hidden="1" x14ac:dyDescent="0.25"/>
    <row r="163" spans="5:8" hidden="1" x14ac:dyDescent="0.25"/>
    <row r="164" spans="5:8" hidden="1" x14ac:dyDescent="0.25"/>
    <row r="165" spans="5:8" hidden="1" x14ac:dyDescent="0.25"/>
    <row r="166" spans="5:8" hidden="1" x14ac:dyDescent="0.25"/>
    <row r="167" spans="5:8" hidden="1" x14ac:dyDescent="0.25"/>
    <row r="168" spans="5:8" hidden="1" x14ac:dyDescent="0.25"/>
    <row r="169" spans="5:8" hidden="1" x14ac:dyDescent="0.25"/>
    <row r="170" spans="5:8" hidden="1" x14ac:dyDescent="0.25"/>
    <row r="171" spans="5:8" hidden="1" x14ac:dyDescent="0.25"/>
  </sheetData>
  <pageMargins left="0.7" right="0.7" top="0.75" bottom="0.75" header="0.3" footer="0.3"/>
  <pageSetup scale="41" orientation="portrait" horizontalDpi="4294967295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AE138-36F9-41A3-B3E7-47CDE236B11F}">
  <sheetPr>
    <tabColor rgb="FF7030A0"/>
  </sheetPr>
  <dimension ref="A2:H82"/>
  <sheetViews>
    <sheetView showGridLines="0" zoomScaleNormal="100" zoomScaleSheetLayoutView="89" workbookViewId="0">
      <selection activeCell="C13" sqref="C13"/>
    </sheetView>
  </sheetViews>
  <sheetFormatPr defaultColWidth="9.140625" defaultRowHeight="15" x14ac:dyDescent="0.25"/>
  <cols>
    <col min="1" max="1" width="11.28515625" style="91" customWidth="1"/>
    <col min="2" max="2" width="16.5703125" style="32" customWidth="1"/>
    <col min="3" max="3" width="52.7109375" style="32" customWidth="1"/>
    <col min="4" max="4" width="29.28515625" style="32" customWidth="1"/>
    <col min="5" max="5" width="19.42578125" style="35" customWidth="1"/>
    <col min="6" max="6" width="29.5703125" style="32" customWidth="1"/>
    <col min="7" max="7" width="20.5703125" style="36" customWidth="1"/>
    <col min="8" max="8" width="20.7109375" style="32" bestFit="1" customWidth="1"/>
    <col min="9" max="9" width="12" style="32" bestFit="1" customWidth="1"/>
    <col min="10" max="11" width="9.140625" style="32"/>
    <col min="12" max="12" width="16.140625" style="32" bestFit="1" customWidth="1"/>
    <col min="13" max="13" width="14" style="32" bestFit="1" customWidth="1"/>
    <col min="14" max="14" width="9.140625" style="32"/>
    <col min="15" max="15" width="10" style="32" bestFit="1" customWidth="1"/>
    <col min="16" max="16384" width="9.140625" style="32"/>
  </cols>
  <sheetData>
    <row r="2" spans="1:8" x14ac:dyDescent="0.25">
      <c r="B2" s="33" t="s">
        <v>0</v>
      </c>
      <c r="D2" s="34" t="s">
        <v>1</v>
      </c>
    </row>
    <row r="3" spans="1:8" x14ac:dyDescent="0.25">
      <c r="A3" s="106" t="s">
        <v>272</v>
      </c>
      <c r="B3" s="33" t="s">
        <v>3</v>
      </c>
      <c r="D3" s="33" t="s">
        <v>273</v>
      </c>
    </row>
    <row r="4" spans="1:8" x14ac:dyDescent="0.25">
      <c r="B4" s="33" t="s">
        <v>5</v>
      </c>
      <c r="D4" s="33" t="s">
        <v>798</v>
      </c>
    </row>
    <row r="6" spans="1:8" s="91" customFormat="1" x14ac:dyDescent="0.25">
      <c r="B6" s="126" t="s">
        <v>6</v>
      </c>
      <c r="C6" s="127" t="s">
        <v>7</v>
      </c>
      <c r="D6" s="127" t="s">
        <v>8</v>
      </c>
      <c r="E6" s="128" t="s">
        <v>9</v>
      </c>
      <c r="F6" s="127" t="s">
        <v>10</v>
      </c>
      <c r="G6" s="129" t="s">
        <v>11</v>
      </c>
      <c r="H6" s="130" t="s">
        <v>12</v>
      </c>
    </row>
    <row r="7" spans="1:8" x14ac:dyDescent="0.25">
      <c r="A7" s="102"/>
      <c r="B7" s="1" t="s">
        <v>217</v>
      </c>
      <c r="C7" s="38" t="s">
        <v>468</v>
      </c>
      <c r="D7" s="123" t="s">
        <v>269</v>
      </c>
      <c r="E7" s="39">
        <v>48000</v>
      </c>
      <c r="F7" s="39">
        <v>3748027.2</v>
      </c>
      <c r="G7" s="16">
        <v>9.0875787705035436E-3</v>
      </c>
      <c r="H7" s="40"/>
    </row>
    <row r="8" spans="1:8" x14ac:dyDescent="0.25">
      <c r="A8" s="102"/>
      <c r="B8" s="1" t="s">
        <v>274</v>
      </c>
      <c r="C8" s="38" t="s">
        <v>520</v>
      </c>
      <c r="D8" s="123" t="s">
        <v>269</v>
      </c>
      <c r="E8" s="39">
        <v>13600</v>
      </c>
      <c r="F8" s="39">
        <v>714212.16</v>
      </c>
      <c r="G8" s="16">
        <v>1.7317001495750831E-3</v>
      </c>
      <c r="H8" s="40"/>
    </row>
    <row r="9" spans="1:8" x14ac:dyDescent="0.25">
      <c r="A9" s="102"/>
      <c r="B9" s="1" t="s">
        <v>275</v>
      </c>
      <c r="C9" s="38" t="s">
        <v>521</v>
      </c>
      <c r="D9" s="123" t="s">
        <v>269</v>
      </c>
      <c r="E9" s="39">
        <v>12500</v>
      </c>
      <c r="F9" s="39">
        <v>1012713.75</v>
      </c>
      <c r="G9" s="16">
        <v>2.4554560263322081E-3</v>
      </c>
      <c r="H9" s="40"/>
    </row>
    <row r="10" spans="1:8" x14ac:dyDescent="0.25">
      <c r="A10" s="102"/>
      <c r="B10" s="1" t="s">
        <v>220</v>
      </c>
      <c r="C10" s="38" t="s">
        <v>471</v>
      </c>
      <c r="D10" s="123" t="s">
        <v>269</v>
      </c>
      <c r="E10" s="39">
        <v>240000</v>
      </c>
      <c r="F10" s="39">
        <v>19470960</v>
      </c>
      <c r="G10" s="16">
        <v>4.7209871565853004E-2</v>
      </c>
      <c r="H10" s="40"/>
    </row>
    <row r="11" spans="1:8" x14ac:dyDescent="0.25">
      <c r="A11" s="102"/>
      <c r="B11" s="1" t="s">
        <v>226</v>
      </c>
      <c r="C11" s="38" t="s">
        <v>470</v>
      </c>
      <c r="D11" s="123" t="s">
        <v>269</v>
      </c>
      <c r="E11" s="39">
        <v>400000</v>
      </c>
      <c r="F11" s="39">
        <v>10601800</v>
      </c>
      <c r="G11" s="16">
        <v>2.5705441147578775E-2</v>
      </c>
      <c r="H11" s="40"/>
    </row>
    <row r="12" spans="1:8" x14ac:dyDescent="0.25">
      <c r="A12" s="102"/>
      <c r="B12" s="1" t="s">
        <v>231</v>
      </c>
      <c r="C12" s="38" t="s">
        <v>484</v>
      </c>
      <c r="D12" s="123" t="s">
        <v>269</v>
      </c>
      <c r="E12" s="39">
        <v>7000</v>
      </c>
      <c r="F12" s="39">
        <v>700705.6</v>
      </c>
      <c r="G12" s="16">
        <v>1.6989517405137688E-3</v>
      </c>
      <c r="H12" s="40"/>
    </row>
    <row r="13" spans="1:8" x14ac:dyDescent="0.25">
      <c r="A13" s="102"/>
      <c r="B13" s="1" t="s">
        <v>247</v>
      </c>
      <c r="C13" s="38" t="s">
        <v>499</v>
      </c>
      <c r="D13" s="123" t="s">
        <v>269</v>
      </c>
      <c r="E13" s="39">
        <v>80000</v>
      </c>
      <c r="F13" s="39">
        <v>7607984</v>
      </c>
      <c r="G13" s="16">
        <v>1.8446545394529321E-2</v>
      </c>
      <c r="H13" s="40"/>
    </row>
    <row r="14" spans="1:8" x14ac:dyDescent="0.25">
      <c r="A14" s="102"/>
      <c r="B14" s="1" t="s">
        <v>251</v>
      </c>
      <c r="C14" s="38" t="s">
        <v>505</v>
      </c>
      <c r="D14" s="123" t="s">
        <v>269</v>
      </c>
      <c r="E14" s="39">
        <v>575000</v>
      </c>
      <c r="F14" s="39">
        <v>54567845</v>
      </c>
      <c r="G14" s="16">
        <v>0.13230682791579737</v>
      </c>
      <c r="H14" s="40"/>
    </row>
    <row r="15" spans="1:8" x14ac:dyDescent="0.25">
      <c r="A15" s="102"/>
      <c r="B15" s="1" t="s">
        <v>702</v>
      </c>
      <c r="C15" s="38" t="s">
        <v>703</v>
      </c>
      <c r="D15" s="123" t="s">
        <v>269</v>
      </c>
      <c r="E15" s="39">
        <v>100000</v>
      </c>
      <c r="F15" s="39">
        <v>9622370</v>
      </c>
      <c r="G15" s="16">
        <v>2.3330685896284363E-2</v>
      </c>
      <c r="H15" s="40"/>
    </row>
    <row r="16" spans="1:8" x14ac:dyDescent="0.25">
      <c r="A16" s="102"/>
      <c r="B16" s="1" t="s">
        <v>654</v>
      </c>
      <c r="C16" s="38" t="s">
        <v>667</v>
      </c>
      <c r="D16" s="123" t="s">
        <v>269</v>
      </c>
      <c r="E16" s="39">
        <v>100000</v>
      </c>
      <c r="F16" s="39">
        <v>9809580</v>
      </c>
      <c r="G16" s="16">
        <v>2.3784600857634154E-2</v>
      </c>
      <c r="H16" s="40"/>
    </row>
    <row r="17" spans="1:8" x14ac:dyDescent="0.25">
      <c r="A17" s="102"/>
      <c r="B17" s="1" t="s">
        <v>674</v>
      </c>
      <c r="C17" s="38" t="s">
        <v>675</v>
      </c>
      <c r="D17" s="123" t="s">
        <v>269</v>
      </c>
      <c r="E17" s="39">
        <v>240000</v>
      </c>
      <c r="F17" s="39">
        <v>23606544</v>
      </c>
      <c r="G17" s="16">
        <v>5.7237132136970029E-2</v>
      </c>
      <c r="H17" s="40"/>
    </row>
    <row r="18" spans="1:8" x14ac:dyDescent="0.25">
      <c r="A18" s="102"/>
      <c r="B18" s="1" t="s">
        <v>676</v>
      </c>
      <c r="C18" s="38" t="s">
        <v>677</v>
      </c>
      <c r="D18" s="123" t="s">
        <v>269</v>
      </c>
      <c r="E18" s="39">
        <v>1065000</v>
      </c>
      <c r="F18" s="39">
        <v>106478380.5</v>
      </c>
      <c r="G18" s="16">
        <v>0.25817066379598269</v>
      </c>
      <c r="H18" s="40"/>
    </row>
    <row r="19" spans="1:8" x14ac:dyDescent="0.25">
      <c r="A19" s="102"/>
      <c r="B19" s="1" t="s">
        <v>761</v>
      </c>
      <c r="C19" s="38" t="s">
        <v>762</v>
      </c>
      <c r="D19" s="123" t="s">
        <v>72</v>
      </c>
      <c r="E19" s="39">
        <v>80000</v>
      </c>
      <c r="F19" s="39">
        <v>7797728</v>
      </c>
      <c r="G19" s="16">
        <v>1.8906604368015539E-2</v>
      </c>
      <c r="H19" s="40"/>
    </row>
    <row r="20" spans="1:8" x14ac:dyDescent="0.25">
      <c r="A20" s="102"/>
      <c r="B20" s="1" t="s">
        <v>579</v>
      </c>
      <c r="C20" s="38" t="s">
        <v>599</v>
      </c>
      <c r="D20" s="123" t="s">
        <v>72</v>
      </c>
      <c r="E20" s="39">
        <v>300000</v>
      </c>
      <c r="F20" s="39">
        <v>29861940</v>
      </c>
      <c r="G20" s="16">
        <v>7.2404152240424124E-2</v>
      </c>
      <c r="H20" s="40"/>
    </row>
    <row r="21" spans="1:8" x14ac:dyDescent="0.25">
      <c r="A21" s="102"/>
      <c r="B21" s="1" t="s">
        <v>763</v>
      </c>
      <c r="C21" s="38" t="s">
        <v>764</v>
      </c>
      <c r="D21" s="123" t="s">
        <v>72</v>
      </c>
      <c r="E21" s="39">
        <v>80000</v>
      </c>
      <c r="F21" s="39">
        <v>7788904</v>
      </c>
      <c r="G21" s="16">
        <v>1.8885209433883009E-2</v>
      </c>
      <c r="H21" s="40"/>
    </row>
    <row r="22" spans="1:8" x14ac:dyDescent="0.25">
      <c r="A22" s="102"/>
      <c r="B22" s="1" t="s">
        <v>580</v>
      </c>
      <c r="C22" s="38" t="s">
        <v>598</v>
      </c>
      <c r="D22" s="123" t="s">
        <v>72</v>
      </c>
      <c r="E22" s="39">
        <v>200000</v>
      </c>
      <c r="F22" s="39">
        <v>19716480</v>
      </c>
      <c r="G22" s="16">
        <v>4.7805166695977473E-2</v>
      </c>
      <c r="H22" s="40"/>
    </row>
    <row r="23" spans="1:8" x14ac:dyDescent="0.25">
      <c r="A23" s="102"/>
      <c r="B23" s="1" t="s">
        <v>791</v>
      </c>
      <c r="C23" s="38" t="s">
        <v>792</v>
      </c>
      <c r="D23" s="123" t="s">
        <v>72</v>
      </c>
      <c r="E23" s="39">
        <v>170000</v>
      </c>
      <c r="F23" s="39">
        <v>16471521</v>
      </c>
      <c r="G23" s="16">
        <v>3.9937342118942808E-2</v>
      </c>
      <c r="H23" s="40"/>
    </row>
    <row r="24" spans="1:8" x14ac:dyDescent="0.25">
      <c r="A24" s="102"/>
      <c r="B24" s="1" t="s">
        <v>257</v>
      </c>
      <c r="C24" s="38" t="s">
        <v>508</v>
      </c>
      <c r="D24" s="123" t="s">
        <v>72</v>
      </c>
      <c r="E24" s="39">
        <v>20000</v>
      </c>
      <c r="F24" s="39">
        <v>1949728</v>
      </c>
      <c r="G24" s="16">
        <v>4.7273687824507605E-3</v>
      </c>
      <c r="H24" s="40"/>
    </row>
    <row r="25" spans="1:8" x14ac:dyDescent="0.25">
      <c r="A25" s="102"/>
      <c r="B25" s="1" t="s">
        <v>582</v>
      </c>
      <c r="C25" s="38" t="s">
        <v>602</v>
      </c>
      <c r="D25" s="123" t="s">
        <v>72</v>
      </c>
      <c r="E25" s="39">
        <v>50000</v>
      </c>
      <c r="F25" s="39">
        <v>4891625</v>
      </c>
      <c r="G25" s="16">
        <v>1.186038017634034E-2</v>
      </c>
      <c r="H25" s="40"/>
    </row>
    <row r="26" spans="1:8" x14ac:dyDescent="0.25">
      <c r="A26" s="102"/>
      <c r="B26" s="1" t="s">
        <v>620</v>
      </c>
      <c r="C26" s="38" t="s">
        <v>645</v>
      </c>
      <c r="D26" s="123" t="s">
        <v>72</v>
      </c>
      <c r="E26" s="39">
        <v>50000</v>
      </c>
      <c r="F26" s="39">
        <v>4880275</v>
      </c>
      <c r="G26" s="16">
        <v>1.1832860627110491E-2</v>
      </c>
      <c r="H26" s="40"/>
    </row>
    <row r="27" spans="1:8" x14ac:dyDescent="0.25">
      <c r="A27" s="102"/>
      <c r="B27" s="1" t="s">
        <v>267</v>
      </c>
      <c r="C27" s="38" t="s">
        <v>516</v>
      </c>
      <c r="D27" s="123" t="s">
        <v>72</v>
      </c>
      <c r="E27" s="39">
        <v>10000</v>
      </c>
      <c r="F27" s="39">
        <v>1037132</v>
      </c>
      <c r="G27" s="16">
        <v>2.5146612450971219E-3</v>
      </c>
      <c r="H27" s="40"/>
    </row>
    <row r="28" spans="1:8" x14ac:dyDescent="0.25">
      <c r="A28" s="102"/>
      <c r="B28" s="1" t="s">
        <v>583</v>
      </c>
      <c r="C28" s="38" t="s">
        <v>603</v>
      </c>
      <c r="D28" s="123" t="s">
        <v>72</v>
      </c>
      <c r="E28" s="39">
        <v>100000</v>
      </c>
      <c r="F28" s="39">
        <v>9849390</v>
      </c>
      <c r="G28" s="16">
        <v>2.3881125373479115E-2</v>
      </c>
      <c r="H28" s="40"/>
    </row>
    <row r="29" spans="1:8" x14ac:dyDescent="0.25">
      <c r="A29" s="102"/>
      <c r="B29" s="1" t="s">
        <v>623</v>
      </c>
      <c r="C29" s="38" t="s">
        <v>648</v>
      </c>
      <c r="D29" s="118" t="s">
        <v>72</v>
      </c>
      <c r="E29" s="39">
        <v>40000</v>
      </c>
      <c r="F29" s="39">
        <v>3915464</v>
      </c>
      <c r="G29" s="16">
        <v>9.4935510401501048E-3</v>
      </c>
      <c r="H29" s="40"/>
    </row>
    <row r="30" spans="1:8" x14ac:dyDescent="0.25">
      <c r="A30" s="102"/>
      <c r="B30" s="1" t="s">
        <v>556</v>
      </c>
      <c r="C30" s="38" t="s">
        <v>566</v>
      </c>
      <c r="D30" s="118" t="s">
        <v>710</v>
      </c>
      <c r="E30" s="39">
        <v>4</v>
      </c>
      <c r="F30" s="39">
        <v>3819944</v>
      </c>
      <c r="G30" s="16">
        <v>9.2619503932395118E-3</v>
      </c>
      <c r="H30" s="40" t="s">
        <v>105</v>
      </c>
    </row>
    <row r="31" spans="1:8" x14ac:dyDescent="0.25">
      <c r="A31" s="102"/>
      <c r="B31" s="1" t="s">
        <v>657</v>
      </c>
      <c r="C31" s="38" t="s">
        <v>666</v>
      </c>
      <c r="D31" s="118" t="s">
        <v>710</v>
      </c>
      <c r="E31" s="39">
        <v>3</v>
      </c>
      <c r="F31" s="39">
        <v>2917248</v>
      </c>
      <c r="G31" s="16">
        <v>7.0732466917779891E-3</v>
      </c>
      <c r="H31" s="40" t="s">
        <v>105</v>
      </c>
    </row>
    <row r="32" spans="1:8" x14ac:dyDescent="0.25">
      <c r="A32" s="102"/>
      <c r="B32" s="1" t="s">
        <v>727</v>
      </c>
      <c r="C32" s="38" t="s">
        <v>744</v>
      </c>
      <c r="D32" s="38" t="s">
        <v>710</v>
      </c>
      <c r="E32" s="39">
        <v>15</v>
      </c>
      <c r="F32" s="39">
        <v>14367420</v>
      </c>
      <c r="G32" s="2">
        <v>3.4835675946777549E-2</v>
      </c>
      <c r="H32" s="40" t="s">
        <v>728</v>
      </c>
    </row>
    <row r="33" spans="1:8" x14ac:dyDescent="0.25">
      <c r="B33" s="43"/>
      <c r="C33" s="43" t="s">
        <v>70</v>
      </c>
      <c r="D33" s="43"/>
      <c r="E33" s="44"/>
      <c r="F33" s="76">
        <f>SUM(F7:F32)</f>
        <v>377205921.21000004</v>
      </c>
      <c r="G33" s="5">
        <f>+F33/$F$45</f>
        <v>0.91458475053122035</v>
      </c>
      <c r="H33" s="46"/>
    </row>
    <row r="35" spans="1:8" x14ac:dyDescent="0.25">
      <c r="B35" s="47"/>
      <c r="C35" s="47" t="s">
        <v>73</v>
      </c>
      <c r="D35" s="47"/>
      <c r="E35" s="47"/>
      <c r="F35" s="47" t="s">
        <v>10</v>
      </c>
      <c r="G35" s="4" t="s">
        <v>11</v>
      </c>
      <c r="H35" s="47" t="s">
        <v>12</v>
      </c>
    </row>
    <row r="36" spans="1:8" x14ac:dyDescent="0.25">
      <c r="B36" s="48"/>
      <c r="C36" s="43" t="s">
        <v>722</v>
      </c>
      <c r="D36" s="38"/>
      <c r="E36" s="49"/>
      <c r="F36" s="39">
        <v>26000000</v>
      </c>
      <c r="G36" s="12">
        <v>0</v>
      </c>
      <c r="H36" s="38"/>
    </row>
    <row r="37" spans="1:8" x14ac:dyDescent="0.25">
      <c r="B37" s="48" t="s">
        <v>75</v>
      </c>
      <c r="C37" s="43" t="s">
        <v>76</v>
      </c>
      <c r="D37" s="43"/>
      <c r="E37" s="44"/>
      <c r="F37" s="39">
        <v>4081796.0100000002</v>
      </c>
      <c r="G37" s="12">
        <v>9.8968446029426005E-3</v>
      </c>
      <c r="H37" s="38"/>
    </row>
    <row r="38" spans="1:8" x14ac:dyDescent="0.25">
      <c r="B38" s="48"/>
      <c r="C38" s="43" t="s">
        <v>77</v>
      </c>
      <c r="D38" s="38"/>
      <c r="E38" s="49"/>
      <c r="F38" s="44" t="s">
        <v>74</v>
      </c>
      <c r="G38" s="12">
        <v>0</v>
      </c>
      <c r="H38" s="38"/>
    </row>
    <row r="39" spans="1:8" x14ac:dyDescent="0.25">
      <c r="B39" s="48"/>
      <c r="C39" s="43" t="s">
        <v>78</v>
      </c>
      <c r="D39" s="38"/>
      <c r="E39" s="49"/>
      <c r="F39" s="44" t="s">
        <v>74</v>
      </c>
      <c r="G39" s="12">
        <v>0</v>
      </c>
      <c r="H39" s="38"/>
    </row>
    <row r="40" spans="1:8" x14ac:dyDescent="0.25">
      <c r="A40" s="107" t="s">
        <v>69</v>
      </c>
      <c r="B40" s="48"/>
      <c r="C40" s="43" t="s">
        <v>79</v>
      </c>
      <c r="D40" s="38"/>
      <c r="E40" s="49"/>
      <c r="F40" s="44" t="s">
        <v>74</v>
      </c>
      <c r="G40" s="12">
        <v>0</v>
      </c>
      <c r="H40" s="38"/>
    </row>
    <row r="41" spans="1:8" x14ac:dyDescent="0.25">
      <c r="B41" s="38" t="s">
        <v>66</v>
      </c>
      <c r="C41" s="38" t="s">
        <v>80</v>
      </c>
      <c r="D41" s="38"/>
      <c r="E41" s="49"/>
      <c r="F41" s="39">
        <v>5146363.92</v>
      </c>
      <c r="G41" s="12">
        <v>1.2478027775432738E-2</v>
      </c>
      <c r="H41" s="38"/>
    </row>
    <row r="42" spans="1:8" x14ac:dyDescent="0.25">
      <c r="B42" s="48"/>
      <c r="C42" s="38"/>
      <c r="D42" s="38"/>
      <c r="E42" s="49"/>
      <c r="F42" s="50"/>
      <c r="G42" s="5"/>
      <c r="H42" s="38"/>
    </row>
    <row r="43" spans="1:8" x14ac:dyDescent="0.25">
      <c r="B43" s="48"/>
      <c r="C43" s="38" t="s">
        <v>81</v>
      </c>
      <c r="D43" s="38"/>
      <c r="E43" s="49"/>
      <c r="F43" s="51">
        <v>35228159.93</v>
      </c>
      <c r="G43" s="5">
        <v>8.5415249468779625E-2</v>
      </c>
      <c r="H43" s="38"/>
    </row>
    <row r="44" spans="1:8" x14ac:dyDescent="0.25">
      <c r="B44" s="48"/>
      <c r="C44" s="38"/>
      <c r="D44" s="38"/>
      <c r="E44" s="49"/>
      <c r="F44" s="51"/>
      <c r="G44" s="5"/>
      <c r="H44" s="38"/>
    </row>
    <row r="45" spans="1:8" x14ac:dyDescent="0.25">
      <c r="B45" s="52"/>
      <c r="C45" s="53" t="s">
        <v>82</v>
      </c>
      <c r="D45" s="54"/>
      <c r="E45" s="55"/>
      <c r="F45" s="55">
        <f>+F43+F33</f>
        <v>412434081.14000005</v>
      </c>
      <c r="G45" s="6">
        <v>1</v>
      </c>
      <c r="H45" s="38"/>
    </row>
    <row r="46" spans="1:8" x14ac:dyDescent="0.25">
      <c r="F46" s="56"/>
    </row>
    <row r="47" spans="1:8" x14ac:dyDescent="0.25">
      <c r="A47" s="91" t="s">
        <v>269</v>
      </c>
      <c r="C47" s="43" t="s">
        <v>83</v>
      </c>
      <c r="D47" s="14">
        <v>22.81</v>
      </c>
      <c r="F47" s="35">
        <v>0</v>
      </c>
    </row>
    <row r="48" spans="1:8" x14ac:dyDescent="0.25">
      <c r="A48" s="91" t="s">
        <v>72</v>
      </c>
      <c r="C48" s="43" t="s">
        <v>84</v>
      </c>
      <c r="D48" s="14">
        <v>9.1</v>
      </c>
    </row>
    <row r="49" spans="1:8" x14ac:dyDescent="0.25">
      <c r="A49" s="122" t="s">
        <v>710</v>
      </c>
      <c r="C49" s="43" t="s">
        <v>85</v>
      </c>
      <c r="D49" s="14">
        <v>7.82</v>
      </c>
    </row>
    <row r="50" spans="1:8" hidden="1" x14ac:dyDescent="0.25">
      <c r="C50" s="43" t="s">
        <v>86</v>
      </c>
      <c r="D50" s="59">
        <v>18.0916</v>
      </c>
    </row>
    <row r="51" spans="1:8" hidden="1" x14ac:dyDescent="0.25">
      <c r="C51" s="43" t="s">
        <v>87</v>
      </c>
      <c r="D51" s="59">
        <v>18.4529</v>
      </c>
    </row>
    <row r="52" spans="1:8" hidden="1" x14ac:dyDescent="0.25">
      <c r="C52" s="43" t="s">
        <v>88</v>
      </c>
      <c r="D52" s="60">
        <v>0</v>
      </c>
    </row>
    <row r="53" spans="1:8" hidden="1" x14ac:dyDescent="0.25">
      <c r="C53" s="43" t="s">
        <v>89</v>
      </c>
      <c r="D53" s="58">
        <v>0</v>
      </c>
    </row>
    <row r="54" spans="1:8" hidden="1" x14ac:dyDescent="0.25">
      <c r="C54" s="43" t="s">
        <v>90</v>
      </c>
      <c r="D54" s="58">
        <v>0</v>
      </c>
      <c r="F54" s="56"/>
      <c r="G54" s="7"/>
    </row>
    <row r="55" spans="1:8" hidden="1" x14ac:dyDescent="0.25">
      <c r="B55" s="61"/>
      <c r="C55" s="37"/>
    </row>
    <row r="56" spans="1:8" x14ac:dyDescent="0.25">
      <c r="F56" s="35"/>
    </row>
    <row r="57" spans="1:8" x14ac:dyDescent="0.25">
      <c r="C57" s="47" t="s">
        <v>91</v>
      </c>
      <c r="D57" s="47"/>
      <c r="E57" s="47"/>
      <c r="F57" s="47"/>
      <c r="G57" s="4"/>
      <c r="H57" s="47"/>
    </row>
    <row r="58" spans="1:8" x14ac:dyDescent="0.25">
      <c r="C58" s="47" t="s">
        <v>92</v>
      </c>
      <c r="D58" s="47"/>
      <c r="E58" s="47"/>
      <c r="F58" s="47" t="s">
        <v>10</v>
      </c>
      <c r="G58" s="4" t="s">
        <v>11</v>
      </c>
      <c r="H58" s="47" t="s">
        <v>12</v>
      </c>
    </row>
    <row r="59" spans="1:8" x14ac:dyDescent="0.25">
      <c r="C59" s="43" t="s">
        <v>93</v>
      </c>
      <c r="D59" s="38"/>
      <c r="E59" s="49"/>
      <c r="F59" s="62">
        <v>247941122.21000001</v>
      </c>
      <c r="G59" s="8">
        <v>0.60116545539755439</v>
      </c>
      <c r="H59" s="38"/>
    </row>
    <row r="60" spans="1:8" x14ac:dyDescent="0.25">
      <c r="C60" s="38" t="s">
        <v>94</v>
      </c>
      <c r="D60" s="38"/>
      <c r="E60" s="49"/>
      <c r="F60" s="62">
        <v>108160187</v>
      </c>
      <c r="G60" s="8">
        <v>0.26224842210187088</v>
      </c>
      <c r="H60" s="38"/>
    </row>
    <row r="61" spans="1:8" x14ac:dyDescent="0.25">
      <c r="C61" s="38" t="s">
        <v>95</v>
      </c>
      <c r="D61" s="38"/>
      <c r="E61" s="49"/>
      <c r="F61" s="62">
        <v>21104612</v>
      </c>
      <c r="G61" s="8">
        <v>5.1170873031795051E-2</v>
      </c>
      <c r="H61" s="38"/>
    </row>
    <row r="62" spans="1:8" x14ac:dyDescent="0.25">
      <c r="C62" s="38" t="s">
        <v>113</v>
      </c>
      <c r="D62" s="38"/>
      <c r="E62" s="49"/>
      <c r="F62" s="62">
        <v>377205921.21000004</v>
      </c>
      <c r="G62" s="8">
        <v>0.91458475053122035</v>
      </c>
      <c r="H62" s="38"/>
    </row>
    <row r="63" spans="1:8" hidden="1" x14ac:dyDescent="0.25">
      <c r="C63" s="38" t="s">
        <v>96</v>
      </c>
      <c r="D63" s="38"/>
      <c r="E63" s="49"/>
      <c r="F63" s="62">
        <f t="shared" ref="F63:F71" si="0">SUMIF($E$74:$E$81,C63,H75:H82)</f>
        <v>0</v>
      </c>
      <c r="G63" s="8">
        <f t="shared" ref="G63:G71" si="1">+F63/$F$45</f>
        <v>0</v>
      </c>
      <c r="H63" s="38"/>
    </row>
    <row r="64" spans="1:8" hidden="1" x14ac:dyDescent="0.25">
      <c r="C64" s="38" t="s">
        <v>97</v>
      </c>
      <c r="D64" s="38"/>
      <c r="E64" s="49"/>
      <c r="F64" s="62">
        <f t="shared" si="0"/>
        <v>0</v>
      </c>
      <c r="G64" s="8">
        <f t="shared" si="1"/>
        <v>0</v>
      </c>
      <c r="H64" s="38"/>
    </row>
    <row r="65" spans="3:8" hidden="1" x14ac:dyDescent="0.25">
      <c r="C65" s="38" t="s">
        <v>98</v>
      </c>
      <c r="D65" s="38"/>
      <c r="E65" s="49"/>
      <c r="F65" s="62">
        <f t="shared" si="0"/>
        <v>0</v>
      </c>
      <c r="G65" s="8">
        <f t="shared" si="1"/>
        <v>0</v>
      </c>
      <c r="H65" s="38"/>
    </row>
    <row r="66" spans="3:8" hidden="1" x14ac:dyDescent="0.25">
      <c r="C66" s="38" t="s">
        <v>99</v>
      </c>
      <c r="D66" s="38"/>
      <c r="E66" s="49"/>
      <c r="F66" s="62">
        <f t="shared" si="0"/>
        <v>0</v>
      </c>
      <c r="G66" s="8">
        <f t="shared" si="1"/>
        <v>0</v>
      </c>
      <c r="H66" s="38"/>
    </row>
    <row r="67" spans="3:8" hidden="1" x14ac:dyDescent="0.25">
      <c r="C67" s="38" t="s">
        <v>100</v>
      </c>
      <c r="D67" s="38"/>
      <c r="E67" s="49"/>
      <c r="F67" s="62">
        <f t="shared" si="0"/>
        <v>0</v>
      </c>
      <c r="G67" s="8">
        <f t="shared" si="1"/>
        <v>0</v>
      </c>
      <c r="H67" s="38"/>
    </row>
    <row r="68" spans="3:8" hidden="1" x14ac:dyDescent="0.25">
      <c r="C68" s="38" t="s">
        <v>101</v>
      </c>
      <c r="D68" s="38"/>
      <c r="E68" s="49"/>
      <c r="F68" s="62">
        <f t="shared" si="0"/>
        <v>0</v>
      </c>
      <c r="G68" s="8">
        <f t="shared" si="1"/>
        <v>0</v>
      </c>
      <c r="H68" s="38"/>
    </row>
    <row r="69" spans="3:8" hidden="1" x14ac:dyDescent="0.25">
      <c r="C69" s="38" t="s">
        <v>102</v>
      </c>
      <c r="D69" s="38"/>
      <c r="E69" s="49"/>
      <c r="F69" s="62">
        <f>SUMIF($E$74:$E$81,C69,H81:H88)</f>
        <v>0</v>
      </c>
      <c r="G69" s="8">
        <f t="shared" si="1"/>
        <v>0</v>
      </c>
      <c r="H69" s="38"/>
    </row>
    <row r="70" spans="3:8" hidden="1" x14ac:dyDescent="0.25">
      <c r="C70" s="38" t="s">
        <v>103</v>
      </c>
      <c r="D70" s="38"/>
      <c r="E70" s="49"/>
      <c r="F70" s="62">
        <f t="shared" si="0"/>
        <v>0</v>
      </c>
      <c r="G70" s="8">
        <f t="shared" si="1"/>
        <v>0</v>
      </c>
      <c r="H70" s="38"/>
    </row>
    <row r="71" spans="3:8" hidden="1" x14ac:dyDescent="0.25">
      <c r="C71" s="38" t="s">
        <v>104</v>
      </c>
      <c r="D71" s="38"/>
      <c r="E71" s="49"/>
      <c r="F71" s="62">
        <f t="shared" si="0"/>
        <v>0</v>
      </c>
      <c r="G71" s="8">
        <f t="shared" si="1"/>
        <v>0</v>
      </c>
      <c r="H71" s="38"/>
    </row>
    <row r="72" spans="3:8" hidden="1" x14ac:dyDescent="0.25"/>
    <row r="73" spans="3:8" hidden="1" x14ac:dyDescent="0.25"/>
    <row r="74" spans="3:8" s="91" customFormat="1" hidden="1" x14ac:dyDescent="0.25">
      <c r="E74" s="91" t="s">
        <v>95</v>
      </c>
      <c r="F74" s="91" t="s">
        <v>105</v>
      </c>
      <c r="G74" s="100">
        <f>H74/F45</f>
        <v>1.6335197085017499E-2</v>
      </c>
      <c r="H74" s="94">
        <f t="shared" ref="H74:H81" si="2">SUMIF($H$7:$H$32,F74,$F$7:$F$32)</f>
        <v>6737192</v>
      </c>
    </row>
    <row r="75" spans="3:8" s="91" customFormat="1" x14ac:dyDescent="0.25">
      <c r="E75" s="91" t="s">
        <v>95</v>
      </c>
      <c r="F75" s="91" t="s">
        <v>106</v>
      </c>
      <c r="G75" s="100">
        <f t="shared" ref="G75:G81" si="3">SUMIF($H$7:$H$32,F75,$E$7:$E$32)</f>
        <v>0</v>
      </c>
      <c r="H75" s="94">
        <f t="shared" si="2"/>
        <v>0</v>
      </c>
    </row>
    <row r="76" spans="3:8" s="91" customFormat="1" x14ac:dyDescent="0.25">
      <c r="E76" s="91" t="s">
        <v>95</v>
      </c>
      <c r="F76" s="91" t="s">
        <v>107</v>
      </c>
      <c r="G76" s="100">
        <f t="shared" si="3"/>
        <v>0</v>
      </c>
      <c r="H76" s="94">
        <f t="shared" si="2"/>
        <v>0</v>
      </c>
    </row>
    <row r="77" spans="3:8" s="91" customFormat="1" x14ac:dyDescent="0.25">
      <c r="E77" s="91" t="s">
        <v>97</v>
      </c>
      <c r="F77" s="91" t="s">
        <v>108</v>
      </c>
      <c r="G77" s="100">
        <f t="shared" si="3"/>
        <v>0</v>
      </c>
      <c r="H77" s="94">
        <f t="shared" si="2"/>
        <v>0</v>
      </c>
    </row>
    <row r="78" spans="3:8" s="91" customFormat="1" x14ac:dyDescent="0.25">
      <c r="E78" s="91" t="s">
        <v>98</v>
      </c>
      <c r="F78" s="91" t="s">
        <v>109</v>
      </c>
      <c r="G78" s="100">
        <f t="shared" si="3"/>
        <v>0</v>
      </c>
      <c r="H78" s="94">
        <f t="shared" si="2"/>
        <v>0</v>
      </c>
    </row>
    <row r="79" spans="3:8" s="91" customFormat="1" x14ac:dyDescent="0.25">
      <c r="E79" s="91" t="s">
        <v>95</v>
      </c>
      <c r="F79" s="91" t="s">
        <v>110</v>
      </c>
      <c r="G79" s="100">
        <f t="shared" si="3"/>
        <v>0</v>
      </c>
      <c r="H79" s="94">
        <f t="shared" si="2"/>
        <v>0</v>
      </c>
    </row>
    <row r="80" spans="3:8" s="91" customFormat="1" x14ac:dyDescent="0.25">
      <c r="E80" s="91" t="s">
        <v>98</v>
      </c>
      <c r="F80" s="91" t="s">
        <v>111</v>
      </c>
      <c r="G80" s="100">
        <f t="shared" si="3"/>
        <v>0</v>
      </c>
      <c r="H80" s="94">
        <f t="shared" si="2"/>
        <v>0</v>
      </c>
    </row>
    <row r="81" spans="5:8" s="91" customFormat="1" x14ac:dyDescent="0.25">
      <c r="E81" s="91" t="s">
        <v>95</v>
      </c>
      <c r="F81" s="91" t="s">
        <v>112</v>
      </c>
      <c r="G81" s="100">
        <f t="shared" si="3"/>
        <v>0</v>
      </c>
      <c r="H81" s="94">
        <f t="shared" si="2"/>
        <v>0</v>
      </c>
    </row>
    <row r="82" spans="5:8" s="91" customFormat="1" x14ac:dyDescent="0.25">
      <c r="E82" s="97"/>
      <c r="G82" s="100" t="s">
        <v>113</v>
      </c>
      <c r="H82" s="91" t="s">
        <v>113</v>
      </c>
    </row>
  </sheetData>
  <pageMargins left="0.7" right="0.7" top="0.75" bottom="0.75" header="0.3" footer="0.3"/>
  <pageSetup scale="44" orientation="portrait" horizontalDpi="4294967295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AFC2B-1FDB-4F8A-BC55-77D1BB845C37}">
  <sheetPr>
    <tabColor rgb="FF7030A0"/>
  </sheetPr>
  <dimension ref="A2:H146"/>
  <sheetViews>
    <sheetView showGridLines="0" zoomScaleNormal="100" zoomScaleSheetLayoutView="89" workbookViewId="0">
      <selection activeCell="C11" sqref="C11"/>
    </sheetView>
  </sheetViews>
  <sheetFormatPr defaultColWidth="9.140625" defaultRowHeight="15" outlineLevelRow="1" x14ac:dyDescent="0.25"/>
  <cols>
    <col min="1" max="1" width="11.28515625" style="91" customWidth="1"/>
    <col min="2" max="2" width="16.5703125" style="32" customWidth="1"/>
    <col min="3" max="3" width="60.7109375" style="32" customWidth="1"/>
    <col min="4" max="4" width="60.85546875" style="32" customWidth="1"/>
    <col min="5" max="5" width="19.42578125" style="35" customWidth="1"/>
    <col min="6" max="6" width="29.5703125" style="32" customWidth="1"/>
    <col min="7" max="7" width="20.5703125" style="32" customWidth="1"/>
    <col min="8" max="8" width="20.7109375" style="32" bestFit="1" customWidth="1"/>
    <col min="9" max="9" width="12" style="32" bestFit="1" customWidth="1"/>
    <col min="10" max="11" width="9.140625" style="32"/>
    <col min="12" max="12" width="16.140625" style="32" bestFit="1" customWidth="1"/>
    <col min="13" max="13" width="14" style="32" bestFit="1" customWidth="1"/>
    <col min="14" max="14" width="9.140625" style="32"/>
    <col min="15" max="15" width="10" style="32" bestFit="1" customWidth="1"/>
    <col min="16" max="16384" width="9.140625" style="32"/>
  </cols>
  <sheetData>
    <row r="2" spans="1:8" x14ac:dyDescent="0.25">
      <c r="B2" s="33" t="s">
        <v>0</v>
      </c>
      <c r="D2" s="34" t="s">
        <v>1</v>
      </c>
    </row>
    <row r="3" spans="1:8" x14ac:dyDescent="0.25">
      <c r="A3" s="91" t="s">
        <v>528</v>
      </c>
      <c r="B3" s="33" t="s">
        <v>3</v>
      </c>
      <c r="D3" s="33" t="s">
        <v>282</v>
      </c>
    </row>
    <row r="4" spans="1:8" x14ac:dyDescent="0.25">
      <c r="B4" s="33" t="s">
        <v>5</v>
      </c>
      <c r="D4" s="33" t="s">
        <v>798</v>
      </c>
    </row>
    <row r="6" spans="1:8" s="91" customFormat="1" x14ac:dyDescent="0.25">
      <c r="B6" s="126" t="s">
        <v>6</v>
      </c>
      <c r="C6" s="127" t="s">
        <v>7</v>
      </c>
      <c r="D6" s="127" t="s">
        <v>8</v>
      </c>
      <c r="E6" s="128" t="s">
        <v>9</v>
      </c>
      <c r="F6" s="127" t="s">
        <v>10</v>
      </c>
      <c r="G6" s="127" t="s">
        <v>11</v>
      </c>
      <c r="H6" s="130" t="s">
        <v>12</v>
      </c>
    </row>
    <row r="7" spans="1:8" x14ac:dyDescent="0.25">
      <c r="A7" s="102"/>
      <c r="B7" s="1" t="s">
        <v>220</v>
      </c>
      <c r="C7" s="38" t="s">
        <v>471</v>
      </c>
      <c r="D7" s="119" t="s">
        <v>283</v>
      </c>
      <c r="E7" s="39">
        <v>10000</v>
      </c>
      <c r="F7" s="39">
        <v>811290</v>
      </c>
      <c r="G7" s="77">
        <v>8.7909415981023989E-2</v>
      </c>
      <c r="H7" s="40"/>
    </row>
    <row r="8" spans="1:8" x14ac:dyDescent="0.25">
      <c r="A8" s="102"/>
      <c r="B8" s="1" t="s">
        <v>242</v>
      </c>
      <c r="C8" s="38" t="s">
        <v>492</v>
      </c>
      <c r="D8" s="119" t="s">
        <v>283</v>
      </c>
      <c r="E8" s="39">
        <v>12700</v>
      </c>
      <c r="F8" s="39">
        <v>1123605.83</v>
      </c>
      <c r="G8" s="77">
        <v>0.12175120155329626</v>
      </c>
      <c r="H8" s="40"/>
    </row>
    <row r="9" spans="1:8" x14ac:dyDescent="0.25">
      <c r="A9" s="102"/>
      <c r="B9" s="1" t="s">
        <v>246</v>
      </c>
      <c r="C9" s="38" t="s">
        <v>496</v>
      </c>
      <c r="D9" s="119" t="s">
        <v>283</v>
      </c>
      <c r="E9" s="39">
        <v>9000</v>
      </c>
      <c r="F9" s="39">
        <v>869314.5</v>
      </c>
      <c r="G9" s="77">
        <v>9.4196810017177432E-2</v>
      </c>
      <c r="H9" s="40"/>
    </row>
    <row r="10" spans="1:8" x14ac:dyDescent="0.25">
      <c r="A10" s="102"/>
      <c r="B10" s="1" t="s">
        <v>250</v>
      </c>
      <c r="C10" s="38" t="s">
        <v>498</v>
      </c>
      <c r="D10" s="119" t="s">
        <v>283</v>
      </c>
      <c r="E10" s="39">
        <v>1000</v>
      </c>
      <c r="F10" s="39">
        <v>89705.1</v>
      </c>
      <c r="G10" s="77">
        <v>9.7202269860584434E-3</v>
      </c>
      <c r="H10" s="40"/>
    </row>
    <row r="11" spans="1:8" x14ac:dyDescent="0.25">
      <c r="A11" s="102"/>
      <c r="B11" s="1" t="s">
        <v>554</v>
      </c>
      <c r="C11" s="38" t="s">
        <v>564</v>
      </c>
      <c r="D11" s="119" t="s">
        <v>283</v>
      </c>
      <c r="E11" s="39">
        <v>7000</v>
      </c>
      <c r="F11" s="39">
        <v>684391.4</v>
      </c>
      <c r="G11" s="77">
        <v>7.4158991576915009E-2</v>
      </c>
      <c r="H11" s="40"/>
    </row>
    <row r="12" spans="1:8" x14ac:dyDescent="0.25">
      <c r="A12" s="102"/>
      <c r="B12" s="1" t="s">
        <v>674</v>
      </c>
      <c r="C12" s="38" t="s">
        <v>675</v>
      </c>
      <c r="D12" s="119" t="s">
        <v>283</v>
      </c>
      <c r="E12" s="39">
        <v>3000</v>
      </c>
      <c r="F12" s="39">
        <v>295081.8</v>
      </c>
      <c r="G12" s="77">
        <v>3.19743478961029E-2</v>
      </c>
      <c r="H12" s="40"/>
    </row>
    <row r="13" spans="1:8" x14ac:dyDescent="0.25">
      <c r="A13" s="102"/>
      <c r="B13" s="1" t="s">
        <v>676</v>
      </c>
      <c r="C13" s="38" t="s">
        <v>677</v>
      </c>
      <c r="D13" s="119" t="s">
        <v>283</v>
      </c>
      <c r="E13" s="39">
        <v>6800</v>
      </c>
      <c r="F13" s="39">
        <v>679861.96</v>
      </c>
      <c r="G13" s="77">
        <v>7.3668192448217387E-2</v>
      </c>
      <c r="H13" s="40"/>
    </row>
    <row r="14" spans="1:8" x14ac:dyDescent="0.25">
      <c r="A14" s="102"/>
      <c r="B14" s="1" t="s">
        <v>579</v>
      </c>
      <c r="C14" s="38" t="s">
        <v>599</v>
      </c>
      <c r="D14" s="119" t="s">
        <v>72</v>
      </c>
      <c r="E14" s="39">
        <v>8000</v>
      </c>
      <c r="F14" s="39">
        <v>796318.4</v>
      </c>
      <c r="G14" s="77">
        <v>8.628712973035961E-2</v>
      </c>
      <c r="H14" s="40"/>
    </row>
    <row r="15" spans="1:8" x14ac:dyDescent="0.25">
      <c r="A15" s="102"/>
      <c r="B15" s="1" t="s">
        <v>581</v>
      </c>
      <c r="C15" s="38" t="s">
        <v>601</v>
      </c>
      <c r="D15" s="119" t="s">
        <v>72</v>
      </c>
      <c r="E15" s="39">
        <v>10000</v>
      </c>
      <c r="F15" s="39">
        <v>966637</v>
      </c>
      <c r="G15" s="77">
        <v>0.10474243998526925</v>
      </c>
      <c r="H15" s="40"/>
    </row>
    <row r="16" spans="1:8" x14ac:dyDescent="0.25">
      <c r="A16" s="102"/>
      <c r="B16" s="1" t="s">
        <v>582</v>
      </c>
      <c r="C16" s="38" t="s">
        <v>602</v>
      </c>
      <c r="D16" s="119" t="s">
        <v>72</v>
      </c>
      <c r="E16" s="39">
        <v>5000</v>
      </c>
      <c r="F16" s="39">
        <v>489162.5</v>
      </c>
      <c r="G16" s="77">
        <v>5.3004461653437918E-2</v>
      </c>
      <c r="H16" s="40"/>
    </row>
    <row r="17" spans="1:8" x14ac:dyDescent="0.25">
      <c r="A17" s="102"/>
      <c r="B17" s="1" t="s">
        <v>13</v>
      </c>
      <c r="C17" s="38" t="s">
        <v>290</v>
      </c>
      <c r="D17" s="113" t="s">
        <v>286</v>
      </c>
      <c r="E17" s="39">
        <v>83</v>
      </c>
      <c r="F17" s="39">
        <v>98521</v>
      </c>
      <c r="G17" s="77">
        <v>1.0675496520191872E-2</v>
      </c>
      <c r="H17" s="40"/>
    </row>
    <row r="18" spans="1:8" x14ac:dyDescent="0.25">
      <c r="A18" s="102"/>
      <c r="B18" s="1" t="s">
        <v>14</v>
      </c>
      <c r="C18" s="38" t="s">
        <v>287</v>
      </c>
      <c r="D18" s="38" t="s">
        <v>291</v>
      </c>
      <c r="E18" s="39">
        <v>54</v>
      </c>
      <c r="F18" s="39">
        <v>53681.4</v>
      </c>
      <c r="G18" s="77">
        <v>5.8167862577422885E-3</v>
      </c>
      <c r="H18" s="40"/>
    </row>
    <row r="19" spans="1:8" x14ac:dyDescent="0.25">
      <c r="A19" s="102"/>
      <c r="B19" s="1" t="s">
        <v>15</v>
      </c>
      <c r="C19" s="38" t="s">
        <v>292</v>
      </c>
      <c r="D19" s="38" t="s">
        <v>289</v>
      </c>
      <c r="E19" s="39">
        <v>20</v>
      </c>
      <c r="F19" s="39">
        <v>75200</v>
      </c>
      <c r="G19" s="77">
        <v>8.1484895435331439E-3</v>
      </c>
      <c r="H19" s="40"/>
    </row>
    <row r="20" spans="1:8" x14ac:dyDescent="0.25">
      <c r="A20" s="102"/>
      <c r="B20" s="1" t="s">
        <v>16</v>
      </c>
      <c r="C20" s="38" t="s">
        <v>293</v>
      </c>
      <c r="D20" s="38" t="s">
        <v>295</v>
      </c>
      <c r="E20" s="39">
        <v>62</v>
      </c>
      <c r="F20" s="39">
        <v>14294.1</v>
      </c>
      <c r="G20" s="77">
        <v>1.5488739944709722E-3</v>
      </c>
      <c r="H20" s="40"/>
    </row>
    <row r="21" spans="1:8" x14ac:dyDescent="0.25">
      <c r="A21" s="102"/>
      <c r="B21" s="1" t="s">
        <v>17</v>
      </c>
      <c r="C21" s="38" t="s">
        <v>304</v>
      </c>
      <c r="D21" s="38" t="s">
        <v>286</v>
      </c>
      <c r="E21" s="39">
        <v>62</v>
      </c>
      <c r="F21" s="39">
        <v>18798.400000000001</v>
      </c>
      <c r="G21" s="77">
        <v>2.0369490137653384E-3</v>
      </c>
      <c r="H21" s="40"/>
    </row>
    <row r="22" spans="1:8" x14ac:dyDescent="0.25">
      <c r="A22" s="102"/>
      <c r="B22" s="1" t="s">
        <v>18</v>
      </c>
      <c r="C22" s="38" t="s">
        <v>302</v>
      </c>
      <c r="D22" s="38" t="s">
        <v>298</v>
      </c>
      <c r="E22" s="39">
        <v>11</v>
      </c>
      <c r="F22" s="39">
        <v>20670.099999999999</v>
      </c>
      <c r="G22" s="77">
        <v>2.2397618844918138E-3</v>
      </c>
      <c r="H22" s="40"/>
    </row>
    <row r="23" spans="1:8" x14ac:dyDescent="0.25">
      <c r="A23" s="102"/>
      <c r="B23" s="1" t="s">
        <v>19</v>
      </c>
      <c r="C23" s="38" t="s">
        <v>308</v>
      </c>
      <c r="D23" s="38" t="s">
        <v>294</v>
      </c>
      <c r="E23" s="39">
        <v>18</v>
      </c>
      <c r="F23" s="39">
        <v>16952.400000000001</v>
      </c>
      <c r="G23" s="77">
        <v>1.8369209326833946E-3</v>
      </c>
      <c r="H23" s="40"/>
    </row>
    <row r="24" spans="1:8" x14ac:dyDescent="0.25">
      <c r="A24" s="102"/>
      <c r="B24" s="1" t="s">
        <v>20</v>
      </c>
      <c r="C24" s="38" t="s">
        <v>305</v>
      </c>
      <c r="D24" s="38" t="s">
        <v>295</v>
      </c>
      <c r="E24" s="39">
        <v>158</v>
      </c>
      <c r="F24" s="39">
        <v>111974.6</v>
      </c>
      <c r="G24" s="77">
        <v>1.2133295973953542E-2</v>
      </c>
      <c r="H24" s="40"/>
    </row>
    <row r="25" spans="1:8" x14ac:dyDescent="0.25">
      <c r="A25" s="102"/>
      <c r="B25" s="1" t="s">
        <v>21</v>
      </c>
      <c r="C25" s="38" t="s">
        <v>307</v>
      </c>
      <c r="D25" s="38" t="s">
        <v>299</v>
      </c>
      <c r="E25" s="39">
        <v>9</v>
      </c>
      <c r="F25" s="39">
        <v>16349.4</v>
      </c>
      <c r="G25" s="77">
        <v>1.7715813157319251E-3</v>
      </c>
      <c r="H25" s="40"/>
    </row>
    <row r="26" spans="1:8" x14ac:dyDescent="0.25">
      <c r="A26" s="102"/>
      <c r="B26" s="1" t="s">
        <v>22</v>
      </c>
      <c r="C26" s="38" t="s">
        <v>300</v>
      </c>
      <c r="D26" s="38" t="s">
        <v>299</v>
      </c>
      <c r="E26" s="39">
        <v>10</v>
      </c>
      <c r="F26" s="39">
        <v>13460</v>
      </c>
      <c r="G26" s="77">
        <v>1.4584929422334588E-3</v>
      </c>
      <c r="H26" s="40"/>
    </row>
    <row r="27" spans="1:8" x14ac:dyDescent="0.25">
      <c r="A27" s="102"/>
      <c r="B27" s="1" t="s">
        <v>23</v>
      </c>
      <c r="C27" s="38" t="s">
        <v>306</v>
      </c>
      <c r="D27" s="38" t="s">
        <v>295</v>
      </c>
      <c r="E27" s="39">
        <v>94</v>
      </c>
      <c r="F27" s="39">
        <v>90193</v>
      </c>
      <c r="G27" s="77">
        <v>9.7730946462750642E-3</v>
      </c>
      <c r="H27" s="40"/>
    </row>
    <row r="28" spans="1:8" x14ac:dyDescent="0.25">
      <c r="A28" s="102"/>
      <c r="B28" s="1" t="s">
        <v>24</v>
      </c>
      <c r="C28" s="38" t="s">
        <v>303</v>
      </c>
      <c r="D28" s="38" t="s">
        <v>296</v>
      </c>
      <c r="E28" s="39">
        <v>4</v>
      </c>
      <c r="F28" s="39">
        <v>28600</v>
      </c>
      <c r="G28" s="77">
        <v>3.0990266083118071E-3</v>
      </c>
      <c r="H28" s="40"/>
    </row>
    <row r="29" spans="1:8" x14ac:dyDescent="0.25">
      <c r="A29" s="102"/>
      <c r="B29" s="1" t="s">
        <v>26</v>
      </c>
      <c r="C29" s="38" t="s">
        <v>323</v>
      </c>
      <c r="D29" s="38" t="s">
        <v>312</v>
      </c>
      <c r="E29" s="39">
        <v>125</v>
      </c>
      <c r="F29" s="39">
        <v>23037.5</v>
      </c>
      <c r="G29" s="77">
        <v>2.4962876045099042E-3</v>
      </c>
      <c r="H29" s="40"/>
    </row>
    <row r="30" spans="1:8" x14ac:dyDescent="0.25">
      <c r="A30" s="102"/>
      <c r="B30" s="1" t="s">
        <v>27</v>
      </c>
      <c r="C30" s="38" t="s">
        <v>314</v>
      </c>
      <c r="D30" s="38" t="s">
        <v>299</v>
      </c>
      <c r="E30" s="39">
        <v>3</v>
      </c>
      <c r="F30" s="39">
        <v>3699</v>
      </c>
      <c r="G30" s="77">
        <v>4.0081466517990821E-4</v>
      </c>
      <c r="H30" s="40"/>
    </row>
    <row r="31" spans="1:8" x14ac:dyDescent="0.25">
      <c r="A31" s="102"/>
      <c r="B31" s="1" t="s">
        <v>28</v>
      </c>
      <c r="C31" s="38" t="s">
        <v>310</v>
      </c>
      <c r="D31" s="38" t="s">
        <v>295</v>
      </c>
      <c r="E31" s="39">
        <v>108</v>
      </c>
      <c r="F31" s="39">
        <v>142743.6</v>
      </c>
      <c r="G31" s="77">
        <v>1.5467350159657948E-2</v>
      </c>
      <c r="H31" s="40"/>
    </row>
    <row r="32" spans="1:8" x14ac:dyDescent="0.25">
      <c r="A32" s="102"/>
      <c r="B32" s="1" t="s">
        <v>680</v>
      </c>
      <c r="C32" s="38" t="s">
        <v>683</v>
      </c>
      <c r="D32" s="38" t="s">
        <v>684</v>
      </c>
      <c r="E32" s="39">
        <v>178</v>
      </c>
      <c r="F32" s="39">
        <v>32735.98</v>
      </c>
      <c r="G32" s="77">
        <v>3.5471913660546557E-3</v>
      </c>
      <c r="H32" s="40"/>
    </row>
    <row r="33" spans="1:8" x14ac:dyDescent="0.25">
      <c r="A33" s="102"/>
      <c r="B33" s="1" t="s">
        <v>29</v>
      </c>
      <c r="C33" s="38" t="s">
        <v>311</v>
      </c>
      <c r="D33" s="38" t="s">
        <v>315</v>
      </c>
      <c r="E33" s="39">
        <v>17</v>
      </c>
      <c r="F33" s="39">
        <v>50150</v>
      </c>
      <c r="G33" s="77">
        <v>5.434132321917382E-3</v>
      </c>
      <c r="H33" s="40"/>
    </row>
    <row r="34" spans="1:8" x14ac:dyDescent="0.25">
      <c r="A34" s="102"/>
      <c r="B34" s="1" t="s">
        <v>681</v>
      </c>
      <c r="C34" s="38" t="s">
        <v>685</v>
      </c>
      <c r="D34" s="38" t="s">
        <v>686</v>
      </c>
      <c r="E34" s="39">
        <v>3</v>
      </c>
      <c r="F34" s="39">
        <v>9276</v>
      </c>
      <c r="G34" s="77">
        <v>1.0051248538007105E-3</v>
      </c>
      <c r="H34" s="40"/>
    </row>
    <row r="35" spans="1:8" x14ac:dyDescent="0.25">
      <c r="A35" s="102"/>
      <c r="B35" s="1" t="s">
        <v>30</v>
      </c>
      <c r="C35" s="38" t="s">
        <v>322</v>
      </c>
      <c r="D35" s="38" t="s">
        <v>297</v>
      </c>
      <c r="E35" s="39">
        <v>9</v>
      </c>
      <c r="F35" s="39">
        <v>14580</v>
      </c>
      <c r="G35" s="77">
        <v>1.5798534247967184E-3</v>
      </c>
      <c r="H35" s="40"/>
    </row>
    <row r="36" spans="1:8" x14ac:dyDescent="0.25">
      <c r="A36" s="102"/>
      <c r="B36" s="1" t="s">
        <v>569</v>
      </c>
      <c r="C36" s="38" t="s">
        <v>588</v>
      </c>
      <c r="D36" s="38" t="s">
        <v>288</v>
      </c>
      <c r="E36" s="39">
        <v>30</v>
      </c>
      <c r="F36" s="39">
        <v>11196</v>
      </c>
      <c r="G36" s="77">
        <v>1.213171395337727E-3</v>
      </c>
      <c r="H36" s="40"/>
    </row>
    <row r="37" spans="1:8" x14ac:dyDescent="0.25">
      <c r="A37" s="102"/>
      <c r="B37" s="1" t="s">
        <v>32</v>
      </c>
      <c r="C37" s="38" t="s">
        <v>317</v>
      </c>
      <c r="D37" s="38" t="s">
        <v>320</v>
      </c>
      <c r="E37" s="39">
        <v>8</v>
      </c>
      <c r="F37" s="39">
        <v>13571.2</v>
      </c>
      <c r="G37" s="77">
        <v>1.4705423044308111E-3</v>
      </c>
      <c r="H37" s="40"/>
    </row>
    <row r="38" spans="1:8" x14ac:dyDescent="0.25">
      <c r="A38" s="102"/>
      <c r="B38" s="1" t="s">
        <v>570</v>
      </c>
      <c r="C38" s="38" t="s">
        <v>590</v>
      </c>
      <c r="D38" s="38" t="s">
        <v>589</v>
      </c>
      <c r="E38" s="39">
        <v>9</v>
      </c>
      <c r="F38" s="39">
        <v>20526.3</v>
      </c>
      <c r="G38" s="77">
        <v>2.2241800653912814E-3</v>
      </c>
      <c r="H38" s="40"/>
    </row>
    <row r="39" spans="1:8" x14ac:dyDescent="0.25">
      <c r="A39" s="102"/>
      <c r="B39" s="1" t="s">
        <v>567</v>
      </c>
      <c r="C39" s="38" t="s">
        <v>584</v>
      </c>
      <c r="D39" s="38" t="s">
        <v>585</v>
      </c>
      <c r="E39" s="39">
        <v>12</v>
      </c>
      <c r="F39" s="39">
        <v>19874.400000000001</v>
      </c>
      <c r="G39" s="77">
        <v>2.1535417630850415E-3</v>
      </c>
      <c r="H39" s="40"/>
    </row>
    <row r="40" spans="1:8" x14ac:dyDescent="0.25">
      <c r="A40" s="102"/>
      <c r="B40" s="1" t="s">
        <v>33</v>
      </c>
      <c r="C40" s="38" t="s">
        <v>309</v>
      </c>
      <c r="D40" s="38" t="s">
        <v>316</v>
      </c>
      <c r="E40" s="39">
        <v>94</v>
      </c>
      <c r="F40" s="39">
        <v>24698.5</v>
      </c>
      <c r="G40" s="77">
        <v>2.6762695344541669E-3</v>
      </c>
      <c r="H40" s="40"/>
    </row>
    <row r="41" spans="1:8" x14ac:dyDescent="0.25">
      <c r="A41" s="102"/>
      <c r="B41" s="1" t="s">
        <v>713</v>
      </c>
      <c r="C41" s="38" t="s">
        <v>739</v>
      </c>
      <c r="D41" s="38" t="s">
        <v>299</v>
      </c>
      <c r="E41" s="39">
        <v>8</v>
      </c>
      <c r="F41" s="39">
        <v>22154.400000000001</v>
      </c>
      <c r="G41" s="77">
        <v>2.4005970311602484E-3</v>
      </c>
      <c r="H41" s="40"/>
    </row>
    <row r="42" spans="1:8" x14ac:dyDescent="0.25">
      <c r="A42" s="102"/>
      <c r="B42" s="1" t="s">
        <v>34</v>
      </c>
      <c r="C42" s="38" t="s">
        <v>330</v>
      </c>
      <c r="D42" s="38" t="s">
        <v>295</v>
      </c>
      <c r="E42" s="39">
        <v>111</v>
      </c>
      <c r="F42" s="39">
        <v>35231.4</v>
      </c>
      <c r="G42" s="77">
        <v>3.8175890226600211E-3</v>
      </c>
      <c r="H42" s="40"/>
    </row>
    <row r="43" spans="1:8" x14ac:dyDescent="0.25">
      <c r="A43" s="102"/>
      <c r="B43" s="1" t="s">
        <v>36</v>
      </c>
      <c r="C43" s="38" t="s">
        <v>340</v>
      </c>
      <c r="D43" s="38" t="s">
        <v>338</v>
      </c>
      <c r="E43" s="39">
        <v>11</v>
      </c>
      <c r="F43" s="39">
        <v>10444.5</v>
      </c>
      <c r="G43" s="77">
        <v>1.1317406786892541E-3</v>
      </c>
      <c r="H43" s="40"/>
    </row>
    <row r="44" spans="1:8" ht="13.5" customHeight="1" x14ac:dyDescent="0.25">
      <c r="A44" s="102"/>
      <c r="B44" s="1" t="s">
        <v>604</v>
      </c>
      <c r="C44" s="38" t="s">
        <v>624</v>
      </c>
      <c r="D44" s="38" t="s">
        <v>625</v>
      </c>
      <c r="E44" s="39">
        <v>15</v>
      </c>
      <c r="F44" s="39">
        <v>11790</v>
      </c>
      <c r="G44" s="77">
        <v>1.2775357941257415E-3</v>
      </c>
      <c r="H44" s="40"/>
    </row>
    <row r="45" spans="1:8" x14ac:dyDescent="0.25">
      <c r="A45" s="102"/>
      <c r="B45" s="1" t="s">
        <v>714</v>
      </c>
      <c r="C45" s="38" t="s">
        <v>738</v>
      </c>
      <c r="D45" s="38" t="s">
        <v>688</v>
      </c>
      <c r="E45" s="39">
        <v>26</v>
      </c>
      <c r="F45" s="39">
        <v>10962.9</v>
      </c>
      <c r="G45" s="77">
        <v>1.1879132449042487E-3</v>
      </c>
      <c r="H45" s="40"/>
    </row>
    <row r="46" spans="1:8" x14ac:dyDescent="0.25">
      <c r="A46" s="102"/>
      <c r="B46" s="1" t="s">
        <v>541</v>
      </c>
      <c r="C46" s="38" t="s">
        <v>545</v>
      </c>
      <c r="D46" s="38" t="s">
        <v>544</v>
      </c>
      <c r="E46" s="39">
        <v>6</v>
      </c>
      <c r="F46" s="39">
        <v>25206</v>
      </c>
      <c r="G46" s="77">
        <v>2.7312610031156436E-3</v>
      </c>
      <c r="H46" s="40"/>
    </row>
    <row r="47" spans="1:8" x14ac:dyDescent="0.25">
      <c r="A47" s="102"/>
      <c r="B47" s="1" t="s">
        <v>37</v>
      </c>
      <c r="C47" s="38" t="s">
        <v>326</v>
      </c>
      <c r="D47" s="38" t="s">
        <v>328</v>
      </c>
      <c r="E47" s="39">
        <v>25</v>
      </c>
      <c r="F47" s="39">
        <v>10800</v>
      </c>
      <c r="G47" s="77">
        <v>1.1702617961457174E-3</v>
      </c>
      <c r="H47" s="40"/>
    </row>
    <row r="48" spans="1:8" x14ac:dyDescent="0.25">
      <c r="A48" s="102"/>
      <c r="B48" s="1" t="s">
        <v>605</v>
      </c>
      <c r="C48" s="38" t="s">
        <v>626</v>
      </c>
      <c r="D48" s="38" t="s">
        <v>627</v>
      </c>
      <c r="E48" s="39">
        <v>70</v>
      </c>
      <c r="F48" s="39">
        <v>18130</v>
      </c>
      <c r="G48" s="77">
        <v>1.9645228114927643E-3</v>
      </c>
      <c r="H48" s="40"/>
    </row>
    <row r="49" spans="1:8" x14ac:dyDescent="0.25">
      <c r="A49" s="102"/>
      <c r="B49" s="1" t="s">
        <v>682</v>
      </c>
      <c r="C49" s="38" t="s">
        <v>687</v>
      </c>
      <c r="D49" s="38" t="s">
        <v>688</v>
      </c>
      <c r="E49" s="39">
        <v>98</v>
      </c>
      <c r="F49" s="39">
        <v>15110.62</v>
      </c>
      <c r="G49" s="77">
        <v>1.637350120562537E-3</v>
      </c>
      <c r="H49" s="40"/>
    </row>
    <row r="50" spans="1:8" x14ac:dyDescent="0.25">
      <c r="A50" s="102"/>
      <c r="B50" s="1" t="s">
        <v>39</v>
      </c>
      <c r="C50" s="38" t="s">
        <v>658</v>
      </c>
      <c r="D50" s="38" t="s">
        <v>291</v>
      </c>
      <c r="E50" s="39">
        <v>4</v>
      </c>
      <c r="F50" s="39">
        <v>16180</v>
      </c>
      <c r="G50" s="77">
        <v>1.7532255427442321E-3</v>
      </c>
      <c r="H50" s="40"/>
    </row>
    <row r="51" spans="1:8" x14ac:dyDescent="0.25">
      <c r="A51" s="102"/>
      <c r="B51" s="1" t="s">
        <v>40</v>
      </c>
      <c r="C51" s="38" t="s">
        <v>339</v>
      </c>
      <c r="D51" s="38" t="s">
        <v>332</v>
      </c>
      <c r="E51" s="39">
        <v>4</v>
      </c>
      <c r="F51" s="39">
        <v>19320</v>
      </c>
      <c r="G51" s="77">
        <v>2.0934683242162279E-3</v>
      </c>
      <c r="H51" s="40"/>
    </row>
    <row r="52" spans="1:8" x14ac:dyDescent="0.25">
      <c r="A52" s="102"/>
      <c r="B52" s="1" t="s">
        <v>548</v>
      </c>
      <c r="C52" s="38" t="s">
        <v>329</v>
      </c>
      <c r="D52" s="38" t="s">
        <v>295</v>
      </c>
      <c r="E52" s="39">
        <v>85</v>
      </c>
      <c r="F52" s="39">
        <v>35445</v>
      </c>
      <c r="G52" s="77">
        <v>3.840734200406014E-3</v>
      </c>
      <c r="H52" s="40"/>
    </row>
    <row r="53" spans="1:8" x14ac:dyDescent="0.25">
      <c r="A53" s="102"/>
      <c r="B53" s="1" t="s">
        <v>41</v>
      </c>
      <c r="C53" s="38" t="s">
        <v>327</v>
      </c>
      <c r="D53" s="38" t="s">
        <v>295</v>
      </c>
      <c r="E53" s="39">
        <v>41</v>
      </c>
      <c r="F53" s="39">
        <v>50266</v>
      </c>
      <c r="G53" s="77">
        <v>5.4467018004685768E-3</v>
      </c>
      <c r="H53" s="40"/>
    </row>
    <row r="54" spans="1:8" x14ac:dyDescent="0.25">
      <c r="A54" s="102"/>
      <c r="B54" s="1" t="s">
        <v>42</v>
      </c>
      <c r="C54" s="38" t="s">
        <v>334</v>
      </c>
      <c r="D54" s="38" t="s">
        <v>335</v>
      </c>
      <c r="E54" s="39">
        <v>12</v>
      </c>
      <c r="F54" s="39">
        <v>15720</v>
      </c>
      <c r="G54" s="77">
        <v>1.7033810588343219E-3</v>
      </c>
      <c r="H54" s="40"/>
    </row>
    <row r="55" spans="1:8" x14ac:dyDescent="0.25">
      <c r="A55" s="102"/>
      <c r="B55" s="1" t="s">
        <v>43</v>
      </c>
      <c r="C55" s="38" t="s">
        <v>336</v>
      </c>
      <c r="D55" s="38" t="s">
        <v>321</v>
      </c>
      <c r="E55" s="39">
        <v>65</v>
      </c>
      <c r="F55" s="39">
        <v>23335</v>
      </c>
      <c r="G55" s="77">
        <v>2.5285239826907699E-3</v>
      </c>
      <c r="H55" s="40"/>
    </row>
    <row r="56" spans="1:8" x14ac:dyDescent="0.25">
      <c r="A56" s="102"/>
      <c r="B56" s="1" t="s">
        <v>44</v>
      </c>
      <c r="C56" s="38" t="s">
        <v>324</v>
      </c>
      <c r="D56" s="38" t="s">
        <v>325</v>
      </c>
      <c r="E56" s="39">
        <v>104</v>
      </c>
      <c r="F56" s="39">
        <v>43212</v>
      </c>
      <c r="G56" s="77">
        <v>4.6823474754674761E-3</v>
      </c>
      <c r="H56" s="40"/>
    </row>
    <row r="57" spans="1:8" x14ac:dyDescent="0.25">
      <c r="A57" s="102"/>
      <c r="B57" s="1" t="s">
        <v>606</v>
      </c>
      <c r="C57" s="38" t="s">
        <v>628</v>
      </c>
      <c r="D57" s="38" t="s">
        <v>291</v>
      </c>
      <c r="E57" s="39">
        <v>4</v>
      </c>
      <c r="F57" s="39">
        <v>21116</v>
      </c>
      <c r="G57" s="77">
        <v>2.2880785266123117E-3</v>
      </c>
      <c r="H57" s="40"/>
    </row>
    <row r="58" spans="1:8" x14ac:dyDescent="0.25">
      <c r="A58" s="102"/>
      <c r="B58" s="1" t="s">
        <v>45</v>
      </c>
      <c r="C58" s="38" t="s">
        <v>331</v>
      </c>
      <c r="D58" s="38" t="s">
        <v>341</v>
      </c>
      <c r="E58" s="39">
        <v>89</v>
      </c>
      <c r="F58" s="39">
        <v>34558.699999999997</v>
      </c>
      <c r="G58" s="77">
        <v>3.744696882820463E-3</v>
      </c>
      <c r="H58" s="40"/>
    </row>
    <row r="59" spans="1:8" outlineLevel="1" x14ac:dyDescent="0.25">
      <c r="A59" s="102"/>
      <c r="B59" s="1" t="s">
        <v>715</v>
      </c>
      <c r="C59" s="38" t="s">
        <v>740</v>
      </c>
      <c r="D59" s="38" t="s">
        <v>346</v>
      </c>
      <c r="E59" s="39">
        <v>25</v>
      </c>
      <c r="F59" s="39">
        <v>16850</v>
      </c>
      <c r="G59" s="77">
        <v>1.8258251171347534E-3</v>
      </c>
      <c r="H59" s="40"/>
    </row>
    <row r="60" spans="1:8" outlineLevel="1" x14ac:dyDescent="0.25">
      <c r="A60" s="102"/>
      <c r="B60" s="1" t="s">
        <v>607</v>
      </c>
      <c r="C60" s="38" t="s">
        <v>629</v>
      </c>
      <c r="D60" s="38" t="s">
        <v>286</v>
      </c>
      <c r="E60" s="39">
        <v>46</v>
      </c>
      <c r="F60" s="39">
        <v>20637.900000000001</v>
      </c>
      <c r="G60" s="77">
        <v>2.2362727706181206E-3</v>
      </c>
      <c r="H60" s="40"/>
    </row>
    <row r="61" spans="1:8" outlineLevel="1" x14ac:dyDescent="0.25">
      <c r="A61" s="102"/>
      <c r="B61" s="1" t="s">
        <v>46</v>
      </c>
      <c r="C61" s="38" t="s">
        <v>348</v>
      </c>
      <c r="D61" s="38" t="s">
        <v>347</v>
      </c>
      <c r="E61" s="39">
        <v>8</v>
      </c>
      <c r="F61" s="39">
        <v>36696</v>
      </c>
      <c r="G61" s="77">
        <v>3.9762895251262264E-3</v>
      </c>
      <c r="H61" s="40"/>
    </row>
    <row r="62" spans="1:8" outlineLevel="1" x14ac:dyDescent="0.25">
      <c r="A62" s="102"/>
      <c r="B62" s="1" t="s">
        <v>47</v>
      </c>
      <c r="C62" s="38" t="s">
        <v>343</v>
      </c>
      <c r="D62" s="38" t="s">
        <v>297</v>
      </c>
      <c r="E62" s="39">
        <v>42</v>
      </c>
      <c r="F62" s="39">
        <v>40294.800000000003</v>
      </c>
      <c r="G62" s="77">
        <v>4.3662467614196719E-3</v>
      </c>
      <c r="H62" s="40"/>
    </row>
    <row r="63" spans="1:8" outlineLevel="1" x14ac:dyDescent="0.25">
      <c r="A63" s="102"/>
      <c r="B63" s="1" t="s">
        <v>48</v>
      </c>
      <c r="C63" s="38" t="s">
        <v>349</v>
      </c>
      <c r="D63" s="38" t="s">
        <v>35</v>
      </c>
      <c r="E63" s="39">
        <v>4</v>
      </c>
      <c r="F63" s="39">
        <v>19040</v>
      </c>
      <c r="G63" s="77">
        <v>2.063128203575413E-3</v>
      </c>
      <c r="H63" s="40"/>
    </row>
    <row r="64" spans="1:8" outlineLevel="1" x14ac:dyDescent="0.25">
      <c r="A64" s="102"/>
      <c r="B64" s="1" t="s">
        <v>49</v>
      </c>
      <c r="C64" s="38" t="s">
        <v>353</v>
      </c>
      <c r="D64" s="38" t="s">
        <v>350</v>
      </c>
      <c r="E64" s="39">
        <v>1</v>
      </c>
      <c r="F64" s="39">
        <v>19700</v>
      </c>
      <c r="G64" s="77">
        <v>2.1346442022287622E-3</v>
      </c>
      <c r="H64" s="40"/>
    </row>
    <row r="65" spans="1:8" outlineLevel="1" x14ac:dyDescent="0.25">
      <c r="A65" s="102"/>
      <c r="B65" s="1" t="s">
        <v>716</v>
      </c>
      <c r="C65" s="38" t="s">
        <v>730</v>
      </c>
      <c r="D65" s="38" t="s">
        <v>731</v>
      </c>
      <c r="E65" s="39">
        <v>1</v>
      </c>
      <c r="F65" s="39">
        <v>27125</v>
      </c>
      <c r="G65" s="77">
        <v>2.939199187078943E-3</v>
      </c>
      <c r="H65" s="40"/>
    </row>
    <row r="66" spans="1:8" outlineLevel="1" x14ac:dyDescent="0.25">
      <c r="A66" s="102"/>
      <c r="B66" s="1" t="s">
        <v>549</v>
      </c>
      <c r="C66" s="38" t="s">
        <v>559</v>
      </c>
      <c r="D66" s="38" t="s">
        <v>299</v>
      </c>
      <c r="E66" s="39">
        <v>2</v>
      </c>
      <c r="F66" s="39">
        <v>18583</v>
      </c>
      <c r="G66" s="77">
        <v>2.0136087923866542E-3</v>
      </c>
      <c r="H66" s="40"/>
    </row>
    <row r="67" spans="1:8" outlineLevel="1" x14ac:dyDescent="0.25">
      <c r="A67" s="102"/>
      <c r="B67" s="1" t="s">
        <v>608</v>
      </c>
      <c r="C67" s="38" t="s">
        <v>630</v>
      </c>
      <c r="D67" s="38" t="s">
        <v>631</v>
      </c>
      <c r="E67" s="39">
        <v>89</v>
      </c>
      <c r="F67" s="39">
        <v>28480</v>
      </c>
      <c r="G67" s="77">
        <v>3.0860236994657434E-3</v>
      </c>
      <c r="H67" s="40"/>
    </row>
    <row r="68" spans="1:8" outlineLevel="1" x14ac:dyDescent="0.25">
      <c r="A68" s="102"/>
      <c r="B68" s="1" t="s">
        <v>50</v>
      </c>
      <c r="C68" s="38" t="s">
        <v>351</v>
      </c>
      <c r="D68" s="38" t="s">
        <v>288</v>
      </c>
      <c r="E68" s="39">
        <v>48</v>
      </c>
      <c r="F68" s="39">
        <v>84336</v>
      </c>
      <c r="G68" s="77">
        <v>9.1384443370134457E-3</v>
      </c>
      <c r="H68" s="40"/>
    </row>
    <row r="69" spans="1:8" outlineLevel="1" x14ac:dyDescent="0.25">
      <c r="A69" s="102"/>
      <c r="B69" s="1" t="s">
        <v>51</v>
      </c>
      <c r="C69" s="38" t="s">
        <v>344</v>
      </c>
      <c r="D69" s="38" t="s">
        <v>352</v>
      </c>
      <c r="E69" s="39">
        <v>2</v>
      </c>
      <c r="F69" s="39">
        <v>16331</v>
      </c>
      <c r="G69" s="77">
        <v>1.7695875363755288E-3</v>
      </c>
      <c r="H69" s="40"/>
    </row>
    <row r="70" spans="1:8" outlineLevel="1" x14ac:dyDescent="0.25">
      <c r="A70" s="102"/>
      <c r="B70" s="1" t="s">
        <v>568</v>
      </c>
      <c r="C70" s="38" t="s">
        <v>586</v>
      </c>
      <c r="D70" s="38" t="s">
        <v>587</v>
      </c>
      <c r="E70" s="39">
        <v>6</v>
      </c>
      <c r="F70" s="39">
        <v>11556</v>
      </c>
      <c r="G70" s="77">
        <v>1.2521801218759177E-3</v>
      </c>
      <c r="H70" s="40"/>
    </row>
    <row r="71" spans="1:8" outlineLevel="1" x14ac:dyDescent="0.25">
      <c r="A71" s="102"/>
      <c r="B71" s="1" t="s">
        <v>52</v>
      </c>
      <c r="C71" s="38" t="s">
        <v>342</v>
      </c>
      <c r="D71" s="38" t="s">
        <v>345</v>
      </c>
      <c r="E71" s="39">
        <v>20</v>
      </c>
      <c r="F71" s="39">
        <v>41012</v>
      </c>
      <c r="G71" s="77">
        <v>4.4439608132896442E-3</v>
      </c>
      <c r="H71" s="40"/>
    </row>
    <row r="72" spans="1:8" outlineLevel="1" x14ac:dyDescent="0.25">
      <c r="A72" s="102"/>
      <c r="B72" s="1" t="s">
        <v>53</v>
      </c>
      <c r="C72" s="38" t="s">
        <v>354</v>
      </c>
      <c r="D72" s="38" t="s">
        <v>295</v>
      </c>
      <c r="E72" s="39">
        <v>109</v>
      </c>
      <c r="F72" s="39">
        <v>13018.96</v>
      </c>
      <c r="G72" s="77">
        <v>1.4107029179212267E-3</v>
      </c>
      <c r="H72" s="40"/>
    </row>
    <row r="73" spans="1:8" outlineLevel="1" x14ac:dyDescent="0.25">
      <c r="A73" s="102"/>
      <c r="B73" s="1" t="s">
        <v>54</v>
      </c>
      <c r="C73" s="38" t="s">
        <v>364</v>
      </c>
      <c r="D73" s="38" t="s">
        <v>313</v>
      </c>
      <c r="E73" s="39">
        <v>4</v>
      </c>
      <c r="F73" s="39">
        <v>43824</v>
      </c>
      <c r="G73" s="77">
        <v>4.7486623105823999E-3</v>
      </c>
      <c r="H73" s="40"/>
    </row>
    <row r="74" spans="1:8" x14ac:dyDescent="0.25">
      <c r="B74" s="1" t="s">
        <v>55</v>
      </c>
      <c r="C74" s="38" t="s">
        <v>359</v>
      </c>
      <c r="D74" s="38" t="s">
        <v>296</v>
      </c>
      <c r="E74" s="39">
        <v>4</v>
      </c>
      <c r="F74" s="39">
        <v>16424</v>
      </c>
      <c r="G74" s="77">
        <v>1.7796647907312279E-3</v>
      </c>
      <c r="H74" s="40"/>
    </row>
    <row r="75" spans="1:8" x14ac:dyDescent="0.25">
      <c r="B75" s="1" t="s">
        <v>609</v>
      </c>
      <c r="C75" s="38" t="s">
        <v>632</v>
      </c>
      <c r="D75" s="38" t="s">
        <v>633</v>
      </c>
      <c r="E75" s="39">
        <v>37</v>
      </c>
      <c r="F75" s="39">
        <v>15725</v>
      </c>
      <c r="G75" s="77">
        <v>1.7039228467029079E-3</v>
      </c>
      <c r="H75" s="40"/>
    </row>
    <row r="76" spans="1:8" x14ac:dyDescent="0.25">
      <c r="B76" s="1" t="s">
        <v>56</v>
      </c>
      <c r="C76" s="38" t="s">
        <v>358</v>
      </c>
      <c r="D76" s="38" t="s">
        <v>295</v>
      </c>
      <c r="E76" s="39">
        <v>44</v>
      </c>
      <c r="F76" s="39">
        <v>35459.599999999999</v>
      </c>
      <c r="G76" s="77">
        <v>3.8423162209822851E-3</v>
      </c>
      <c r="H76" s="40"/>
    </row>
    <row r="77" spans="1:8" x14ac:dyDescent="0.25">
      <c r="A77" s="91" t="s">
        <v>717</v>
      </c>
      <c r="B77" s="1" t="s">
        <v>57</v>
      </c>
      <c r="C77" s="38" t="s">
        <v>355</v>
      </c>
      <c r="D77" s="38" t="s">
        <v>360</v>
      </c>
      <c r="E77" s="39">
        <v>2</v>
      </c>
      <c r="F77" s="39">
        <v>23934</v>
      </c>
      <c r="G77" s="77">
        <v>2.5934301693473702E-3</v>
      </c>
      <c r="H77" s="40"/>
    </row>
    <row r="78" spans="1:8" x14ac:dyDescent="0.25">
      <c r="A78" s="107" t="s">
        <v>62</v>
      </c>
      <c r="B78" s="1" t="s">
        <v>58</v>
      </c>
      <c r="C78" s="38" t="s">
        <v>362</v>
      </c>
      <c r="D78" s="38" t="s">
        <v>345</v>
      </c>
      <c r="E78" s="39">
        <v>16</v>
      </c>
      <c r="F78" s="39">
        <v>24384</v>
      </c>
      <c r="G78" s="77">
        <v>2.6421910775201087E-3</v>
      </c>
      <c r="H78" s="40"/>
    </row>
    <row r="79" spans="1:8" x14ac:dyDescent="0.25">
      <c r="B79" s="1" t="s">
        <v>649</v>
      </c>
      <c r="C79" s="38" t="s">
        <v>659</v>
      </c>
      <c r="D79" s="38" t="s">
        <v>368</v>
      </c>
      <c r="E79" s="39">
        <v>78</v>
      </c>
      <c r="F79" s="39">
        <v>29686.799999999999</v>
      </c>
      <c r="G79" s="77">
        <v>3.2167896194276557E-3</v>
      </c>
      <c r="H79" s="40"/>
    </row>
    <row r="80" spans="1:8" x14ac:dyDescent="0.25">
      <c r="B80" s="1" t="s">
        <v>59</v>
      </c>
      <c r="C80" s="38" t="s">
        <v>356</v>
      </c>
      <c r="D80" s="38" t="s">
        <v>299</v>
      </c>
      <c r="E80" s="39">
        <v>5</v>
      </c>
      <c r="F80" s="39">
        <v>24000</v>
      </c>
      <c r="G80" s="77">
        <v>2.6005817692127051E-3</v>
      </c>
      <c r="H80" s="40"/>
    </row>
    <row r="81" spans="1:8" x14ac:dyDescent="0.25">
      <c r="B81" s="1" t="s">
        <v>60</v>
      </c>
      <c r="C81" s="38" t="s">
        <v>357</v>
      </c>
      <c r="D81" s="38" t="s">
        <v>297</v>
      </c>
      <c r="E81" s="39">
        <v>38</v>
      </c>
      <c r="F81" s="39">
        <v>37342.6</v>
      </c>
      <c r="G81" s="77">
        <v>4.0463535322917653E-3</v>
      </c>
      <c r="H81" s="40"/>
    </row>
    <row r="82" spans="1:8" x14ac:dyDescent="0.25">
      <c r="A82" s="91" t="s">
        <v>66</v>
      </c>
      <c r="B82" s="1" t="s">
        <v>61</v>
      </c>
      <c r="C82" s="38" t="s">
        <v>363</v>
      </c>
      <c r="D82" s="38" t="s">
        <v>321</v>
      </c>
      <c r="E82" s="39">
        <v>119</v>
      </c>
      <c r="F82" s="39">
        <v>38407.25</v>
      </c>
      <c r="G82" s="77">
        <v>4.1617164231497784E-3</v>
      </c>
      <c r="H82" s="40"/>
    </row>
    <row r="83" spans="1:8" x14ac:dyDescent="0.25">
      <c r="B83" s="1" t="s">
        <v>718</v>
      </c>
      <c r="C83" s="38" t="s">
        <v>733</v>
      </c>
      <c r="D83" s="38" t="s">
        <v>372</v>
      </c>
      <c r="E83" s="39">
        <v>8</v>
      </c>
      <c r="F83" s="39">
        <v>14386.4</v>
      </c>
      <c r="G83" s="77">
        <v>1.5588753985250692E-3</v>
      </c>
      <c r="H83" s="40"/>
    </row>
    <row r="84" spans="1:8" x14ac:dyDescent="0.25">
      <c r="B84" s="1" t="s">
        <v>63</v>
      </c>
      <c r="C84" s="38" t="s">
        <v>365</v>
      </c>
      <c r="D84" s="38" t="s">
        <v>369</v>
      </c>
      <c r="E84" s="39">
        <v>73</v>
      </c>
      <c r="F84" s="39">
        <v>19016.5</v>
      </c>
      <c r="G84" s="77">
        <v>2.0605818005930586E-3</v>
      </c>
      <c r="H84" s="40"/>
    </row>
    <row r="85" spans="1:8" x14ac:dyDescent="0.25">
      <c r="B85" s="1" t="s">
        <v>719</v>
      </c>
      <c r="C85" s="38" t="s">
        <v>734</v>
      </c>
      <c r="D85" s="38" t="s">
        <v>735</v>
      </c>
      <c r="E85" s="39">
        <v>19</v>
      </c>
      <c r="F85" s="39">
        <v>11804.7</v>
      </c>
      <c r="G85" s="77">
        <v>1.2791286504593843E-3</v>
      </c>
      <c r="H85" s="40"/>
    </row>
    <row r="86" spans="1:8" x14ac:dyDescent="0.25">
      <c r="B86" s="1" t="s">
        <v>64</v>
      </c>
      <c r="C86" s="38" t="s">
        <v>367</v>
      </c>
      <c r="D86" s="38" t="s">
        <v>371</v>
      </c>
      <c r="E86" s="39">
        <v>142</v>
      </c>
      <c r="F86" s="39">
        <v>45440</v>
      </c>
      <c r="G86" s="77">
        <v>4.9237681497093884E-3</v>
      </c>
      <c r="H86" s="40"/>
    </row>
    <row r="87" spans="1:8" x14ac:dyDescent="0.25">
      <c r="B87" s="1" t="s">
        <v>720</v>
      </c>
      <c r="C87" s="38" t="s">
        <v>736</v>
      </c>
      <c r="D87" s="38" t="s">
        <v>737</v>
      </c>
      <c r="E87" s="39">
        <v>1</v>
      </c>
      <c r="F87" s="39">
        <v>36385</v>
      </c>
      <c r="G87" s="77">
        <v>3.9425903197001788E-3</v>
      </c>
      <c r="H87" s="40"/>
    </row>
    <row r="88" spans="1:8" x14ac:dyDescent="0.25">
      <c r="B88" s="1" t="s">
        <v>610</v>
      </c>
      <c r="C88" s="38" t="s">
        <v>634</v>
      </c>
      <c r="D88" s="38" t="s">
        <v>635</v>
      </c>
      <c r="E88" s="39">
        <v>236</v>
      </c>
      <c r="F88" s="39">
        <v>38529.360000000001</v>
      </c>
      <c r="G88" s="77">
        <v>4.1749479664763851E-3</v>
      </c>
      <c r="H88" s="40"/>
    </row>
    <row r="89" spans="1:8" x14ac:dyDescent="0.25">
      <c r="B89" s="1" t="s">
        <v>65</v>
      </c>
      <c r="C89" s="38" t="s">
        <v>366</v>
      </c>
      <c r="D89" s="38" t="s">
        <v>320</v>
      </c>
      <c r="E89" s="39">
        <v>38</v>
      </c>
      <c r="F89" s="39">
        <v>19805.599999999999</v>
      </c>
      <c r="G89" s="77">
        <v>2.1460867620132981E-3</v>
      </c>
      <c r="H89" s="40"/>
    </row>
    <row r="90" spans="1:8" x14ac:dyDescent="0.25">
      <c r="B90" s="1" t="s">
        <v>67</v>
      </c>
      <c r="C90" s="38" t="s">
        <v>370</v>
      </c>
      <c r="D90" s="38" t="s">
        <v>291</v>
      </c>
      <c r="E90" s="39">
        <v>9</v>
      </c>
      <c r="F90" s="39">
        <v>11070</v>
      </c>
      <c r="G90" s="77">
        <v>1.1995183410493603E-3</v>
      </c>
      <c r="H90" s="40"/>
    </row>
    <row r="91" spans="1:8" x14ac:dyDescent="0.25">
      <c r="B91" s="1" t="s">
        <v>68</v>
      </c>
      <c r="C91" s="38" t="s">
        <v>373</v>
      </c>
      <c r="D91" s="38" t="s">
        <v>372</v>
      </c>
      <c r="E91" s="39">
        <v>52</v>
      </c>
      <c r="F91" s="39">
        <v>18543.2</v>
      </c>
      <c r="G91" s="77">
        <v>2.0092961609527098E-3</v>
      </c>
      <c r="H91" s="40"/>
    </row>
    <row r="92" spans="1:8" x14ac:dyDescent="0.25">
      <c r="A92" s="107" t="s">
        <v>69</v>
      </c>
      <c r="B92" s="1" t="s">
        <v>611</v>
      </c>
      <c r="C92" s="38" t="s">
        <v>636</v>
      </c>
      <c r="D92" s="38" t="s">
        <v>295</v>
      </c>
      <c r="E92" s="39">
        <v>23</v>
      </c>
      <c r="F92" s="39">
        <v>23236.9</v>
      </c>
      <c r="G92" s="77">
        <v>2.517894104709113E-3</v>
      </c>
      <c r="H92" s="40"/>
    </row>
    <row r="93" spans="1:8" x14ac:dyDescent="0.25">
      <c r="B93" s="1" t="s">
        <v>721</v>
      </c>
      <c r="C93" s="38" t="s">
        <v>732</v>
      </c>
      <c r="D93" s="38" t="s">
        <v>371</v>
      </c>
      <c r="E93" s="39">
        <v>25</v>
      </c>
      <c r="F93" s="39">
        <v>41950</v>
      </c>
      <c r="G93" s="77">
        <v>4.5456002174363748E-3</v>
      </c>
      <c r="H93" s="40"/>
    </row>
    <row r="94" spans="1:8" x14ac:dyDescent="0.25">
      <c r="A94" s="91" t="s">
        <v>283</v>
      </c>
      <c r="B94" s="27"/>
      <c r="C94" s="105"/>
      <c r="D94" s="38"/>
      <c r="E94" s="39"/>
      <c r="F94" s="39"/>
      <c r="G94" s="77"/>
      <c r="H94" s="40"/>
    </row>
    <row r="95" spans="1:8" x14ac:dyDescent="0.25">
      <c r="A95" s="91" t="s">
        <v>72</v>
      </c>
      <c r="B95" s="43"/>
      <c r="C95" s="75" t="s">
        <v>70</v>
      </c>
      <c r="D95" s="43"/>
      <c r="E95" s="44"/>
      <c r="F95" s="45">
        <f>SUM(F7:F94)</f>
        <v>9112149.4600000028</v>
      </c>
      <c r="G95" s="78">
        <f>+F95/$F$107</f>
        <v>0.98737040683405852</v>
      </c>
      <c r="H95" s="46"/>
    </row>
    <row r="97" spans="2:8" x14ac:dyDescent="0.25">
      <c r="B97" s="104"/>
      <c r="C97" s="47" t="s">
        <v>73</v>
      </c>
      <c r="D97" s="47"/>
      <c r="E97" s="47"/>
      <c r="F97" s="47" t="s">
        <v>10</v>
      </c>
      <c r="G97" s="47" t="s">
        <v>11</v>
      </c>
      <c r="H97" s="47" t="s">
        <v>12</v>
      </c>
    </row>
    <row r="98" spans="2:8" x14ac:dyDescent="0.25">
      <c r="B98" s="48"/>
      <c r="C98" s="43" t="s">
        <v>722</v>
      </c>
      <c r="D98" s="38"/>
      <c r="E98" s="49"/>
      <c r="F98" s="39">
        <v>0</v>
      </c>
      <c r="G98" s="78">
        <f>+F98/$F$107</f>
        <v>0</v>
      </c>
      <c r="H98" s="38"/>
    </row>
    <row r="99" spans="2:8" x14ac:dyDescent="0.25">
      <c r="B99" s="48" t="s">
        <v>75</v>
      </c>
      <c r="C99" s="43" t="s">
        <v>76</v>
      </c>
      <c r="D99" s="43"/>
      <c r="E99" s="44"/>
      <c r="F99" s="39">
        <v>137993.1</v>
      </c>
      <c r="G99" s="78">
        <v>1.4952597505714408E-2</v>
      </c>
      <c r="H99" s="38"/>
    </row>
    <row r="100" spans="2:8" x14ac:dyDescent="0.25">
      <c r="B100" s="48"/>
      <c r="C100" s="43" t="s">
        <v>77</v>
      </c>
      <c r="D100" s="38"/>
      <c r="E100" s="49"/>
      <c r="F100" s="44" t="s">
        <v>74</v>
      </c>
      <c r="G100" s="49">
        <v>0</v>
      </c>
      <c r="H100" s="38"/>
    </row>
    <row r="101" spans="2:8" x14ac:dyDescent="0.25">
      <c r="B101" s="48"/>
      <c r="C101" s="43" t="s">
        <v>78</v>
      </c>
      <c r="D101" s="38"/>
      <c r="E101" s="49"/>
      <c r="F101" s="44" t="s">
        <v>74</v>
      </c>
      <c r="G101" s="49">
        <v>0</v>
      </c>
      <c r="H101" s="38"/>
    </row>
    <row r="102" spans="2:8" x14ac:dyDescent="0.25">
      <c r="B102" s="48"/>
      <c r="C102" s="43" t="s">
        <v>79</v>
      </c>
      <c r="D102" s="38"/>
      <c r="E102" s="49"/>
      <c r="F102" s="44" t="s">
        <v>74</v>
      </c>
      <c r="G102" s="49">
        <v>0</v>
      </c>
      <c r="H102" s="38"/>
    </row>
    <row r="103" spans="2:8" x14ac:dyDescent="0.25">
      <c r="B103" s="38" t="s">
        <v>66</v>
      </c>
      <c r="C103" s="38" t="s">
        <v>80</v>
      </c>
      <c r="D103" s="38"/>
      <c r="E103" s="49"/>
      <c r="F103" s="39">
        <v>-21438.32</v>
      </c>
      <c r="G103" s="78">
        <v>-2.3230043397728384E-3</v>
      </c>
      <c r="H103" s="38"/>
    </row>
    <row r="104" spans="2:8" x14ac:dyDescent="0.25">
      <c r="B104" s="48"/>
      <c r="C104" s="38"/>
      <c r="D104" s="38"/>
      <c r="E104" s="49"/>
      <c r="F104" s="50"/>
      <c r="G104" s="78"/>
      <c r="H104" s="38"/>
    </row>
    <row r="105" spans="2:8" x14ac:dyDescent="0.25">
      <c r="B105" s="48"/>
      <c r="C105" s="38" t="s">
        <v>81</v>
      </c>
      <c r="D105" s="38"/>
      <c r="E105" s="49"/>
      <c r="F105" s="51">
        <v>116554.78</v>
      </c>
      <c r="G105" s="78">
        <v>1.2629593165941568E-2</v>
      </c>
      <c r="H105" s="38"/>
    </row>
    <row r="106" spans="2:8" x14ac:dyDescent="0.25">
      <c r="B106" s="48"/>
      <c r="C106" s="38"/>
      <c r="D106" s="38"/>
      <c r="E106" s="49"/>
      <c r="F106" s="51"/>
      <c r="G106" s="79"/>
      <c r="H106" s="38"/>
    </row>
    <row r="107" spans="2:8" x14ac:dyDescent="0.25">
      <c r="B107" s="52"/>
      <c r="C107" s="53" t="s">
        <v>82</v>
      </c>
      <c r="D107" s="54"/>
      <c r="E107" s="55"/>
      <c r="F107" s="55">
        <f>+F105+F95</f>
        <v>9228704.2400000021</v>
      </c>
      <c r="G107" s="80">
        <v>1</v>
      </c>
      <c r="H107" s="38"/>
    </row>
    <row r="108" spans="2:8" x14ac:dyDescent="0.25">
      <c r="F108" s="56">
        <v>0</v>
      </c>
    </row>
    <row r="109" spans="2:8" x14ac:dyDescent="0.25">
      <c r="C109" s="43" t="s">
        <v>83</v>
      </c>
      <c r="D109" s="14">
        <v>21.16</v>
      </c>
      <c r="F109" s="35"/>
    </row>
    <row r="110" spans="2:8" x14ac:dyDescent="0.25">
      <c r="C110" s="43" t="s">
        <v>84</v>
      </c>
      <c r="D110" s="14">
        <v>8.24</v>
      </c>
    </row>
    <row r="111" spans="2:8" x14ac:dyDescent="0.25">
      <c r="C111" s="43" t="s">
        <v>85</v>
      </c>
      <c r="D111" s="14">
        <v>7.77</v>
      </c>
    </row>
    <row r="112" spans="2:8" hidden="1" x14ac:dyDescent="0.25">
      <c r="C112" s="43" t="s">
        <v>86</v>
      </c>
      <c r="D112" s="59">
        <v>14.4664</v>
      </c>
    </row>
    <row r="113" spans="2:8" hidden="1" x14ac:dyDescent="0.25">
      <c r="C113" s="43" t="s">
        <v>87</v>
      </c>
      <c r="D113" s="59">
        <v>15.0909</v>
      </c>
    </row>
    <row r="114" spans="2:8" hidden="1" x14ac:dyDescent="0.25">
      <c r="C114" s="43" t="s">
        <v>88</v>
      </c>
      <c r="D114" s="60"/>
    </row>
    <row r="115" spans="2:8" hidden="1" x14ac:dyDescent="0.25">
      <c r="C115" s="43" t="s">
        <v>89</v>
      </c>
      <c r="D115" s="58">
        <v>0</v>
      </c>
    </row>
    <row r="116" spans="2:8" hidden="1" x14ac:dyDescent="0.25">
      <c r="C116" s="43" t="s">
        <v>90</v>
      </c>
      <c r="D116" s="58">
        <v>0</v>
      </c>
      <c r="F116" s="56"/>
      <c r="G116" s="81"/>
    </row>
    <row r="117" spans="2:8" hidden="1" x14ac:dyDescent="0.25">
      <c r="B117" s="61"/>
      <c r="C117" s="37"/>
    </row>
    <row r="118" spans="2:8" hidden="1" x14ac:dyDescent="0.25">
      <c r="F118" s="35"/>
    </row>
    <row r="119" spans="2:8" x14ac:dyDescent="0.25">
      <c r="F119" s="35"/>
    </row>
    <row r="120" spans="2:8" x14ac:dyDescent="0.25">
      <c r="C120" s="47" t="s">
        <v>91</v>
      </c>
      <c r="D120" s="47"/>
      <c r="E120" s="47"/>
      <c r="F120" s="47"/>
      <c r="G120" s="47"/>
      <c r="H120" s="47"/>
    </row>
    <row r="121" spans="2:8" x14ac:dyDescent="0.25">
      <c r="C121" s="47" t="s">
        <v>92</v>
      </c>
      <c r="D121" s="47"/>
      <c r="E121" s="47"/>
      <c r="F121" s="47" t="s">
        <v>10</v>
      </c>
      <c r="G121" s="47" t="s">
        <v>11</v>
      </c>
      <c r="H121" s="47" t="s">
        <v>12</v>
      </c>
    </row>
    <row r="122" spans="2:8" x14ac:dyDescent="0.25">
      <c r="C122" s="43" t="s">
        <v>93</v>
      </c>
      <c r="D122" s="38"/>
      <c r="E122" s="49"/>
      <c r="F122" s="62">
        <v>4553250.59</v>
      </c>
      <c r="G122" s="82">
        <v>0.49337918645879142</v>
      </c>
      <c r="H122" s="38"/>
    </row>
    <row r="123" spans="2:8" x14ac:dyDescent="0.25">
      <c r="C123" s="38" t="s">
        <v>94</v>
      </c>
      <c r="D123" s="38"/>
      <c r="E123" s="49"/>
      <c r="F123" s="62">
        <v>2252117.9</v>
      </c>
      <c r="G123" s="82">
        <v>0.24403403136906676</v>
      </c>
      <c r="H123" s="38"/>
    </row>
    <row r="124" spans="2:8" x14ac:dyDescent="0.25">
      <c r="C124" s="38" t="s">
        <v>95</v>
      </c>
      <c r="D124" s="38"/>
      <c r="E124" s="49"/>
      <c r="F124" s="62">
        <f>SUMIF($E$136:$E$143,C124,H136:H143)</f>
        <v>0</v>
      </c>
      <c r="G124" s="82">
        <f>+F124/$F$107</f>
        <v>0</v>
      </c>
      <c r="H124" s="38"/>
    </row>
    <row r="125" spans="2:8" x14ac:dyDescent="0.25">
      <c r="C125" s="38" t="s">
        <v>96</v>
      </c>
      <c r="D125" s="38"/>
      <c r="E125" s="49"/>
      <c r="F125" s="62">
        <f t="shared" ref="F125:F133" si="0">SUMIF($E$136:$E$143,C125,H137:H144)</f>
        <v>0</v>
      </c>
      <c r="G125" s="82">
        <f t="shared" ref="G125:G133" si="1">+F125/$F$107</f>
        <v>0</v>
      </c>
      <c r="H125" s="38"/>
    </row>
    <row r="126" spans="2:8" hidden="1" x14ac:dyDescent="0.25">
      <c r="C126" s="38" t="s">
        <v>97</v>
      </c>
      <c r="D126" s="38"/>
      <c r="E126" s="49"/>
      <c r="F126" s="62">
        <f t="shared" si="0"/>
        <v>0</v>
      </c>
      <c r="G126" s="82">
        <f t="shared" si="1"/>
        <v>0</v>
      </c>
      <c r="H126" s="38"/>
    </row>
    <row r="127" spans="2:8" hidden="1" x14ac:dyDescent="0.25">
      <c r="C127" s="38" t="s">
        <v>98</v>
      </c>
      <c r="D127" s="38"/>
      <c r="E127" s="49"/>
      <c r="F127" s="62">
        <f t="shared" si="0"/>
        <v>0</v>
      </c>
      <c r="G127" s="82">
        <f t="shared" si="1"/>
        <v>0</v>
      </c>
      <c r="H127" s="38"/>
    </row>
    <row r="128" spans="2:8" hidden="1" x14ac:dyDescent="0.25">
      <c r="C128" s="38" t="s">
        <v>99</v>
      </c>
      <c r="D128" s="38"/>
      <c r="E128" s="49"/>
      <c r="F128" s="62">
        <f t="shared" si="0"/>
        <v>0</v>
      </c>
      <c r="G128" s="82">
        <f t="shared" si="1"/>
        <v>0</v>
      </c>
      <c r="H128" s="38"/>
    </row>
    <row r="129" spans="2:8" hidden="1" x14ac:dyDescent="0.25">
      <c r="C129" s="38" t="s">
        <v>100</v>
      </c>
      <c r="D129" s="38"/>
      <c r="E129" s="49"/>
      <c r="F129" s="62">
        <f t="shared" si="0"/>
        <v>0</v>
      </c>
      <c r="G129" s="82">
        <f t="shared" si="1"/>
        <v>0</v>
      </c>
      <c r="H129" s="38"/>
    </row>
    <row r="130" spans="2:8" hidden="1" x14ac:dyDescent="0.25">
      <c r="C130" s="38" t="s">
        <v>101</v>
      </c>
      <c r="D130" s="38"/>
      <c r="E130" s="49"/>
      <c r="F130" s="62">
        <f t="shared" si="0"/>
        <v>0</v>
      </c>
      <c r="G130" s="82">
        <f t="shared" si="1"/>
        <v>0</v>
      </c>
      <c r="H130" s="38"/>
    </row>
    <row r="131" spans="2:8" hidden="1" x14ac:dyDescent="0.25">
      <c r="C131" s="38" t="s">
        <v>102</v>
      </c>
      <c r="D131" s="38"/>
      <c r="E131" s="49"/>
      <c r="F131" s="62">
        <f>SUMIF($E$136:$E$143,C131,H143:H150)</f>
        <v>0</v>
      </c>
      <c r="G131" s="82">
        <f t="shared" si="1"/>
        <v>0</v>
      </c>
      <c r="H131" s="38"/>
    </row>
    <row r="132" spans="2:8" hidden="1" x14ac:dyDescent="0.25">
      <c r="C132" s="38" t="s">
        <v>103</v>
      </c>
      <c r="D132" s="38"/>
      <c r="E132" s="49"/>
      <c r="F132" s="62">
        <f t="shared" si="0"/>
        <v>0</v>
      </c>
      <c r="G132" s="82">
        <f t="shared" si="1"/>
        <v>0</v>
      </c>
      <c r="H132" s="38"/>
    </row>
    <row r="133" spans="2:8" hidden="1" x14ac:dyDescent="0.25">
      <c r="C133" s="38" t="s">
        <v>104</v>
      </c>
      <c r="D133" s="38"/>
      <c r="E133" s="49"/>
      <c r="F133" s="62">
        <f t="shared" si="0"/>
        <v>0</v>
      </c>
      <c r="G133" s="82">
        <f t="shared" si="1"/>
        <v>0</v>
      </c>
      <c r="H133" s="38"/>
    </row>
    <row r="134" spans="2:8" hidden="1" x14ac:dyDescent="0.25"/>
    <row r="135" spans="2:8" hidden="1" x14ac:dyDescent="0.25"/>
    <row r="136" spans="2:8" hidden="1" x14ac:dyDescent="0.25">
      <c r="B136" s="91"/>
      <c r="C136" s="91"/>
      <c r="D136" s="91"/>
      <c r="E136" s="91" t="s">
        <v>95</v>
      </c>
      <c r="F136" s="91" t="s">
        <v>105</v>
      </c>
      <c r="G136" s="91">
        <f t="shared" ref="G136:G143" si="2">SUMIF($H$7:$H$57,F136,$E$7:$E$57)</f>
        <v>0</v>
      </c>
      <c r="H136" s="91">
        <f t="shared" ref="H136:H143" si="3">SUMIF($H$7:$H$57,F136,$F$7:$F$57)</f>
        <v>0</v>
      </c>
    </row>
    <row r="137" spans="2:8" hidden="1" x14ac:dyDescent="0.25">
      <c r="B137" s="91"/>
      <c r="C137" s="91"/>
      <c r="D137" s="91"/>
      <c r="E137" s="91" t="s">
        <v>95</v>
      </c>
      <c r="F137" s="91" t="s">
        <v>106</v>
      </c>
      <c r="G137" s="91">
        <f t="shared" si="2"/>
        <v>0</v>
      </c>
      <c r="H137" s="91">
        <f t="shared" si="3"/>
        <v>0</v>
      </c>
    </row>
    <row r="138" spans="2:8" s="91" customFormat="1" hidden="1" x14ac:dyDescent="0.25">
      <c r="E138" s="91" t="s">
        <v>95</v>
      </c>
      <c r="F138" s="91" t="s">
        <v>107</v>
      </c>
      <c r="G138" s="91">
        <f t="shared" si="2"/>
        <v>0</v>
      </c>
      <c r="H138" s="91">
        <f t="shared" si="3"/>
        <v>0</v>
      </c>
    </row>
    <row r="139" spans="2:8" s="91" customFormat="1" hidden="1" x14ac:dyDescent="0.25">
      <c r="E139" s="91" t="s">
        <v>97</v>
      </c>
      <c r="F139" s="91" t="s">
        <v>108</v>
      </c>
      <c r="G139" s="91">
        <f t="shared" si="2"/>
        <v>0</v>
      </c>
      <c r="H139" s="91">
        <f t="shared" si="3"/>
        <v>0</v>
      </c>
    </row>
    <row r="140" spans="2:8" s="91" customFormat="1" hidden="1" x14ac:dyDescent="0.25">
      <c r="E140" s="91" t="s">
        <v>98</v>
      </c>
      <c r="F140" s="91" t="s">
        <v>109</v>
      </c>
      <c r="G140" s="91">
        <f t="shared" si="2"/>
        <v>0</v>
      </c>
      <c r="H140" s="91">
        <f t="shared" si="3"/>
        <v>0</v>
      </c>
    </row>
    <row r="141" spans="2:8" s="91" customFormat="1" hidden="1" x14ac:dyDescent="0.25">
      <c r="E141" s="91" t="s">
        <v>95</v>
      </c>
      <c r="F141" s="91" t="s">
        <v>110</v>
      </c>
      <c r="G141" s="91">
        <f t="shared" si="2"/>
        <v>0</v>
      </c>
      <c r="H141" s="91">
        <f t="shared" si="3"/>
        <v>0</v>
      </c>
    </row>
    <row r="142" spans="2:8" s="91" customFormat="1" hidden="1" x14ac:dyDescent="0.25">
      <c r="E142" s="91" t="s">
        <v>98</v>
      </c>
      <c r="F142" s="91" t="s">
        <v>111</v>
      </c>
      <c r="G142" s="91">
        <f t="shared" si="2"/>
        <v>0</v>
      </c>
      <c r="H142" s="91">
        <f t="shared" si="3"/>
        <v>0</v>
      </c>
    </row>
    <row r="143" spans="2:8" s="91" customFormat="1" x14ac:dyDescent="0.25">
      <c r="E143" s="91" t="s">
        <v>95</v>
      </c>
      <c r="F143" s="91" t="s">
        <v>112</v>
      </c>
      <c r="G143" s="91">
        <f t="shared" si="2"/>
        <v>0</v>
      </c>
      <c r="H143" s="91">
        <f t="shared" si="3"/>
        <v>0</v>
      </c>
    </row>
    <row r="144" spans="2:8" s="91" customFormat="1" x14ac:dyDescent="0.25">
      <c r="E144" s="97"/>
      <c r="G144" s="91" t="s">
        <v>113</v>
      </c>
      <c r="H144" s="91" t="s">
        <v>113</v>
      </c>
    </row>
    <row r="145" spans="2:8" s="91" customFormat="1" x14ac:dyDescent="0.25">
      <c r="B145" s="32"/>
      <c r="C145" s="32"/>
      <c r="D145" s="32"/>
      <c r="E145" s="35"/>
      <c r="F145" s="32"/>
      <c r="G145" s="32"/>
      <c r="H145" s="32"/>
    </row>
    <row r="146" spans="2:8" s="91" customFormat="1" x14ac:dyDescent="0.25">
      <c r="B146" s="32"/>
      <c r="C146" s="32"/>
      <c r="D146" s="32"/>
      <c r="E146" s="35"/>
      <c r="F146" s="32"/>
      <c r="G146" s="32"/>
      <c r="H146" s="32"/>
    </row>
  </sheetData>
  <pageMargins left="0.7" right="0.7" top="0.75" bottom="0.75" header="0.3" footer="0.3"/>
  <pageSetup scale="44" orientation="portrait" horizontalDpi="4294967295" verticalDpi="4294967295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46F92-9483-40FE-8740-59FBBC1CD92A}">
  <sheetPr>
    <tabColor rgb="FF7030A0"/>
  </sheetPr>
  <dimension ref="A2:H138"/>
  <sheetViews>
    <sheetView showGridLines="0" zoomScaleNormal="100" zoomScaleSheetLayoutView="89" workbookViewId="0">
      <selection activeCell="C11" sqref="C11"/>
    </sheetView>
  </sheetViews>
  <sheetFormatPr defaultColWidth="9.140625" defaultRowHeight="15" outlineLevelRow="1" x14ac:dyDescent="0.25"/>
  <cols>
    <col min="1" max="1" width="11.28515625" style="91" customWidth="1"/>
    <col min="2" max="2" width="16.5703125" style="32" customWidth="1"/>
    <col min="3" max="3" width="60.7109375" style="32" customWidth="1"/>
    <col min="4" max="4" width="60.85546875" style="32" customWidth="1"/>
    <col min="5" max="5" width="19.42578125" style="35" customWidth="1"/>
    <col min="6" max="6" width="29.5703125" style="32" customWidth="1"/>
    <col min="7" max="7" width="20.5703125" style="32" customWidth="1"/>
    <col min="8" max="8" width="20.7109375" style="32" bestFit="1" customWidth="1"/>
    <col min="9" max="9" width="12" style="32" bestFit="1" customWidth="1"/>
    <col min="10" max="11" width="9.140625" style="32"/>
    <col min="12" max="12" width="16.140625" style="32" bestFit="1" customWidth="1"/>
    <col min="13" max="13" width="14" style="32" bestFit="1" customWidth="1"/>
    <col min="14" max="14" width="9.140625" style="32"/>
    <col min="15" max="15" width="10" style="32" bestFit="1" customWidth="1"/>
    <col min="16" max="16384" width="9.140625" style="32"/>
  </cols>
  <sheetData>
    <row r="2" spans="1:8" x14ac:dyDescent="0.25">
      <c r="B2" s="33" t="s">
        <v>0</v>
      </c>
      <c r="D2" s="34" t="s">
        <v>1</v>
      </c>
    </row>
    <row r="3" spans="1:8" x14ac:dyDescent="0.25">
      <c r="A3" s="91" t="s">
        <v>529</v>
      </c>
      <c r="B3" s="33" t="s">
        <v>3</v>
      </c>
      <c r="D3" s="33" t="s">
        <v>284</v>
      </c>
    </row>
    <row r="4" spans="1:8" x14ac:dyDescent="0.25">
      <c r="B4" s="33" t="s">
        <v>5</v>
      </c>
      <c r="D4" s="33" t="s">
        <v>798</v>
      </c>
    </row>
    <row r="6" spans="1:8" s="91" customFormat="1" x14ac:dyDescent="0.25">
      <c r="B6" s="126" t="s">
        <v>6</v>
      </c>
      <c r="C6" s="127" t="s">
        <v>7</v>
      </c>
      <c r="D6" s="127" t="s">
        <v>8</v>
      </c>
      <c r="E6" s="128" t="s">
        <v>9</v>
      </c>
      <c r="F6" s="127" t="s">
        <v>10</v>
      </c>
      <c r="G6" s="127" t="s">
        <v>11</v>
      </c>
      <c r="H6" s="130" t="s">
        <v>12</v>
      </c>
    </row>
    <row r="7" spans="1:8" x14ac:dyDescent="0.25">
      <c r="A7" s="102"/>
      <c r="B7" s="1" t="s">
        <v>13</v>
      </c>
      <c r="C7" s="38" t="s">
        <v>290</v>
      </c>
      <c r="D7" s="38" t="s">
        <v>286</v>
      </c>
      <c r="E7" s="39">
        <v>4401</v>
      </c>
      <c r="F7" s="39">
        <v>5223987</v>
      </c>
      <c r="G7" s="77">
        <v>3.755043003136227E-2</v>
      </c>
      <c r="H7" s="40"/>
    </row>
    <row r="8" spans="1:8" x14ac:dyDescent="0.25">
      <c r="A8" s="102"/>
      <c r="B8" s="1" t="s">
        <v>14</v>
      </c>
      <c r="C8" s="38" t="s">
        <v>287</v>
      </c>
      <c r="D8" s="38" t="s">
        <v>291</v>
      </c>
      <c r="E8" s="39">
        <v>2865</v>
      </c>
      <c r="F8" s="39">
        <v>2848096.5</v>
      </c>
      <c r="G8" s="77">
        <v>2.0472341976696683E-2</v>
      </c>
      <c r="H8" s="40"/>
    </row>
    <row r="9" spans="1:8" x14ac:dyDescent="0.25">
      <c r="A9" s="102"/>
      <c r="B9" s="1" t="s">
        <v>15</v>
      </c>
      <c r="C9" s="38" t="s">
        <v>292</v>
      </c>
      <c r="D9" s="38" t="s">
        <v>289</v>
      </c>
      <c r="E9" s="39">
        <v>1131</v>
      </c>
      <c r="F9" s="39">
        <v>4252560</v>
      </c>
      <c r="G9" s="77">
        <v>3.0567736239422098E-2</v>
      </c>
      <c r="H9" s="40"/>
    </row>
    <row r="10" spans="1:8" x14ac:dyDescent="0.25">
      <c r="A10" s="102"/>
      <c r="B10" s="1" t="s">
        <v>16</v>
      </c>
      <c r="C10" s="38" t="s">
        <v>293</v>
      </c>
      <c r="D10" s="38" t="s">
        <v>295</v>
      </c>
      <c r="E10" s="39">
        <v>3670</v>
      </c>
      <c r="F10" s="39">
        <v>846118.5</v>
      </c>
      <c r="G10" s="77">
        <v>6.0819664238236423E-3</v>
      </c>
      <c r="H10" s="40"/>
    </row>
    <row r="11" spans="1:8" x14ac:dyDescent="0.25">
      <c r="A11" s="102"/>
      <c r="B11" s="1" t="s">
        <v>17</v>
      </c>
      <c r="C11" s="38" t="s">
        <v>304</v>
      </c>
      <c r="D11" s="38" t="s">
        <v>286</v>
      </c>
      <c r="E11" s="39">
        <v>2935</v>
      </c>
      <c r="F11" s="39">
        <v>889892</v>
      </c>
      <c r="G11" s="77">
        <v>6.3966137897106239E-3</v>
      </c>
      <c r="H11" s="40"/>
    </row>
    <row r="12" spans="1:8" x14ac:dyDescent="0.25">
      <c r="A12" s="102"/>
      <c r="B12" s="1" t="s">
        <v>18</v>
      </c>
      <c r="C12" s="38" t="s">
        <v>302</v>
      </c>
      <c r="D12" s="38" t="s">
        <v>298</v>
      </c>
      <c r="E12" s="39">
        <v>681</v>
      </c>
      <c r="F12" s="39">
        <v>1279667.1000000001</v>
      </c>
      <c r="G12" s="77">
        <v>9.1983479097452331E-3</v>
      </c>
      <c r="H12" s="40"/>
    </row>
    <row r="13" spans="1:8" x14ac:dyDescent="0.25">
      <c r="A13" s="102"/>
      <c r="B13" s="1" t="s">
        <v>19</v>
      </c>
      <c r="C13" s="38" t="s">
        <v>308</v>
      </c>
      <c r="D13" s="38" t="s">
        <v>294</v>
      </c>
      <c r="E13" s="39">
        <v>955</v>
      </c>
      <c r="F13" s="39">
        <v>899419</v>
      </c>
      <c r="G13" s="77">
        <v>6.4650946161194161E-3</v>
      </c>
      <c r="H13" s="40"/>
    </row>
    <row r="14" spans="1:8" x14ac:dyDescent="0.25">
      <c r="A14" s="102"/>
      <c r="B14" s="1" t="s">
        <v>20</v>
      </c>
      <c r="C14" s="38" t="s">
        <v>305</v>
      </c>
      <c r="D14" s="38" t="s">
        <v>295</v>
      </c>
      <c r="E14" s="39">
        <v>10325</v>
      </c>
      <c r="F14" s="39">
        <v>7317327.5</v>
      </c>
      <c r="G14" s="77">
        <v>5.2597526430542989E-2</v>
      </c>
      <c r="H14" s="40"/>
    </row>
    <row r="15" spans="1:8" x14ac:dyDescent="0.25">
      <c r="A15" s="102"/>
      <c r="B15" s="1" t="s">
        <v>21</v>
      </c>
      <c r="C15" s="38" t="s">
        <v>307</v>
      </c>
      <c r="D15" s="38" t="s">
        <v>299</v>
      </c>
      <c r="E15" s="39">
        <v>490</v>
      </c>
      <c r="F15" s="39">
        <v>890134</v>
      </c>
      <c r="G15" s="77">
        <v>6.3983533047721258E-3</v>
      </c>
      <c r="H15" s="40"/>
    </row>
    <row r="16" spans="1:8" x14ac:dyDescent="0.25">
      <c r="A16" s="102"/>
      <c r="B16" s="1" t="s">
        <v>22</v>
      </c>
      <c r="C16" s="38" t="s">
        <v>300</v>
      </c>
      <c r="D16" s="38" t="s">
        <v>299</v>
      </c>
      <c r="E16" s="39">
        <v>640</v>
      </c>
      <c r="F16" s="39">
        <v>861440</v>
      </c>
      <c r="G16" s="77">
        <v>6.1920985726451293E-3</v>
      </c>
      <c r="H16" s="40"/>
    </row>
    <row r="17" spans="1:8" x14ac:dyDescent="0.25">
      <c r="A17" s="102"/>
      <c r="B17" s="1" t="s">
        <v>23</v>
      </c>
      <c r="C17" s="38" t="s">
        <v>306</v>
      </c>
      <c r="D17" s="38" t="s">
        <v>295</v>
      </c>
      <c r="E17" s="39">
        <v>4228</v>
      </c>
      <c r="F17" s="39">
        <v>4056766</v>
      </c>
      <c r="G17" s="77">
        <v>2.9160353545406869E-2</v>
      </c>
      <c r="H17" s="40"/>
    </row>
    <row r="18" spans="1:8" x14ac:dyDescent="0.25">
      <c r="A18" s="102"/>
      <c r="B18" s="1" t="s">
        <v>24</v>
      </c>
      <c r="C18" s="38" t="s">
        <v>303</v>
      </c>
      <c r="D18" s="38" t="s">
        <v>296</v>
      </c>
      <c r="E18" s="39">
        <v>219</v>
      </c>
      <c r="F18" s="39">
        <v>1565850</v>
      </c>
      <c r="G18" s="77">
        <v>1.1255453136581045E-2</v>
      </c>
      <c r="H18" s="40"/>
    </row>
    <row r="19" spans="1:8" x14ac:dyDescent="0.25">
      <c r="A19" s="102"/>
      <c r="B19" s="1" t="s">
        <v>25</v>
      </c>
      <c r="C19" s="38" t="s">
        <v>301</v>
      </c>
      <c r="D19" s="38" t="s">
        <v>313</v>
      </c>
      <c r="E19" s="39">
        <v>1200</v>
      </c>
      <c r="F19" s="39">
        <v>448800</v>
      </c>
      <c r="G19" s="77">
        <v>3.2260097504215432E-3</v>
      </c>
      <c r="H19" s="40"/>
    </row>
    <row r="20" spans="1:8" x14ac:dyDescent="0.25">
      <c r="A20" s="102"/>
      <c r="B20" s="1" t="s">
        <v>26</v>
      </c>
      <c r="C20" s="38" t="s">
        <v>323</v>
      </c>
      <c r="D20" s="38" t="s">
        <v>312</v>
      </c>
      <c r="E20" s="39">
        <v>4285</v>
      </c>
      <c r="F20" s="39">
        <v>789725.5</v>
      </c>
      <c r="G20" s="77">
        <v>5.6766090979423539E-3</v>
      </c>
      <c r="H20" s="40"/>
    </row>
    <row r="21" spans="1:8" x14ac:dyDescent="0.25">
      <c r="A21" s="102"/>
      <c r="B21" s="1" t="s">
        <v>27</v>
      </c>
      <c r="C21" s="38" t="s">
        <v>314</v>
      </c>
      <c r="D21" s="38" t="s">
        <v>299</v>
      </c>
      <c r="E21" s="39">
        <v>125</v>
      </c>
      <c r="F21" s="39">
        <v>154125</v>
      </c>
      <c r="G21" s="77">
        <v>1.1078626398924251E-3</v>
      </c>
      <c r="H21" s="40"/>
    </row>
    <row r="22" spans="1:8" x14ac:dyDescent="0.25">
      <c r="A22" s="102"/>
      <c r="B22" s="1" t="s">
        <v>28</v>
      </c>
      <c r="C22" s="38" t="s">
        <v>310</v>
      </c>
      <c r="D22" s="38" t="s">
        <v>295</v>
      </c>
      <c r="E22" s="39">
        <v>5796</v>
      </c>
      <c r="F22" s="39">
        <v>7660573.2000000002</v>
      </c>
      <c r="G22" s="77">
        <v>5.5064803558417919E-2</v>
      </c>
      <c r="H22" s="40"/>
    </row>
    <row r="23" spans="1:8" x14ac:dyDescent="0.25">
      <c r="A23" s="102"/>
      <c r="B23" s="1" t="s">
        <v>278</v>
      </c>
      <c r="C23" s="38" t="s">
        <v>525</v>
      </c>
      <c r="D23" s="38" t="s">
        <v>346</v>
      </c>
      <c r="E23" s="39">
        <v>1550</v>
      </c>
      <c r="F23" s="39">
        <v>776023</v>
      </c>
      <c r="G23" s="77">
        <v>5.5781144486438889E-3</v>
      </c>
      <c r="H23" s="40"/>
    </row>
    <row r="24" spans="1:8" x14ac:dyDescent="0.25">
      <c r="A24" s="102"/>
      <c r="B24" s="1" t="s">
        <v>680</v>
      </c>
      <c r="C24" s="38" t="s">
        <v>683</v>
      </c>
      <c r="D24" s="38" t="s">
        <v>684</v>
      </c>
      <c r="E24" s="39">
        <v>9500</v>
      </c>
      <c r="F24" s="39">
        <v>1747145</v>
      </c>
      <c r="G24" s="77">
        <v>1.2558615876560266E-2</v>
      </c>
      <c r="H24" s="40"/>
    </row>
    <row r="25" spans="1:8" x14ac:dyDescent="0.25">
      <c r="A25" s="102"/>
      <c r="B25" s="1" t="s">
        <v>29</v>
      </c>
      <c r="C25" s="38" t="s">
        <v>311</v>
      </c>
      <c r="D25" s="38" t="s">
        <v>315</v>
      </c>
      <c r="E25" s="39">
        <v>785</v>
      </c>
      <c r="F25" s="39">
        <v>2315750</v>
      </c>
      <c r="G25" s="77">
        <v>1.6645793403606703E-2</v>
      </c>
      <c r="H25" s="40"/>
    </row>
    <row r="26" spans="1:8" x14ac:dyDescent="0.25">
      <c r="A26" s="102"/>
      <c r="B26" s="1" t="s">
        <v>681</v>
      </c>
      <c r="C26" s="38" t="s">
        <v>685</v>
      </c>
      <c r="D26" s="38" t="s">
        <v>686</v>
      </c>
      <c r="E26" s="39">
        <v>185</v>
      </c>
      <c r="F26" s="39">
        <v>572020</v>
      </c>
      <c r="G26" s="77">
        <v>4.1117248160341601E-3</v>
      </c>
      <c r="H26" s="40"/>
    </row>
    <row r="27" spans="1:8" x14ac:dyDescent="0.25">
      <c r="A27" s="102"/>
      <c r="B27" s="1" t="s">
        <v>30</v>
      </c>
      <c r="C27" s="38" t="s">
        <v>322</v>
      </c>
      <c r="D27" s="38" t="s">
        <v>297</v>
      </c>
      <c r="E27" s="39">
        <v>510</v>
      </c>
      <c r="F27" s="39">
        <v>826200</v>
      </c>
      <c r="G27" s="77">
        <v>5.9387906769123866E-3</v>
      </c>
      <c r="H27" s="40"/>
    </row>
    <row r="28" spans="1:8" x14ac:dyDescent="0.25">
      <c r="A28" s="102"/>
      <c r="B28" s="1" t="s">
        <v>569</v>
      </c>
      <c r="C28" s="38" t="s">
        <v>588</v>
      </c>
      <c r="D28" s="38" t="s">
        <v>288</v>
      </c>
      <c r="E28" s="39">
        <v>2401</v>
      </c>
      <c r="F28" s="39">
        <v>896053.2</v>
      </c>
      <c r="G28" s="77">
        <v>6.4409009806070073E-3</v>
      </c>
      <c r="H28" s="40"/>
    </row>
    <row r="29" spans="1:8" x14ac:dyDescent="0.25">
      <c r="A29" s="102"/>
      <c r="B29" s="1" t="s">
        <v>32</v>
      </c>
      <c r="C29" s="38" t="s">
        <v>317</v>
      </c>
      <c r="D29" s="38" t="s">
        <v>320</v>
      </c>
      <c r="E29" s="39">
        <v>550</v>
      </c>
      <c r="F29" s="39">
        <v>933020</v>
      </c>
      <c r="G29" s="77">
        <v>6.706621250753806E-3</v>
      </c>
      <c r="H29" s="40"/>
    </row>
    <row r="30" spans="1:8" x14ac:dyDescent="0.25">
      <c r="A30" s="102"/>
      <c r="B30" s="1" t="s">
        <v>570</v>
      </c>
      <c r="C30" s="38" t="s">
        <v>590</v>
      </c>
      <c r="D30" s="38" t="s">
        <v>589</v>
      </c>
      <c r="E30" s="39">
        <v>341</v>
      </c>
      <c r="F30" s="39">
        <v>777718.7</v>
      </c>
      <c r="G30" s="77">
        <v>5.5903032738083037E-3</v>
      </c>
      <c r="H30" s="40"/>
    </row>
    <row r="31" spans="1:8" x14ac:dyDescent="0.25">
      <c r="A31" s="102"/>
      <c r="B31" s="1" t="s">
        <v>567</v>
      </c>
      <c r="C31" s="38" t="s">
        <v>584</v>
      </c>
      <c r="D31" s="38" t="s">
        <v>585</v>
      </c>
      <c r="E31" s="39">
        <v>775</v>
      </c>
      <c r="F31" s="39">
        <v>1283555</v>
      </c>
      <c r="G31" s="77">
        <v>9.226294441181648E-3</v>
      </c>
      <c r="H31" s="40"/>
    </row>
    <row r="32" spans="1:8" x14ac:dyDescent="0.25">
      <c r="A32" s="102"/>
      <c r="B32" s="1" t="s">
        <v>33</v>
      </c>
      <c r="C32" s="38" t="s">
        <v>309</v>
      </c>
      <c r="D32" s="38" t="s">
        <v>316</v>
      </c>
      <c r="E32" s="39">
        <v>7310</v>
      </c>
      <c r="F32" s="39">
        <v>1920702.5</v>
      </c>
      <c r="G32" s="77">
        <v>1.3806160857083409E-2</v>
      </c>
      <c r="H32" s="40"/>
    </row>
    <row r="33" spans="1:8" x14ac:dyDescent="0.25">
      <c r="A33" s="102"/>
      <c r="B33" s="1" t="s">
        <v>713</v>
      </c>
      <c r="C33" s="38" t="s">
        <v>739</v>
      </c>
      <c r="D33" s="38" t="s">
        <v>299</v>
      </c>
      <c r="E33" s="39">
        <v>325</v>
      </c>
      <c r="F33" s="39">
        <v>900022.5</v>
      </c>
      <c r="G33" s="77">
        <v>6.4694326216550207E-3</v>
      </c>
      <c r="H33" s="40"/>
    </row>
    <row r="34" spans="1:8" x14ac:dyDescent="0.25">
      <c r="A34" s="102"/>
      <c r="B34" s="1" t="s">
        <v>34</v>
      </c>
      <c r="C34" s="38" t="s">
        <v>330</v>
      </c>
      <c r="D34" s="38" t="s">
        <v>295</v>
      </c>
      <c r="E34" s="39">
        <v>6411</v>
      </c>
      <c r="F34" s="39">
        <v>2034851.4</v>
      </c>
      <c r="G34" s="77">
        <v>1.4626672141396898E-2</v>
      </c>
      <c r="H34" s="40"/>
    </row>
    <row r="35" spans="1:8" x14ac:dyDescent="0.25">
      <c r="A35" s="102"/>
      <c r="B35" s="1" t="s">
        <v>36</v>
      </c>
      <c r="C35" s="38" t="s">
        <v>340</v>
      </c>
      <c r="D35" s="38" t="s">
        <v>338</v>
      </c>
      <c r="E35" s="39">
        <v>495</v>
      </c>
      <c r="F35" s="39">
        <v>470002.5</v>
      </c>
      <c r="G35" s="77">
        <v>3.3784149904690316E-3</v>
      </c>
      <c r="H35" s="40"/>
    </row>
    <row r="36" spans="1:8" x14ac:dyDescent="0.25">
      <c r="A36" s="102"/>
      <c r="B36" s="1" t="s">
        <v>604</v>
      </c>
      <c r="C36" s="38" t="s">
        <v>624</v>
      </c>
      <c r="D36" s="38" t="s">
        <v>625</v>
      </c>
      <c r="E36" s="39">
        <v>1570</v>
      </c>
      <c r="F36" s="39">
        <v>1234020</v>
      </c>
      <c r="G36" s="77">
        <v>8.8702329594812675E-3</v>
      </c>
      <c r="H36" s="40"/>
    </row>
    <row r="37" spans="1:8" x14ac:dyDescent="0.25">
      <c r="A37" s="102"/>
      <c r="B37" s="1" t="s">
        <v>746</v>
      </c>
      <c r="C37" s="38" t="s">
        <v>747</v>
      </c>
      <c r="D37" s="38" t="s">
        <v>346</v>
      </c>
      <c r="E37" s="39">
        <v>16750</v>
      </c>
      <c r="F37" s="39">
        <v>1899785</v>
      </c>
      <c r="G37" s="77">
        <v>1.3655804219484384E-2</v>
      </c>
      <c r="H37" s="40"/>
    </row>
    <row r="38" spans="1:8" x14ac:dyDescent="0.25">
      <c r="A38" s="102"/>
      <c r="B38" s="1" t="s">
        <v>714</v>
      </c>
      <c r="C38" s="38" t="s">
        <v>738</v>
      </c>
      <c r="D38" s="38" t="s">
        <v>688</v>
      </c>
      <c r="E38" s="39">
        <v>1400</v>
      </c>
      <c r="F38" s="39">
        <v>590310</v>
      </c>
      <c r="G38" s="77">
        <v>4.2431947766741118E-3</v>
      </c>
      <c r="H38" s="40"/>
    </row>
    <row r="39" spans="1:8" x14ac:dyDescent="0.25">
      <c r="A39" s="102"/>
      <c r="B39" s="1" t="s">
        <v>541</v>
      </c>
      <c r="C39" s="38" t="s">
        <v>545</v>
      </c>
      <c r="D39" s="38" t="s">
        <v>544</v>
      </c>
      <c r="E39" s="39">
        <v>269</v>
      </c>
      <c r="F39" s="39">
        <v>1130069</v>
      </c>
      <c r="G39" s="77">
        <v>8.12302498362104E-3</v>
      </c>
      <c r="H39" s="40"/>
    </row>
    <row r="40" spans="1:8" x14ac:dyDescent="0.25">
      <c r="A40" s="102"/>
      <c r="B40" s="1" t="s">
        <v>37</v>
      </c>
      <c r="C40" s="38" t="s">
        <v>326</v>
      </c>
      <c r="D40" s="38" t="s">
        <v>328</v>
      </c>
      <c r="E40" s="39">
        <v>1754</v>
      </c>
      <c r="F40" s="39">
        <v>757728</v>
      </c>
      <c r="G40" s="77">
        <v>5.4466085476101052E-3</v>
      </c>
      <c r="H40" s="40"/>
    </row>
    <row r="41" spans="1:8" x14ac:dyDescent="0.25">
      <c r="A41" s="102"/>
      <c r="B41" s="1" t="s">
        <v>605</v>
      </c>
      <c r="C41" s="38" t="s">
        <v>626</v>
      </c>
      <c r="D41" s="38" t="s">
        <v>627</v>
      </c>
      <c r="E41" s="39">
        <v>3650</v>
      </c>
      <c r="F41" s="39">
        <v>945350</v>
      </c>
      <c r="G41" s="77">
        <v>6.7952502619452E-3</v>
      </c>
      <c r="H41" s="40"/>
    </row>
    <row r="42" spans="1:8" x14ac:dyDescent="0.25">
      <c r="A42" s="102"/>
      <c r="B42" s="1" t="s">
        <v>682</v>
      </c>
      <c r="C42" s="38" t="s">
        <v>687</v>
      </c>
      <c r="D42" s="38" t="s">
        <v>688</v>
      </c>
      <c r="E42" s="39">
        <v>5150</v>
      </c>
      <c r="F42" s="39">
        <v>794078.5</v>
      </c>
      <c r="G42" s="77">
        <v>5.7078988048130871E-3</v>
      </c>
      <c r="H42" s="40"/>
    </row>
    <row r="43" spans="1:8" x14ac:dyDescent="0.25">
      <c r="A43" s="102"/>
      <c r="B43" s="1" t="s">
        <v>38</v>
      </c>
      <c r="C43" s="38" t="s">
        <v>337</v>
      </c>
      <c r="D43" s="38" t="s">
        <v>333</v>
      </c>
      <c r="E43" s="39">
        <v>1620</v>
      </c>
      <c r="F43" s="39">
        <v>365796</v>
      </c>
      <c r="G43" s="77">
        <v>2.6293704604839546E-3</v>
      </c>
      <c r="H43" s="40"/>
    </row>
    <row r="44" spans="1:8" ht="13.5" customHeight="1" x14ac:dyDescent="0.25">
      <c r="A44" s="102"/>
      <c r="B44" s="1" t="s">
        <v>39</v>
      </c>
      <c r="C44" s="38" t="s">
        <v>658</v>
      </c>
      <c r="D44" s="38" t="s">
        <v>291</v>
      </c>
      <c r="E44" s="39">
        <v>82</v>
      </c>
      <c r="F44" s="39">
        <v>331690</v>
      </c>
      <c r="G44" s="77">
        <v>2.3842138460724634E-3</v>
      </c>
      <c r="H44" s="40"/>
    </row>
    <row r="45" spans="1:8" x14ac:dyDescent="0.25">
      <c r="A45" s="102"/>
      <c r="B45" s="1" t="s">
        <v>40</v>
      </c>
      <c r="C45" s="38" t="s">
        <v>339</v>
      </c>
      <c r="D45" s="38" t="s">
        <v>332</v>
      </c>
      <c r="E45" s="39">
        <v>172</v>
      </c>
      <c r="F45" s="39">
        <v>830760</v>
      </c>
      <c r="G45" s="77">
        <v>5.9715683160877922E-3</v>
      </c>
      <c r="H45" s="40"/>
    </row>
    <row r="46" spans="1:8" x14ac:dyDescent="0.25">
      <c r="A46" s="102"/>
      <c r="B46" s="1" t="s">
        <v>548</v>
      </c>
      <c r="C46" s="38" t="s">
        <v>329</v>
      </c>
      <c r="D46" s="38" t="s">
        <v>295</v>
      </c>
      <c r="E46" s="39">
        <v>10806</v>
      </c>
      <c r="F46" s="39">
        <v>4506102</v>
      </c>
      <c r="G46" s="77">
        <v>3.2390216106047275E-2</v>
      </c>
      <c r="H46" s="40"/>
    </row>
    <row r="47" spans="1:8" x14ac:dyDescent="0.25">
      <c r="A47" s="102"/>
      <c r="B47" s="1" t="s">
        <v>41</v>
      </c>
      <c r="C47" s="38" t="s">
        <v>327</v>
      </c>
      <c r="D47" s="38" t="s">
        <v>295</v>
      </c>
      <c r="E47" s="39">
        <v>2376</v>
      </c>
      <c r="F47" s="39">
        <v>2912976</v>
      </c>
      <c r="G47" s="77">
        <v>2.0938700933030182E-2</v>
      </c>
      <c r="H47" s="40"/>
    </row>
    <row r="48" spans="1:8" x14ac:dyDescent="0.25">
      <c r="A48" s="102"/>
      <c r="B48" s="1" t="s">
        <v>42</v>
      </c>
      <c r="C48" s="38" t="s">
        <v>334</v>
      </c>
      <c r="D48" s="38" t="s">
        <v>335</v>
      </c>
      <c r="E48" s="39">
        <v>608</v>
      </c>
      <c r="F48" s="39">
        <v>796480</v>
      </c>
      <c r="G48" s="77">
        <v>5.7251609759709238E-3</v>
      </c>
      <c r="H48" s="40"/>
    </row>
    <row r="49" spans="1:8" x14ac:dyDescent="0.25">
      <c r="A49" s="102"/>
      <c r="B49" s="1" t="s">
        <v>43</v>
      </c>
      <c r="C49" s="38" t="s">
        <v>336</v>
      </c>
      <c r="D49" s="38" t="s">
        <v>321</v>
      </c>
      <c r="E49" s="39">
        <v>2356</v>
      </c>
      <c r="F49" s="39">
        <v>845804</v>
      </c>
      <c r="G49" s="77">
        <v>6.0797057730515667E-3</v>
      </c>
      <c r="H49" s="40"/>
    </row>
    <row r="50" spans="1:8" x14ac:dyDescent="0.25">
      <c r="A50" s="102"/>
      <c r="B50" s="1" t="s">
        <v>44</v>
      </c>
      <c r="C50" s="38" t="s">
        <v>324</v>
      </c>
      <c r="D50" s="38" t="s">
        <v>325</v>
      </c>
      <c r="E50" s="39">
        <v>5514</v>
      </c>
      <c r="F50" s="39">
        <v>2291067</v>
      </c>
      <c r="G50" s="77">
        <v>1.6468370055412285E-2</v>
      </c>
      <c r="H50" s="40"/>
    </row>
    <row r="51" spans="1:8" x14ac:dyDescent="0.25">
      <c r="A51" s="102"/>
      <c r="B51" s="1" t="s">
        <v>606</v>
      </c>
      <c r="C51" s="38" t="s">
        <v>628</v>
      </c>
      <c r="D51" s="38" t="s">
        <v>291</v>
      </c>
      <c r="E51" s="39">
        <v>273</v>
      </c>
      <c r="F51" s="39">
        <v>1441167</v>
      </c>
      <c r="G51" s="77">
        <v>1.0359221911732986E-2</v>
      </c>
      <c r="H51" s="40"/>
    </row>
    <row r="52" spans="1:8" x14ac:dyDescent="0.25">
      <c r="A52" s="102"/>
      <c r="B52" s="1" t="s">
        <v>45</v>
      </c>
      <c r="C52" s="38" t="s">
        <v>331</v>
      </c>
      <c r="D52" s="38" t="s">
        <v>341</v>
      </c>
      <c r="E52" s="39">
        <v>4350</v>
      </c>
      <c r="F52" s="39">
        <v>1689105</v>
      </c>
      <c r="G52" s="77">
        <v>1.2141419784950492E-2</v>
      </c>
      <c r="H52" s="40"/>
    </row>
    <row r="53" spans="1:8" x14ac:dyDescent="0.25">
      <c r="A53" s="102"/>
      <c r="B53" s="1" t="s">
        <v>715</v>
      </c>
      <c r="C53" s="38" t="s">
        <v>740</v>
      </c>
      <c r="D53" s="38" t="s">
        <v>346</v>
      </c>
      <c r="E53" s="39">
        <v>2275</v>
      </c>
      <c r="F53" s="39">
        <v>1533350</v>
      </c>
      <c r="G53" s="77">
        <v>1.1021840576668612E-2</v>
      </c>
      <c r="H53" s="40"/>
    </row>
    <row r="54" spans="1:8" x14ac:dyDescent="0.25">
      <c r="A54" s="102"/>
      <c r="B54" s="1" t="s">
        <v>607</v>
      </c>
      <c r="C54" s="38" t="s">
        <v>629</v>
      </c>
      <c r="D54" s="38" t="s">
        <v>286</v>
      </c>
      <c r="E54" s="39">
        <v>600</v>
      </c>
      <c r="F54" s="39">
        <v>269190</v>
      </c>
      <c r="G54" s="77">
        <v>1.9349589231639377E-3</v>
      </c>
      <c r="H54" s="40"/>
    </row>
    <row r="55" spans="1:8" x14ac:dyDescent="0.25">
      <c r="A55" s="102"/>
      <c r="B55" s="1" t="s">
        <v>46</v>
      </c>
      <c r="C55" s="38" t="s">
        <v>348</v>
      </c>
      <c r="D55" s="38" t="s">
        <v>347</v>
      </c>
      <c r="E55" s="39">
        <v>370</v>
      </c>
      <c r="F55" s="39">
        <v>1697190</v>
      </c>
      <c r="G55" s="77">
        <v>1.2199535401777938E-2</v>
      </c>
      <c r="H55" s="40"/>
    </row>
    <row r="56" spans="1:8" x14ac:dyDescent="0.25">
      <c r="A56" s="102"/>
      <c r="B56" s="1" t="s">
        <v>47</v>
      </c>
      <c r="C56" s="38" t="s">
        <v>343</v>
      </c>
      <c r="D56" s="38" t="s">
        <v>297</v>
      </c>
      <c r="E56" s="39">
        <v>2309</v>
      </c>
      <c r="F56" s="39">
        <v>2215254.6</v>
      </c>
      <c r="G56" s="77">
        <v>1.5923424552732122E-2</v>
      </c>
      <c r="H56" s="40"/>
    </row>
    <row r="57" spans="1:8" x14ac:dyDescent="0.25">
      <c r="A57" s="102"/>
      <c r="B57" s="1" t="s">
        <v>48</v>
      </c>
      <c r="C57" s="38" t="s">
        <v>349</v>
      </c>
      <c r="D57" s="38" t="s">
        <v>35</v>
      </c>
      <c r="E57" s="39">
        <v>278</v>
      </c>
      <c r="F57" s="39">
        <v>1323280</v>
      </c>
      <c r="G57" s="77">
        <v>9.511840870182307E-3</v>
      </c>
      <c r="H57" s="40"/>
    </row>
    <row r="58" spans="1:8" x14ac:dyDescent="0.25">
      <c r="A58" s="102"/>
      <c r="B58" s="1" t="s">
        <v>49</v>
      </c>
      <c r="C58" s="38" t="s">
        <v>353</v>
      </c>
      <c r="D58" s="38" t="s">
        <v>350</v>
      </c>
      <c r="E58" s="39">
        <v>50</v>
      </c>
      <c r="F58" s="39">
        <v>985000</v>
      </c>
      <c r="G58" s="77">
        <v>7.0802575850383688E-3</v>
      </c>
      <c r="H58" s="40"/>
    </row>
    <row r="59" spans="1:8" outlineLevel="1" x14ac:dyDescent="0.25">
      <c r="A59" s="102"/>
      <c r="B59" s="1" t="s">
        <v>716</v>
      </c>
      <c r="C59" s="38" t="s">
        <v>730</v>
      </c>
      <c r="D59" s="38" t="s">
        <v>731</v>
      </c>
      <c r="E59" s="39">
        <v>30</v>
      </c>
      <c r="F59" s="39">
        <v>813750</v>
      </c>
      <c r="G59" s="77">
        <v>5.849299096269008E-3</v>
      </c>
      <c r="H59" s="40"/>
    </row>
    <row r="60" spans="1:8" outlineLevel="1" x14ac:dyDescent="0.25">
      <c r="A60" s="102"/>
      <c r="B60" s="1" t="s">
        <v>549</v>
      </c>
      <c r="C60" s="38" t="s">
        <v>559</v>
      </c>
      <c r="D60" s="38" t="s">
        <v>299</v>
      </c>
      <c r="E60" s="39">
        <v>63</v>
      </c>
      <c r="F60" s="39">
        <v>585364.5</v>
      </c>
      <c r="G60" s="77">
        <v>4.2076461331342057E-3</v>
      </c>
      <c r="H60" s="40"/>
    </row>
    <row r="61" spans="1:8" outlineLevel="1" x14ac:dyDescent="0.25">
      <c r="A61" s="102"/>
      <c r="B61" s="1" t="s">
        <v>608</v>
      </c>
      <c r="C61" s="38" t="s">
        <v>630</v>
      </c>
      <c r="D61" s="38" t="s">
        <v>631</v>
      </c>
      <c r="E61" s="39">
        <v>4657</v>
      </c>
      <c r="F61" s="39">
        <v>1490240</v>
      </c>
      <c r="G61" s="77">
        <v>1.0711962501043228E-2</v>
      </c>
      <c r="H61" s="40"/>
    </row>
    <row r="62" spans="1:8" outlineLevel="1" x14ac:dyDescent="0.25">
      <c r="A62" s="102"/>
      <c r="B62" s="1" t="s">
        <v>50</v>
      </c>
      <c r="C62" s="38" t="s">
        <v>351</v>
      </c>
      <c r="D62" s="38" t="s">
        <v>288</v>
      </c>
      <c r="E62" s="39">
        <v>2435</v>
      </c>
      <c r="F62" s="39">
        <v>4278295</v>
      </c>
      <c r="G62" s="77">
        <v>3.0752721446478913E-2</v>
      </c>
      <c r="H62" s="40"/>
    </row>
    <row r="63" spans="1:8" outlineLevel="1" x14ac:dyDescent="0.25">
      <c r="A63" s="102"/>
      <c r="B63" s="1" t="s">
        <v>51</v>
      </c>
      <c r="C63" s="38" t="s">
        <v>344</v>
      </c>
      <c r="D63" s="38" t="s">
        <v>352</v>
      </c>
      <c r="E63" s="39">
        <v>76</v>
      </c>
      <c r="F63" s="39">
        <v>620578</v>
      </c>
      <c r="G63" s="77">
        <v>4.4607635447796359E-3</v>
      </c>
      <c r="H63" s="40"/>
    </row>
    <row r="64" spans="1:8" outlineLevel="1" x14ac:dyDescent="0.25">
      <c r="A64" s="102"/>
      <c r="B64" s="1" t="s">
        <v>568</v>
      </c>
      <c r="C64" s="38" t="s">
        <v>586</v>
      </c>
      <c r="D64" s="38" t="s">
        <v>587</v>
      </c>
      <c r="E64" s="39">
        <v>495</v>
      </c>
      <c r="F64" s="39">
        <v>953370</v>
      </c>
      <c r="G64" s="77">
        <v>6.8528986536528225E-3</v>
      </c>
      <c r="H64" s="40"/>
    </row>
    <row r="65" spans="1:8" outlineLevel="1" x14ac:dyDescent="0.25">
      <c r="A65" s="102"/>
      <c r="B65" s="1" t="s">
        <v>52</v>
      </c>
      <c r="C65" s="38" t="s">
        <v>342</v>
      </c>
      <c r="D65" s="38" t="s">
        <v>345</v>
      </c>
      <c r="E65" s="39">
        <v>831</v>
      </c>
      <c r="F65" s="39">
        <v>1704048.6</v>
      </c>
      <c r="G65" s="77">
        <v>1.2248835558806107E-2</v>
      </c>
      <c r="H65" s="40"/>
    </row>
    <row r="66" spans="1:8" outlineLevel="1" x14ac:dyDescent="0.25">
      <c r="A66" s="102"/>
      <c r="B66" s="1" t="s">
        <v>53</v>
      </c>
      <c r="C66" s="38" t="s">
        <v>354</v>
      </c>
      <c r="D66" s="38" t="s">
        <v>295</v>
      </c>
      <c r="E66" s="39">
        <v>13250</v>
      </c>
      <c r="F66" s="39">
        <v>1582580</v>
      </c>
      <c r="G66" s="77">
        <v>1.1375709694345201E-2</v>
      </c>
      <c r="H66" s="40"/>
    </row>
    <row r="67" spans="1:8" outlineLevel="1" x14ac:dyDescent="0.25">
      <c r="A67" s="102"/>
      <c r="B67" s="1" t="s">
        <v>54</v>
      </c>
      <c r="C67" s="38" t="s">
        <v>364</v>
      </c>
      <c r="D67" s="38" t="s">
        <v>313</v>
      </c>
      <c r="E67" s="39">
        <v>206</v>
      </c>
      <c r="F67" s="39">
        <v>2256936</v>
      </c>
      <c r="G67" s="77">
        <v>1.6223033739031632E-2</v>
      </c>
      <c r="H67" s="40"/>
    </row>
    <row r="68" spans="1:8" outlineLevel="1" x14ac:dyDescent="0.25">
      <c r="A68" s="102"/>
      <c r="B68" s="1" t="s">
        <v>55</v>
      </c>
      <c r="C68" s="38" t="s">
        <v>359</v>
      </c>
      <c r="D68" s="38" t="s">
        <v>296</v>
      </c>
      <c r="E68" s="39">
        <v>332</v>
      </c>
      <c r="F68" s="39">
        <v>1363192</v>
      </c>
      <c r="G68" s="77">
        <v>9.7987314699123085E-3</v>
      </c>
      <c r="H68" s="40"/>
    </row>
    <row r="69" spans="1:8" outlineLevel="1" x14ac:dyDescent="0.25">
      <c r="A69" s="102"/>
      <c r="B69" s="1" t="s">
        <v>609</v>
      </c>
      <c r="C69" s="38" t="s">
        <v>632</v>
      </c>
      <c r="D69" s="38" t="s">
        <v>633</v>
      </c>
      <c r="E69" s="39">
        <v>4685</v>
      </c>
      <c r="F69" s="39">
        <v>1991125</v>
      </c>
      <c r="G69" s="77">
        <v>1.431236333401982E-2</v>
      </c>
      <c r="H69" s="40"/>
    </row>
    <row r="70" spans="1:8" outlineLevel="1" x14ac:dyDescent="0.25">
      <c r="A70" s="102"/>
      <c r="B70" s="1" t="s">
        <v>56</v>
      </c>
      <c r="C70" s="38" t="s">
        <v>358</v>
      </c>
      <c r="D70" s="38" t="s">
        <v>295</v>
      </c>
      <c r="E70" s="39">
        <v>2205</v>
      </c>
      <c r="F70" s="39">
        <v>1777009.5</v>
      </c>
      <c r="G70" s="77">
        <v>1.2773284254883492E-2</v>
      </c>
      <c r="H70" s="40"/>
    </row>
    <row r="71" spans="1:8" outlineLevel="1" x14ac:dyDescent="0.25">
      <c r="A71" s="102"/>
      <c r="B71" s="1" t="s">
        <v>57</v>
      </c>
      <c r="C71" s="38" t="s">
        <v>355</v>
      </c>
      <c r="D71" s="38" t="s">
        <v>360</v>
      </c>
      <c r="E71" s="39">
        <v>153</v>
      </c>
      <c r="F71" s="39">
        <v>1830951</v>
      </c>
      <c r="G71" s="77">
        <v>1.3161020005668616E-2</v>
      </c>
      <c r="H71" s="40"/>
    </row>
    <row r="72" spans="1:8" outlineLevel="1" x14ac:dyDescent="0.25">
      <c r="A72" s="102"/>
      <c r="B72" s="1" t="s">
        <v>58</v>
      </c>
      <c r="C72" s="38" t="s">
        <v>362</v>
      </c>
      <c r="D72" s="38" t="s">
        <v>345</v>
      </c>
      <c r="E72" s="39">
        <v>623</v>
      </c>
      <c r="F72" s="39">
        <v>949452</v>
      </c>
      <c r="G72" s="77">
        <v>6.8247357610455323E-3</v>
      </c>
      <c r="H72" s="40"/>
    </row>
    <row r="73" spans="1:8" outlineLevel="1" x14ac:dyDescent="0.25">
      <c r="A73" s="102"/>
      <c r="B73" s="1" t="s">
        <v>649</v>
      </c>
      <c r="C73" s="38" t="s">
        <v>659</v>
      </c>
      <c r="D73" s="38" t="s">
        <v>368</v>
      </c>
      <c r="E73" s="39">
        <v>4060</v>
      </c>
      <c r="F73" s="39">
        <v>1545236</v>
      </c>
      <c r="G73" s="77">
        <v>1.1107278080887665E-2</v>
      </c>
      <c r="H73" s="40"/>
    </row>
    <row r="74" spans="1:8" x14ac:dyDescent="0.25">
      <c r="B74" s="1" t="s">
        <v>59</v>
      </c>
      <c r="C74" s="38" t="s">
        <v>356</v>
      </c>
      <c r="D74" s="38" t="s">
        <v>299</v>
      </c>
      <c r="E74" s="39">
        <v>241</v>
      </c>
      <c r="F74" s="39">
        <v>1156800</v>
      </c>
      <c r="G74" s="77">
        <v>8.3151695171293245E-3</v>
      </c>
      <c r="H74" s="40"/>
    </row>
    <row r="75" spans="1:8" x14ac:dyDescent="0.25">
      <c r="B75" s="1" t="s">
        <v>60</v>
      </c>
      <c r="C75" s="38" t="s">
        <v>357</v>
      </c>
      <c r="D75" s="38" t="s">
        <v>297</v>
      </c>
      <c r="E75" s="39">
        <v>1565</v>
      </c>
      <c r="F75" s="39">
        <v>1537925.5</v>
      </c>
      <c r="G75" s="77">
        <v>1.1054729631064899E-2</v>
      </c>
      <c r="H75" s="40"/>
    </row>
    <row r="76" spans="1:8" x14ac:dyDescent="0.25">
      <c r="B76" s="1" t="s">
        <v>61</v>
      </c>
      <c r="C76" s="38" t="s">
        <v>363</v>
      </c>
      <c r="D76" s="38" t="s">
        <v>321</v>
      </c>
      <c r="E76" s="39">
        <v>4525</v>
      </c>
      <c r="F76" s="39">
        <v>1460443.75</v>
      </c>
      <c r="G76" s="77">
        <v>1.0497784709095816E-2</v>
      </c>
      <c r="H76" s="40"/>
    </row>
    <row r="77" spans="1:8" x14ac:dyDescent="0.25">
      <c r="A77" s="91" t="s">
        <v>717</v>
      </c>
      <c r="B77" s="1" t="s">
        <v>718</v>
      </c>
      <c r="C77" s="38" t="s">
        <v>733</v>
      </c>
      <c r="D77" s="38" t="s">
        <v>372</v>
      </c>
      <c r="E77" s="39">
        <v>555</v>
      </c>
      <c r="F77" s="39">
        <v>998056.5</v>
      </c>
      <c r="G77" s="77">
        <v>7.1741087354536522E-3</v>
      </c>
      <c r="H77" s="40"/>
    </row>
    <row r="78" spans="1:8" x14ac:dyDescent="0.25">
      <c r="A78" s="103" t="s">
        <v>62</v>
      </c>
      <c r="B78" s="1" t="s">
        <v>63</v>
      </c>
      <c r="C78" s="38" t="s">
        <v>365</v>
      </c>
      <c r="D78" s="38" t="s">
        <v>369</v>
      </c>
      <c r="E78" s="39">
        <v>3510</v>
      </c>
      <c r="F78" s="39">
        <v>914355</v>
      </c>
      <c r="G78" s="77">
        <v>6.5724557605764044E-3</v>
      </c>
      <c r="H78" s="40"/>
    </row>
    <row r="79" spans="1:8" x14ac:dyDescent="0.25">
      <c r="B79" s="1" t="s">
        <v>719</v>
      </c>
      <c r="C79" s="38" t="s">
        <v>734</v>
      </c>
      <c r="D79" s="38" t="s">
        <v>735</v>
      </c>
      <c r="E79" s="39">
        <v>1030</v>
      </c>
      <c r="F79" s="39">
        <v>639939</v>
      </c>
      <c r="G79" s="77">
        <v>4.5999319377785473E-3</v>
      </c>
      <c r="H79" s="40"/>
    </row>
    <row r="80" spans="1:8" x14ac:dyDescent="0.25">
      <c r="B80" s="1" t="s">
        <v>64</v>
      </c>
      <c r="C80" s="38" t="s">
        <v>367</v>
      </c>
      <c r="D80" s="38" t="s">
        <v>371</v>
      </c>
      <c r="E80" s="39">
        <v>6275</v>
      </c>
      <c r="F80" s="39">
        <v>2008000</v>
      </c>
      <c r="G80" s="77">
        <v>1.4433662163205123E-2</v>
      </c>
      <c r="H80" s="40"/>
    </row>
    <row r="81" spans="1:8" x14ac:dyDescent="0.25">
      <c r="B81" s="1" t="s">
        <v>720</v>
      </c>
      <c r="C81" s="38" t="s">
        <v>736</v>
      </c>
      <c r="D81" s="38" t="s">
        <v>737</v>
      </c>
      <c r="E81" s="39">
        <v>23</v>
      </c>
      <c r="F81" s="39">
        <v>836855</v>
      </c>
      <c r="G81" s="77">
        <v>6.0153796561698315E-3</v>
      </c>
      <c r="H81" s="40"/>
    </row>
    <row r="82" spans="1:8" x14ac:dyDescent="0.25">
      <c r="A82" s="110" t="s">
        <v>66</v>
      </c>
      <c r="B82" s="1" t="s">
        <v>610</v>
      </c>
      <c r="C82" s="38" t="s">
        <v>634</v>
      </c>
      <c r="D82" s="38" t="s">
        <v>635</v>
      </c>
      <c r="E82" s="39">
        <v>13135</v>
      </c>
      <c r="F82" s="39">
        <v>2144420.1</v>
      </c>
      <c r="G82" s="77">
        <v>1.5414260587343897E-2</v>
      </c>
      <c r="H82" s="40"/>
    </row>
    <row r="83" spans="1:8" x14ac:dyDescent="0.25">
      <c r="B83" s="1" t="s">
        <v>65</v>
      </c>
      <c r="C83" s="38" t="s">
        <v>366</v>
      </c>
      <c r="D83" s="38" t="s">
        <v>320</v>
      </c>
      <c r="E83" s="39">
        <v>4324</v>
      </c>
      <c r="F83" s="39">
        <v>2253668.7999999998</v>
      </c>
      <c r="G83" s="77">
        <v>1.6199548848085603E-2</v>
      </c>
      <c r="H83" s="40"/>
    </row>
    <row r="84" spans="1:8" x14ac:dyDescent="0.25">
      <c r="B84" s="1" t="s">
        <v>67</v>
      </c>
      <c r="C84" s="38" t="s">
        <v>370</v>
      </c>
      <c r="D84" s="38" t="s">
        <v>291</v>
      </c>
      <c r="E84" s="39">
        <v>926</v>
      </c>
      <c r="F84" s="39">
        <v>1138980</v>
      </c>
      <c r="G84" s="77">
        <v>8.1870779535096472E-3</v>
      </c>
      <c r="H84" s="40"/>
    </row>
    <row r="85" spans="1:8" x14ac:dyDescent="0.25">
      <c r="B85" s="1" t="s">
        <v>68</v>
      </c>
      <c r="C85" s="38" t="s">
        <v>373</v>
      </c>
      <c r="D85" s="38" t="s">
        <v>372</v>
      </c>
      <c r="E85" s="39">
        <v>1850</v>
      </c>
      <c r="F85" s="39">
        <v>659710</v>
      </c>
      <c r="G85" s="77">
        <v>4.7420474430717383E-3</v>
      </c>
      <c r="H85" s="40"/>
    </row>
    <row r="86" spans="1:8" x14ac:dyDescent="0.25">
      <c r="B86" s="1" t="s">
        <v>611</v>
      </c>
      <c r="C86" s="38" t="s">
        <v>636</v>
      </c>
      <c r="D86" s="38" t="s">
        <v>295</v>
      </c>
      <c r="E86" s="39">
        <v>1620</v>
      </c>
      <c r="F86" s="39">
        <v>1636686</v>
      </c>
      <c r="G86" s="77">
        <v>1.1764627884087419E-2</v>
      </c>
      <c r="H86" s="40"/>
    </row>
    <row r="87" spans="1:8" x14ac:dyDescent="0.25">
      <c r="B87" s="1" t="s">
        <v>721</v>
      </c>
      <c r="C87" s="38" t="s">
        <v>732</v>
      </c>
      <c r="D87" s="38" t="s">
        <v>371</v>
      </c>
      <c r="E87" s="39">
        <v>1125</v>
      </c>
      <c r="F87" s="39">
        <v>1887750</v>
      </c>
      <c r="G87" s="77">
        <v>1.3569295691529117E-2</v>
      </c>
      <c r="H87" s="40"/>
    </row>
    <row r="88" spans="1:8" x14ac:dyDescent="0.25">
      <c r="B88" s="1"/>
      <c r="C88" s="38"/>
      <c r="D88" s="38"/>
      <c r="E88" s="39"/>
      <c r="F88" s="39"/>
      <c r="G88" s="77"/>
      <c r="H88" s="40"/>
    </row>
    <row r="89" spans="1:8" x14ac:dyDescent="0.25">
      <c r="B89" s="43"/>
      <c r="C89" s="43" t="s">
        <v>70</v>
      </c>
      <c r="D89" s="43"/>
      <c r="E89" s="44"/>
      <c r="F89" s="45">
        <f>SUM(F7:F88)</f>
        <v>129838814.44999999</v>
      </c>
      <c r="G89" s="78">
        <f>+F89/$F$101</f>
        <v>0.9332916252203064</v>
      </c>
      <c r="H89" s="46"/>
    </row>
    <row r="91" spans="1:8" x14ac:dyDescent="0.25">
      <c r="B91" s="47"/>
      <c r="C91" s="47" t="s">
        <v>73</v>
      </c>
      <c r="D91" s="47"/>
      <c r="E91" s="47"/>
      <c r="F91" s="47" t="s">
        <v>10</v>
      </c>
      <c r="G91" s="47" t="s">
        <v>11</v>
      </c>
      <c r="H91" s="47" t="s">
        <v>12</v>
      </c>
    </row>
    <row r="92" spans="1:8" x14ac:dyDescent="0.25">
      <c r="B92" s="48"/>
      <c r="C92" s="43" t="s">
        <v>722</v>
      </c>
      <c r="D92" s="38"/>
      <c r="E92" s="49"/>
      <c r="F92" s="39">
        <v>5000000</v>
      </c>
      <c r="G92" s="78">
        <v>0</v>
      </c>
      <c r="H92" s="38"/>
    </row>
    <row r="93" spans="1:8" x14ac:dyDescent="0.25">
      <c r="B93" s="48" t="s">
        <v>75</v>
      </c>
      <c r="C93" s="43" t="s">
        <v>76</v>
      </c>
      <c r="D93" s="43"/>
      <c r="E93" s="44"/>
      <c r="F93" s="39">
        <v>3829810.1199999996</v>
      </c>
      <c r="G93" s="78">
        <v>2.7528976803438278E-2</v>
      </c>
      <c r="H93" s="38"/>
    </row>
    <row r="94" spans="1:8" x14ac:dyDescent="0.25">
      <c r="B94" s="48"/>
      <c r="C94" s="43" t="s">
        <v>77</v>
      </c>
      <c r="D94" s="38"/>
      <c r="E94" s="49"/>
      <c r="F94" s="44" t="s">
        <v>74</v>
      </c>
      <c r="G94" s="49">
        <v>0</v>
      </c>
      <c r="H94" s="38"/>
    </row>
    <row r="95" spans="1:8" x14ac:dyDescent="0.25">
      <c r="B95" s="48"/>
      <c r="C95" s="43" t="s">
        <v>78</v>
      </c>
      <c r="D95" s="38"/>
      <c r="E95" s="49"/>
      <c r="F95" s="44" t="s">
        <v>74</v>
      </c>
      <c r="G95" s="49">
        <v>0</v>
      </c>
      <c r="H95" s="38"/>
    </row>
    <row r="96" spans="1:8" x14ac:dyDescent="0.25">
      <c r="B96" s="48"/>
      <c r="C96" s="43" t="s">
        <v>79</v>
      </c>
      <c r="D96" s="38"/>
      <c r="E96" s="49"/>
      <c r="F96" s="44" t="s">
        <v>74</v>
      </c>
      <c r="G96" s="49">
        <v>0</v>
      </c>
      <c r="H96" s="38"/>
    </row>
    <row r="97" spans="2:8" x14ac:dyDescent="0.25">
      <c r="B97" s="38" t="s">
        <v>66</v>
      </c>
      <c r="C97" s="38" t="s">
        <v>80</v>
      </c>
      <c r="D97" s="38"/>
      <c r="E97" s="49"/>
      <c r="F97" s="39">
        <v>450607.77</v>
      </c>
      <c r="G97" s="78">
        <v>3.2390041435733249E-3</v>
      </c>
      <c r="H97" s="38"/>
    </row>
    <row r="98" spans="2:8" x14ac:dyDescent="0.25">
      <c r="B98" s="48"/>
      <c r="C98" s="38"/>
      <c r="D98" s="38"/>
      <c r="E98" s="49"/>
      <c r="F98" s="50"/>
      <c r="G98" s="78"/>
      <c r="H98" s="38"/>
    </row>
    <row r="99" spans="2:8" x14ac:dyDescent="0.25">
      <c r="B99" s="48"/>
      <c r="C99" s="38" t="s">
        <v>81</v>
      </c>
      <c r="D99" s="38"/>
      <c r="E99" s="49"/>
      <c r="F99" s="51">
        <v>9280417.8899999987</v>
      </c>
      <c r="G99" s="78">
        <v>6.6708374779693672E-2</v>
      </c>
      <c r="H99" s="38"/>
    </row>
    <row r="100" spans="2:8" x14ac:dyDescent="0.25">
      <c r="B100" s="48"/>
      <c r="C100" s="38"/>
      <c r="D100" s="38"/>
      <c r="E100" s="49"/>
      <c r="F100" s="51"/>
      <c r="G100" s="79"/>
      <c r="H100" s="38"/>
    </row>
    <row r="101" spans="2:8" x14ac:dyDescent="0.25">
      <c r="B101" s="52"/>
      <c r="C101" s="53" t="s">
        <v>82</v>
      </c>
      <c r="D101" s="54"/>
      <c r="E101" s="55"/>
      <c r="F101" s="55">
        <f>+F99+F89</f>
        <v>139119232.33999997</v>
      </c>
      <c r="G101" s="80">
        <v>1</v>
      </c>
      <c r="H101" s="38"/>
    </row>
    <row r="102" spans="2:8" x14ac:dyDescent="0.25">
      <c r="F102" s="56">
        <v>0</v>
      </c>
    </row>
    <row r="103" spans="2:8" hidden="1" x14ac:dyDescent="0.25">
      <c r="C103" s="43" t="s">
        <v>83</v>
      </c>
      <c r="D103" s="14"/>
      <c r="F103" s="35"/>
    </row>
    <row r="104" spans="2:8" hidden="1" x14ac:dyDescent="0.25">
      <c r="C104" s="43" t="s">
        <v>84</v>
      </c>
      <c r="D104" s="14"/>
    </row>
    <row r="105" spans="2:8" hidden="1" x14ac:dyDescent="0.25">
      <c r="C105" s="43" t="s">
        <v>85</v>
      </c>
      <c r="D105" s="14"/>
    </row>
    <row r="106" spans="2:8" hidden="1" x14ac:dyDescent="0.25">
      <c r="C106" s="43" t="s">
        <v>86</v>
      </c>
      <c r="D106" s="59">
        <v>9.4722000000000008</v>
      </c>
    </row>
    <row r="107" spans="2:8" hidden="1" x14ac:dyDescent="0.25">
      <c r="C107" s="43" t="s">
        <v>87</v>
      </c>
      <c r="D107" s="59">
        <v>10.1373</v>
      </c>
    </row>
    <row r="108" spans="2:8" hidden="1" x14ac:dyDescent="0.25">
      <c r="C108" s="43" t="s">
        <v>88</v>
      </c>
      <c r="D108" s="60"/>
    </row>
    <row r="109" spans="2:8" hidden="1" x14ac:dyDescent="0.25">
      <c r="C109" s="43" t="s">
        <v>89</v>
      </c>
      <c r="D109" s="58">
        <v>0</v>
      </c>
    </row>
    <row r="110" spans="2:8" hidden="1" x14ac:dyDescent="0.25">
      <c r="C110" s="43" t="s">
        <v>90</v>
      </c>
      <c r="D110" s="58">
        <v>0</v>
      </c>
      <c r="F110" s="56"/>
      <c r="G110" s="81"/>
    </row>
    <row r="111" spans="2:8" hidden="1" x14ac:dyDescent="0.25">
      <c r="B111" s="61"/>
      <c r="C111" s="37"/>
    </row>
    <row r="112" spans="2:8" x14ac:dyDescent="0.25">
      <c r="F112" s="35"/>
    </row>
    <row r="113" spans="3:8" hidden="1" x14ac:dyDescent="0.25">
      <c r="C113" s="47" t="s">
        <v>91</v>
      </c>
      <c r="D113" s="47"/>
      <c r="E113" s="47"/>
      <c r="F113" s="47"/>
      <c r="G113" s="47"/>
      <c r="H113" s="47"/>
    </row>
    <row r="114" spans="3:8" hidden="1" x14ac:dyDescent="0.25">
      <c r="C114" s="47" t="s">
        <v>92</v>
      </c>
      <c r="D114" s="47"/>
      <c r="E114" s="47"/>
      <c r="F114" s="47" t="s">
        <v>10</v>
      </c>
      <c r="G114" s="47" t="s">
        <v>11</v>
      </c>
      <c r="H114" s="47" t="s">
        <v>12</v>
      </c>
    </row>
    <row r="115" spans="3:8" hidden="1" x14ac:dyDescent="0.25">
      <c r="C115" s="43" t="s">
        <v>93</v>
      </c>
      <c r="D115" s="38"/>
      <c r="E115" s="49"/>
      <c r="F115" s="62">
        <f>SUMIF(Table1345676816[[Industry ]],#REF!,Table1345676816[Market Value])</f>
        <v>0</v>
      </c>
      <c r="G115" s="82">
        <f>+F115/$F$101</f>
        <v>0</v>
      </c>
      <c r="H115" s="38"/>
    </row>
    <row r="116" spans="3:8" hidden="1" x14ac:dyDescent="0.25">
      <c r="C116" s="38" t="s">
        <v>94</v>
      </c>
      <c r="D116" s="38"/>
      <c r="E116" s="49"/>
      <c r="F116" s="62">
        <f>SUMIF(Table1345676816[[Industry ]],#REF!,Table1345676816[Market Value])</f>
        <v>0</v>
      </c>
      <c r="G116" s="82">
        <f>+F116/$F$101</f>
        <v>0</v>
      </c>
      <c r="H116" s="38"/>
    </row>
    <row r="117" spans="3:8" hidden="1" x14ac:dyDescent="0.25">
      <c r="C117" s="38" t="s">
        <v>95</v>
      </c>
      <c r="D117" s="38"/>
      <c r="E117" s="49"/>
      <c r="F117" s="62">
        <f>SUMIF($E$129:$E$136,C117,H129:H136)</f>
        <v>0</v>
      </c>
      <c r="G117" s="82">
        <f>+F117/$F$101</f>
        <v>0</v>
      </c>
      <c r="H117" s="38"/>
    </row>
    <row r="118" spans="3:8" hidden="1" x14ac:dyDescent="0.25">
      <c r="C118" s="38" t="s">
        <v>96</v>
      </c>
      <c r="D118" s="38"/>
      <c r="E118" s="49"/>
      <c r="F118" s="62">
        <f t="shared" ref="F118:F126" si="0">SUMIF($E$129:$E$136,C118,H130:H137)</f>
        <v>0</v>
      </c>
      <c r="G118" s="82">
        <f t="shared" ref="G118:G126" si="1">+F118/$F$101</f>
        <v>0</v>
      </c>
      <c r="H118" s="38"/>
    </row>
    <row r="119" spans="3:8" hidden="1" x14ac:dyDescent="0.25">
      <c r="C119" s="38" t="s">
        <v>97</v>
      </c>
      <c r="D119" s="38"/>
      <c r="E119" s="49"/>
      <c r="F119" s="62">
        <f t="shared" si="0"/>
        <v>0</v>
      </c>
      <c r="G119" s="82">
        <f t="shared" si="1"/>
        <v>0</v>
      </c>
      <c r="H119" s="38"/>
    </row>
    <row r="120" spans="3:8" hidden="1" x14ac:dyDescent="0.25">
      <c r="C120" s="38" t="s">
        <v>98</v>
      </c>
      <c r="D120" s="38"/>
      <c r="E120" s="49"/>
      <c r="F120" s="62">
        <f t="shared" si="0"/>
        <v>0</v>
      </c>
      <c r="G120" s="82">
        <f t="shared" si="1"/>
        <v>0</v>
      </c>
      <c r="H120" s="38"/>
    </row>
    <row r="121" spans="3:8" hidden="1" x14ac:dyDescent="0.25">
      <c r="C121" s="38" t="s">
        <v>99</v>
      </c>
      <c r="D121" s="38"/>
      <c r="E121" s="49"/>
      <c r="F121" s="62">
        <f t="shared" si="0"/>
        <v>0</v>
      </c>
      <c r="G121" s="82">
        <f t="shared" si="1"/>
        <v>0</v>
      </c>
      <c r="H121" s="38"/>
    </row>
    <row r="122" spans="3:8" hidden="1" x14ac:dyDescent="0.25">
      <c r="C122" s="38" t="s">
        <v>100</v>
      </c>
      <c r="D122" s="38"/>
      <c r="E122" s="49"/>
      <c r="F122" s="62">
        <f t="shared" si="0"/>
        <v>0</v>
      </c>
      <c r="G122" s="82">
        <f t="shared" si="1"/>
        <v>0</v>
      </c>
      <c r="H122" s="38"/>
    </row>
    <row r="123" spans="3:8" hidden="1" x14ac:dyDescent="0.25">
      <c r="C123" s="38" t="s">
        <v>101</v>
      </c>
      <c r="D123" s="38"/>
      <c r="E123" s="49"/>
      <c r="F123" s="62">
        <f t="shared" si="0"/>
        <v>0</v>
      </c>
      <c r="G123" s="82">
        <f t="shared" si="1"/>
        <v>0</v>
      </c>
      <c r="H123" s="38"/>
    </row>
    <row r="124" spans="3:8" hidden="1" x14ac:dyDescent="0.25">
      <c r="C124" s="38" t="s">
        <v>102</v>
      </c>
      <c r="D124" s="38"/>
      <c r="E124" s="49"/>
      <c r="F124" s="62">
        <f>SUMIF($E$129:$E$136,C124,H136:H143)</f>
        <v>0</v>
      </c>
      <c r="G124" s="82">
        <f t="shared" si="1"/>
        <v>0</v>
      </c>
      <c r="H124" s="38"/>
    </row>
    <row r="125" spans="3:8" hidden="1" x14ac:dyDescent="0.25">
      <c r="C125" s="38" t="s">
        <v>103</v>
      </c>
      <c r="D125" s="38"/>
      <c r="E125" s="49"/>
      <c r="F125" s="62">
        <f t="shared" si="0"/>
        <v>0</v>
      </c>
      <c r="G125" s="82">
        <f t="shared" si="1"/>
        <v>0</v>
      </c>
      <c r="H125" s="38"/>
    </row>
    <row r="126" spans="3:8" hidden="1" x14ac:dyDescent="0.25">
      <c r="C126" s="38" t="s">
        <v>104</v>
      </c>
      <c r="D126" s="38"/>
      <c r="E126" s="49"/>
      <c r="F126" s="62">
        <f t="shared" si="0"/>
        <v>0</v>
      </c>
      <c r="G126" s="82">
        <f t="shared" si="1"/>
        <v>0</v>
      </c>
      <c r="H126" s="38"/>
    </row>
    <row r="127" spans="3:8" hidden="1" x14ac:dyDescent="0.25"/>
    <row r="128" spans="3:8" hidden="1" x14ac:dyDescent="0.25"/>
    <row r="129" spans="5:8" s="91" customFormat="1" hidden="1" x14ac:dyDescent="0.25">
      <c r="E129" s="91" t="s">
        <v>95</v>
      </c>
      <c r="F129" s="91" t="s">
        <v>105</v>
      </c>
      <c r="G129" s="91">
        <f t="shared" ref="G129:G136" si="2">SUMIF($H$7:$H$57,F129,$E$7:$E$57)</f>
        <v>0</v>
      </c>
      <c r="H129" s="91">
        <f t="shared" ref="H129:H136" si="3">SUMIF($H$7:$H$57,F129,$F$7:$F$57)</f>
        <v>0</v>
      </c>
    </row>
    <row r="130" spans="5:8" s="91" customFormat="1" hidden="1" x14ac:dyDescent="0.25">
      <c r="E130" s="91" t="s">
        <v>95</v>
      </c>
      <c r="F130" s="91" t="s">
        <v>106</v>
      </c>
      <c r="G130" s="91">
        <f t="shared" si="2"/>
        <v>0</v>
      </c>
      <c r="H130" s="91">
        <f t="shared" si="3"/>
        <v>0</v>
      </c>
    </row>
    <row r="131" spans="5:8" s="91" customFormat="1" hidden="1" x14ac:dyDescent="0.25">
      <c r="E131" s="91" t="s">
        <v>95</v>
      </c>
      <c r="F131" s="91" t="s">
        <v>107</v>
      </c>
      <c r="G131" s="91">
        <f t="shared" si="2"/>
        <v>0</v>
      </c>
      <c r="H131" s="91">
        <f t="shared" si="3"/>
        <v>0</v>
      </c>
    </row>
    <row r="132" spans="5:8" s="91" customFormat="1" hidden="1" x14ac:dyDescent="0.25">
      <c r="E132" s="91" t="s">
        <v>97</v>
      </c>
      <c r="F132" s="91" t="s">
        <v>108</v>
      </c>
      <c r="G132" s="91">
        <f t="shared" si="2"/>
        <v>0</v>
      </c>
      <c r="H132" s="91">
        <f t="shared" si="3"/>
        <v>0</v>
      </c>
    </row>
    <row r="133" spans="5:8" s="91" customFormat="1" hidden="1" x14ac:dyDescent="0.25">
      <c r="E133" s="91" t="s">
        <v>98</v>
      </c>
      <c r="F133" s="91" t="s">
        <v>109</v>
      </c>
      <c r="G133" s="91">
        <f t="shared" si="2"/>
        <v>0</v>
      </c>
      <c r="H133" s="91">
        <f t="shared" si="3"/>
        <v>0</v>
      </c>
    </row>
    <row r="134" spans="5:8" s="91" customFormat="1" hidden="1" x14ac:dyDescent="0.25">
      <c r="E134" s="91" t="s">
        <v>95</v>
      </c>
      <c r="F134" s="91" t="s">
        <v>110</v>
      </c>
      <c r="G134" s="91">
        <f t="shared" si="2"/>
        <v>0</v>
      </c>
      <c r="H134" s="91">
        <f t="shared" si="3"/>
        <v>0</v>
      </c>
    </row>
    <row r="135" spans="5:8" s="91" customFormat="1" hidden="1" x14ac:dyDescent="0.25">
      <c r="E135" s="91" t="s">
        <v>98</v>
      </c>
      <c r="F135" s="91" t="s">
        <v>111</v>
      </c>
      <c r="G135" s="91">
        <f t="shared" si="2"/>
        <v>0</v>
      </c>
      <c r="H135" s="91">
        <f t="shared" si="3"/>
        <v>0</v>
      </c>
    </row>
    <row r="136" spans="5:8" s="91" customFormat="1" hidden="1" x14ac:dyDescent="0.25">
      <c r="E136" s="91" t="s">
        <v>95</v>
      </c>
      <c r="F136" s="91" t="s">
        <v>112</v>
      </c>
      <c r="G136" s="91">
        <f t="shared" si="2"/>
        <v>0</v>
      </c>
      <c r="H136" s="91">
        <f t="shared" si="3"/>
        <v>0</v>
      </c>
    </row>
    <row r="137" spans="5:8" s="91" customFormat="1" x14ac:dyDescent="0.25">
      <c r="E137" s="97"/>
      <c r="G137" s="91" t="s">
        <v>113</v>
      </c>
      <c r="H137" s="91" t="s">
        <v>113</v>
      </c>
    </row>
    <row r="138" spans="5:8" s="91" customFormat="1" x14ac:dyDescent="0.25">
      <c r="E138" s="97"/>
    </row>
  </sheetData>
  <pageMargins left="0.7" right="0.7" top="0.75" bottom="0.75" header="0.3" footer="0.3"/>
  <pageSetup scale="44" orientation="portrait" horizontalDpi="4294967295" verticalDpi="4294967295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AD36C-B0B4-431F-AFAA-32E32208B01D}">
  <sheetPr>
    <tabColor rgb="FF7030A0"/>
  </sheetPr>
  <dimension ref="A2:H145"/>
  <sheetViews>
    <sheetView showGridLines="0" zoomScaleNormal="100" zoomScaleSheetLayoutView="89" workbookViewId="0">
      <selection activeCell="C11" sqref="C11"/>
    </sheetView>
  </sheetViews>
  <sheetFormatPr defaultColWidth="9.140625" defaultRowHeight="15" outlineLevelRow="1" x14ac:dyDescent="0.25"/>
  <cols>
    <col min="1" max="1" width="11.28515625" style="91" customWidth="1"/>
    <col min="2" max="2" width="16.5703125" style="32" customWidth="1"/>
    <col min="3" max="3" width="60.7109375" style="32" customWidth="1"/>
    <col min="4" max="4" width="60.85546875" style="32" customWidth="1"/>
    <col min="5" max="5" width="19.42578125" style="35" customWidth="1"/>
    <col min="6" max="6" width="29.5703125" style="32" customWidth="1"/>
    <col min="7" max="7" width="20.5703125" style="32" customWidth="1"/>
    <col min="8" max="8" width="20.7109375" style="32" bestFit="1" customWidth="1"/>
    <col min="9" max="9" width="12" style="32" bestFit="1" customWidth="1"/>
    <col min="10" max="11" width="9.140625" style="32"/>
    <col min="12" max="12" width="16.140625" style="32" bestFit="1" customWidth="1"/>
    <col min="13" max="13" width="14" style="32" bestFit="1" customWidth="1"/>
    <col min="14" max="14" width="9.140625" style="32"/>
    <col min="15" max="15" width="10" style="32" bestFit="1" customWidth="1"/>
    <col min="16" max="16384" width="9.140625" style="32"/>
  </cols>
  <sheetData>
    <row r="2" spans="1:8" x14ac:dyDescent="0.25">
      <c r="B2" s="33" t="s">
        <v>0</v>
      </c>
      <c r="D2" s="34" t="s">
        <v>1</v>
      </c>
    </row>
    <row r="3" spans="1:8" x14ac:dyDescent="0.25">
      <c r="A3" s="91" t="s">
        <v>530</v>
      </c>
      <c r="B3" s="33" t="s">
        <v>3</v>
      </c>
      <c r="D3" s="33" t="s">
        <v>285</v>
      </c>
    </row>
    <row r="4" spans="1:8" x14ac:dyDescent="0.25">
      <c r="B4" s="33" t="s">
        <v>5</v>
      </c>
      <c r="D4" s="33" t="s">
        <v>798</v>
      </c>
    </row>
    <row r="6" spans="1:8" s="91" customFormat="1" x14ac:dyDescent="0.25">
      <c r="B6" s="126" t="s">
        <v>6</v>
      </c>
      <c r="C6" s="127" t="s">
        <v>7</v>
      </c>
      <c r="D6" s="127" t="s">
        <v>8</v>
      </c>
      <c r="E6" s="128" t="s">
        <v>9</v>
      </c>
      <c r="F6" s="127" t="s">
        <v>10</v>
      </c>
      <c r="G6" s="127" t="s">
        <v>11</v>
      </c>
      <c r="H6" s="130" t="s">
        <v>12</v>
      </c>
    </row>
    <row r="7" spans="1:8" x14ac:dyDescent="0.25">
      <c r="A7" s="102"/>
      <c r="B7" s="1" t="s">
        <v>251</v>
      </c>
      <c r="C7" s="38" t="s">
        <v>505</v>
      </c>
      <c r="D7" s="120" t="s">
        <v>283</v>
      </c>
      <c r="E7" s="39">
        <v>50000</v>
      </c>
      <c r="F7" s="39">
        <v>4745030</v>
      </c>
      <c r="G7" s="77">
        <v>5.9826054602997683E-2</v>
      </c>
      <c r="H7" s="40"/>
    </row>
    <row r="8" spans="1:8" x14ac:dyDescent="0.25">
      <c r="A8" s="102"/>
      <c r="B8" s="1" t="s">
        <v>702</v>
      </c>
      <c r="C8" s="38" t="s">
        <v>703</v>
      </c>
      <c r="D8" s="120" t="s">
        <v>283</v>
      </c>
      <c r="E8" s="39">
        <v>20000</v>
      </c>
      <c r="F8" s="39">
        <v>1924474</v>
      </c>
      <c r="G8" s="77">
        <v>2.426405873219966E-2</v>
      </c>
      <c r="H8" s="40"/>
    </row>
    <row r="9" spans="1:8" x14ac:dyDescent="0.25">
      <c r="A9" s="102"/>
      <c r="B9" s="1" t="s">
        <v>674</v>
      </c>
      <c r="C9" s="38" t="s">
        <v>675</v>
      </c>
      <c r="D9" s="120" t="s">
        <v>283</v>
      </c>
      <c r="E9" s="39">
        <v>70000</v>
      </c>
      <c r="F9" s="39">
        <v>6885242</v>
      </c>
      <c r="G9" s="77">
        <v>8.681017060942775E-2</v>
      </c>
      <c r="H9" s="40"/>
    </row>
    <row r="10" spans="1:8" x14ac:dyDescent="0.25">
      <c r="A10" s="102"/>
      <c r="B10" s="1" t="s">
        <v>676</v>
      </c>
      <c r="C10" s="38" t="s">
        <v>677</v>
      </c>
      <c r="D10" s="120" t="s">
        <v>283</v>
      </c>
      <c r="E10" s="39">
        <v>50800</v>
      </c>
      <c r="F10" s="39">
        <v>5078968.76</v>
      </c>
      <c r="G10" s="77">
        <v>6.4036404904221772E-2</v>
      </c>
      <c r="H10" s="40"/>
    </row>
    <row r="11" spans="1:8" x14ac:dyDescent="0.25">
      <c r="A11" s="102"/>
      <c r="B11" s="1" t="s">
        <v>759</v>
      </c>
      <c r="C11" s="38" t="s">
        <v>760</v>
      </c>
      <c r="D11" s="120" t="s">
        <v>283</v>
      </c>
      <c r="E11" s="39">
        <v>25000</v>
      </c>
      <c r="F11" s="39">
        <v>2430097.5</v>
      </c>
      <c r="G11" s="77">
        <v>3.0639036154799477E-2</v>
      </c>
      <c r="H11" s="40"/>
    </row>
    <row r="12" spans="1:8" x14ac:dyDescent="0.25">
      <c r="A12" s="102"/>
      <c r="B12" s="1" t="s">
        <v>704</v>
      </c>
      <c r="C12" s="38" t="s">
        <v>705</v>
      </c>
      <c r="D12" s="120" t="s">
        <v>72</v>
      </c>
      <c r="E12" s="39">
        <v>20000</v>
      </c>
      <c r="F12" s="39">
        <v>1968208</v>
      </c>
      <c r="G12" s="77">
        <v>2.4815463606775268E-2</v>
      </c>
      <c r="H12" s="40"/>
    </row>
    <row r="13" spans="1:8" x14ac:dyDescent="0.25">
      <c r="A13" s="102"/>
      <c r="B13" s="1" t="s">
        <v>708</v>
      </c>
      <c r="C13" s="38" t="s">
        <v>709</v>
      </c>
      <c r="D13" s="38" t="s">
        <v>72</v>
      </c>
      <c r="E13" s="39">
        <v>20000</v>
      </c>
      <c r="F13" s="39">
        <v>1946608</v>
      </c>
      <c r="G13" s="77">
        <v>2.4543127545796784E-2</v>
      </c>
      <c r="H13" s="40"/>
    </row>
    <row r="14" spans="1:8" x14ac:dyDescent="0.25">
      <c r="A14" s="102"/>
      <c r="B14" s="1" t="s">
        <v>791</v>
      </c>
      <c r="C14" s="38" t="s">
        <v>792</v>
      </c>
      <c r="D14" s="38" t="s">
        <v>72</v>
      </c>
      <c r="E14" s="39">
        <v>20000</v>
      </c>
      <c r="F14" s="39">
        <v>1937826</v>
      </c>
      <c r="G14" s="77">
        <v>2.4432402763967475E-2</v>
      </c>
      <c r="H14" s="40"/>
    </row>
    <row r="15" spans="1:8" x14ac:dyDescent="0.25">
      <c r="A15" s="102"/>
      <c r="B15" s="1" t="s">
        <v>795</v>
      </c>
      <c r="C15" s="38" t="s">
        <v>796</v>
      </c>
      <c r="D15" s="38" t="s">
        <v>72</v>
      </c>
      <c r="E15" s="39">
        <v>20000</v>
      </c>
      <c r="F15" s="39">
        <v>1939004</v>
      </c>
      <c r="G15" s="77">
        <v>2.4447255165811577E-2</v>
      </c>
      <c r="H15" s="40"/>
    </row>
    <row r="16" spans="1:8" x14ac:dyDescent="0.25">
      <c r="A16" s="102"/>
      <c r="B16" s="1" t="s">
        <v>13</v>
      </c>
      <c r="C16" s="38" t="s">
        <v>290</v>
      </c>
      <c r="D16" s="38" t="s">
        <v>286</v>
      </c>
      <c r="E16" s="39">
        <v>1605</v>
      </c>
      <c r="F16" s="39">
        <v>1905135</v>
      </c>
      <c r="G16" s="77">
        <v>2.4020229700567115E-2</v>
      </c>
      <c r="H16" s="40"/>
    </row>
    <row r="17" spans="1:8" x14ac:dyDescent="0.25">
      <c r="A17" s="102"/>
      <c r="B17" s="1" t="s">
        <v>14</v>
      </c>
      <c r="C17" s="38" t="s">
        <v>287</v>
      </c>
      <c r="D17" s="38" t="s">
        <v>291</v>
      </c>
      <c r="E17" s="39">
        <v>1000</v>
      </c>
      <c r="F17" s="39">
        <v>994100</v>
      </c>
      <c r="G17" s="77">
        <v>1.2533762880496013E-2</v>
      </c>
      <c r="H17" s="40"/>
    </row>
    <row r="18" spans="1:8" x14ac:dyDescent="0.25">
      <c r="A18" s="102"/>
      <c r="B18" s="1" t="s">
        <v>15</v>
      </c>
      <c r="C18" s="38" t="s">
        <v>292</v>
      </c>
      <c r="D18" s="38" t="s">
        <v>289</v>
      </c>
      <c r="E18" s="39">
        <v>405</v>
      </c>
      <c r="F18" s="39">
        <v>1522800</v>
      </c>
      <c r="G18" s="77">
        <v>1.9199692298983329E-2</v>
      </c>
      <c r="H18" s="40"/>
    </row>
    <row r="19" spans="1:8" x14ac:dyDescent="0.25">
      <c r="A19" s="102"/>
      <c r="B19" s="1" t="s">
        <v>16</v>
      </c>
      <c r="C19" s="38" t="s">
        <v>293</v>
      </c>
      <c r="D19" s="38" t="s">
        <v>295</v>
      </c>
      <c r="E19" s="39">
        <v>1319</v>
      </c>
      <c r="F19" s="39">
        <v>304095.45</v>
      </c>
      <c r="G19" s="77">
        <v>3.8340813432629827E-3</v>
      </c>
      <c r="H19" s="40"/>
    </row>
    <row r="20" spans="1:8" x14ac:dyDescent="0.25">
      <c r="A20" s="102"/>
      <c r="B20" s="1" t="s">
        <v>17</v>
      </c>
      <c r="C20" s="38" t="s">
        <v>304</v>
      </c>
      <c r="D20" s="38" t="s">
        <v>286</v>
      </c>
      <c r="E20" s="39">
        <v>905</v>
      </c>
      <c r="F20" s="39">
        <v>274396</v>
      </c>
      <c r="G20" s="77">
        <v>3.4596261939005973E-3</v>
      </c>
      <c r="H20" s="40"/>
    </row>
    <row r="21" spans="1:8" x14ac:dyDescent="0.25">
      <c r="A21" s="102"/>
      <c r="B21" s="1" t="s">
        <v>18</v>
      </c>
      <c r="C21" s="38" t="s">
        <v>302</v>
      </c>
      <c r="D21" s="38" t="s">
        <v>298</v>
      </c>
      <c r="E21" s="39">
        <v>242</v>
      </c>
      <c r="F21" s="39">
        <v>454742.2</v>
      </c>
      <c r="G21" s="77">
        <v>5.7334583105875603E-3</v>
      </c>
      <c r="H21" s="40"/>
    </row>
    <row r="22" spans="1:8" x14ac:dyDescent="0.25">
      <c r="A22" s="102"/>
      <c r="B22" s="1" t="s">
        <v>19</v>
      </c>
      <c r="C22" s="38" t="s">
        <v>308</v>
      </c>
      <c r="D22" s="38" t="s">
        <v>294</v>
      </c>
      <c r="E22" s="39">
        <v>345</v>
      </c>
      <c r="F22" s="39">
        <v>324921</v>
      </c>
      <c r="G22" s="77">
        <v>4.0966530217218036E-3</v>
      </c>
      <c r="H22" s="40"/>
    </row>
    <row r="23" spans="1:8" x14ac:dyDescent="0.25">
      <c r="A23" s="102"/>
      <c r="B23" s="1" t="s">
        <v>20</v>
      </c>
      <c r="C23" s="38" t="s">
        <v>305</v>
      </c>
      <c r="D23" s="38" t="s">
        <v>295</v>
      </c>
      <c r="E23" s="39">
        <v>3755</v>
      </c>
      <c r="F23" s="39">
        <v>2661168.5</v>
      </c>
      <c r="G23" s="77">
        <v>3.3552414207871695E-2</v>
      </c>
      <c r="H23" s="40"/>
    </row>
    <row r="24" spans="1:8" x14ac:dyDescent="0.25">
      <c r="A24" s="102"/>
      <c r="B24" s="1" t="s">
        <v>21</v>
      </c>
      <c r="C24" s="38" t="s">
        <v>307</v>
      </c>
      <c r="D24" s="38" t="s">
        <v>299</v>
      </c>
      <c r="E24" s="39">
        <v>258</v>
      </c>
      <c r="F24" s="39">
        <v>468682.8</v>
      </c>
      <c r="G24" s="77">
        <v>5.9092235000170372E-3</v>
      </c>
      <c r="H24" s="40"/>
    </row>
    <row r="25" spans="1:8" x14ac:dyDescent="0.25">
      <c r="A25" s="102"/>
      <c r="B25" s="1" t="s">
        <v>22</v>
      </c>
      <c r="C25" s="38" t="s">
        <v>300</v>
      </c>
      <c r="D25" s="38" t="s">
        <v>299</v>
      </c>
      <c r="E25" s="39">
        <v>235</v>
      </c>
      <c r="F25" s="39">
        <v>316310</v>
      </c>
      <c r="G25" s="77">
        <v>3.9880842337085744E-3</v>
      </c>
      <c r="H25" s="40"/>
    </row>
    <row r="26" spans="1:8" x14ac:dyDescent="0.25">
      <c r="A26" s="102"/>
      <c r="B26" s="1" t="s">
        <v>23</v>
      </c>
      <c r="C26" s="38" t="s">
        <v>306</v>
      </c>
      <c r="D26" s="38" t="s">
        <v>295</v>
      </c>
      <c r="E26" s="39">
        <v>1507</v>
      </c>
      <c r="F26" s="39">
        <v>1445966.5</v>
      </c>
      <c r="G26" s="77">
        <v>1.8230963931335619E-2</v>
      </c>
      <c r="H26" s="40"/>
    </row>
    <row r="27" spans="1:8" x14ac:dyDescent="0.25">
      <c r="A27" s="102"/>
      <c r="B27" s="1" t="s">
        <v>24</v>
      </c>
      <c r="C27" s="38" t="s">
        <v>303</v>
      </c>
      <c r="D27" s="38" t="s">
        <v>296</v>
      </c>
      <c r="E27" s="39">
        <v>78</v>
      </c>
      <c r="F27" s="39">
        <v>557700</v>
      </c>
      <c r="G27" s="77">
        <v>7.0315657966528783E-3</v>
      </c>
      <c r="H27" s="40"/>
    </row>
    <row r="28" spans="1:8" x14ac:dyDescent="0.25">
      <c r="A28" s="102"/>
      <c r="B28" s="1" t="s">
        <v>25</v>
      </c>
      <c r="C28" s="38" t="s">
        <v>301</v>
      </c>
      <c r="D28" s="38" t="s">
        <v>313</v>
      </c>
      <c r="E28" s="39">
        <v>400</v>
      </c>
      <c r="F28" s="39">
        <v>149600</v>
      </c>
      <c r="G28" s="77">
        <v>1.8861793852954466E-3</v>
      </c>
      <c r="H28" s="40"/>
    </row>
    <row r="29" spans="1:8" x14ac:dyDescent="0.25">
      <c r="A29" s="102"/>
      <c r="B29" s="1" t="s">
        <v>26</v>
      </c>
      <c r="C29" s="38" t="s">
        <v>323</v>
      </c>
      <c r="D29" s="38" t="s">
        <v>312</v>
      </c>
      <c r="E29" s="39">
        <v>1485</v>
      </c>
      <c r="F29" s="39">
        <v>273685.5</v>
      </c>
      <c r="G29" s="77">
        <v>3.4506681026355412E-3</v>
      </c>
      <c r="H29" s="40"/>
    </row>
    <row r="30" spans="1:8" x14ac:dyDescent="0.25">
      <c r="A30" s="102"/>
      <c r="B30" s="1" t="s">
        <v>27</v>
      </c>
      <c r="C30" s="38" t="s">
        <v>314</v>
      </c>
      <c r="D30" s="38" t="s">
        <v>299</v>
      </c>
      <c r="E30" s="39">
        <v>45</v>
      </c>
      <c r="F30" s="39">
        <v>55485</v>
      </c>
      <c r="G30" s="77">
        <v>6.9956325663848829E-4</v>
      </c>
      <c r="H30" s="40"/>
    </row>
    <row r="31" spans="1:8" x14ac:dyDescent="0.25">
      <c r="A31" s="102"/>
      <c r="B31" s="1" t="s">
        <v>28</v>
      </c>
      <c r="C31" s="38" t="s">
        <v>310</v>
      </c>
      <c r="D31" s="38" t="s">
        <v>295</v>
      </c>
      <c r="E31" s="39">
        <v>2090</v>
      </c>
      <c r="F31" s="39">
        <v>2762353</v>
      </c>
      <c r="G31" s="77">
        <v>3.4828163659819736E-2</v>
      </c>
      <c r="H31" s="40"/>
    </row>
    <row r="32" spans="1:8" x14ac:dyDescent="0.25">
      <c r="A32" s="102"/>
      <c r="B32" s="1" t="s">
        <v>680</v>
      </c>
      <c r="C32" s="38" t="s">
        <v>683</v>
      </c>
      <c r="D32" s="38" t="s">
        <v>684</v>
      </c>
      <c r="E32" s="39">
        <v>3945</v>
      </c>
      <c r="F32" s="39">
        <v>725524.95</v>
      </c>
      <c r="G32" s="77">
        <v>9.1475281029913744E-3</v>
      </c>
      <c r="H32" s="40"/>
    </row>
    <row r="33" spans="1:8" x14ac:dyDescent="0.25">
      <c r="A33" s="102"/>
      <c r="B33" s="1" t="s">
        <v>29</v>
      </c>
      <c r="C33" s="38" t="s">
        <v>311</v>
      </c>
      <c r="D33" s="38" t="s">
        <v>315</v>
      </c>
      <c r="E33" s="39">
        <v>316</v>
      </c>
      <c r="F33" s="39">
        <v>932200</v>
      </c>
      <c r="G33" s="77">
        <v>1.1753318335377108E-2</v>
      </c>
      <c r="H33" s="40"/>
    </row>
    <row r="34" spans="1:8" x14ac:dyDescent="0.25">
      <c r="A34" s="102"/>
      <c r="B34" s="1" t="s">
        <v>681</v>
      </c>
      <c r="C34" s="38" t="s">
        <v>685</v>
      </c>
      <c r="D34" s="38" t="s">
        <v>686</v>
      </c>
      <c r="E34" s="39">
        <v>57</v>
      </c>
      <c r="F34" s="39">
        <v>176244</v>
      </c>
      <c r="G34" s="77">
        <v>2.2221109597727988E-3</v>
      </c>
      <c r="H34" s="40"/>
    </row>
    <row r="35" spans="1:8" x14ac:dyDescent="0.25">
      <c r="A35" s="102"/>
      <c r="B35" s="1" t="s">
        <v>30</v>
      </c>
      <c r="C35" s="38" t="s">
        <v>322</v>
      </c>
      <c r="D35" s="38" t="s">
        <v>297</v>
      </c>
      <c r="E35" s="39">
        <v>170</v>
      </c>
      <c r="F35" s="39">
        <v>275400</v>
      </c>
      <c r="G35" s="77">
        <v>3.4722847774757083E-3</v>
      </c>
      <c r="H35" s="40"/>
    </row>
    <row r="36" spans="1:8" x14ac:dyDescent="0.25">
      <c r="A36" s="102"/>
      <c r="B36" s="1" t="s">
        <v>569</v>
      </c>
      <c r="C36" s="38" t="s">
        <v>588</v>
      </c>
      <c r="D36" s="38" t="s">
        <v>288</v>
      </c>
      <c r="E36" s="39">
        <v>880</v>
      </c>
      <c r="F36" s="39">
        <v>328416</v>
      </c>
      <c r="G36" s="77">
        <v>4.1407185093662391E-3</v>
      </c>
      <c r="H36" s="40"/>
    </row>
    <row r="37" spans="1:8" x14ac:dyDescent="0.25">
      <c r="A37" s="102"/>
      <c r="B37" s="1" t="s">
        <v>32</v>
      </c>
      <c r="C37" s="38" t="s">
        <v>317</v>
      </c>
      <c r="D37" s="38" t="s">
        <v>320</v>
      </c>
      <c r="E37" s="39">
        <v>190</v>
      </c>
      <c r="F37" s="39">
        <v>322316</v>
      </c>
      <c r="G37" s="77">
        <v>4.0638087884417593E-3</v>
      </c>
      <c r="H37" s="40"/>
    </row>
    <row r="38" spans="1:8" x14ac:dyDescent="0.25">
      <c r="A38" s="102"/>
      <c r="B38" s="1" t="s">
        <v>570</v>
      </c>
      <c r="C38" s="38" t="s">
        <v>590</v>
      </c>
      <c r="D38" s="38" t="s">
        <v>589</v>
      </c>
      <c r="E38" s="39">
        <v>115</v>
      </c>
      <c r="F38" s="39">
        <v>262280.5</v>
      </c>
      <c r="G38" s="77">
        <v>3.3068721408087056E-3</v>
      </c>
      <c r="H38" s="40"/>
    </row>
    <row r="39" spans="1:8" x14ac:dyDescent="0.25">
      <c r="A39" s="102"/>
      <c r="B39" s="1" t="s">
        <v>567</v>
      </c>
      <c r="C39" s="38" t="s">
        <v>584</v>
      </c>
      <c r="D39" s="38" t="s">
        <v>585</v>
      </c>
      <c r="E39" s="39">
        <v>140</v>
      </c>
      <c r="F39" s="39">
        <v>231868</v>
      </c>
      <c r="G39" s="77">
        <v>2.9234267493962874E-3</v>
      </c>
      <c r="H39" s="40"/>
    </row>
    <row r="40" spans="1:8" x14ac:dyDescent="0.25">
      <c r="A40" s="102"/>
      <c r="B40" s="1" t="s">
        <v>33</v>
      </c>
      <c r="C40" s="38" t="s">
        <v>309</v>
      </c>
      <c r="D40" s="38" t="s">
        <v>316</v>
      </c>
      <c r="E40" s="39">
        <v>2565</v>
      </c>
      <c r="F40" s="39">
        <v>673953.75</v>
      </c>
      <c r="G40" s="77">
        <v>8.4973106276240717E-3</v>
      </c>
      <c r="H40" s="40"/>
    </row>
    <row r="41" spans="1:8" x14ac:dyDescent="0.25">
      <c r="A41" s="102"/>
      <c r="B41" s="1" t="s">
        <v>713</v>
      </c>
      <c r="C41" s="38" t="s">
        <v>739</v>
      </c>
      <c r="D41" s="38" t="s">
        <v>299</v>
      </c>
      <c r="E41" s="39">
        <v>151</v>
      </c>
      <c r="F41" s="39">
        <v>418164.3</v>
      </c>
      <c r="G41" s="77">
        <v>5.2722786251771436E-3</v>
      </c>
      <c r="H41" s="40"/>
    </row>
    <row r="42" spans="1:8" x14ac:dyDescent="0.25">
      <c r="A42" s="102"/>
      <c r="B42" s="1" t="s">
        <v>34</v>
      </c>
      <c r="C42" s="38" t="s">
        <v>330</v>
      </c>
      <c r="D42" s="38" t="s">
        <v>295</v>
      </c>
      <c r="E42" s="39">
        <v>2270</v>
      </c>
      <c r="F42" s="39">
        <v>720498</v>
      </c>
      <c r="G42" s="77">
        <v>9.0841475584665689E-3</v>
      </c>
      <c r="H42" s="40"/>
    </row>
    <row r="43" spans="1:8" x14ac:dyDescent="0.25">
      <c r="A43" s="102"/>
      <c r="B43" s="1" t="s">
        <v>36</v>
      </c>
      <c r="C43" s="38" t="s">
        <v>340</v>
      </c>
      <c r="D43" s="38" t="s">
        <v>338</v>
      </c>
      <c r="E43" s="39">
        <v>177</v>
      </c>
      <c r="F43" s="39">
        <v>168061.5</v>
      </c>
      <c r="G43" s="77">
        <v>2.1189447644507399E-3</v>
      </c>
      <c r="H43" s="40"/>
    </row>
    <row r="44" spans="1:8" ht="13.5" customHeight="1" x14ac:dyDescent="0.25">
      <c r="A44" s="102"/>
      <c r="B44" s="1" t="s">
        <v>604</v>
      </c>
      <c r="C44" s="38" t="s">
        <v>624</v>
      </c>
      <c r="D44" s="38" t="s">
        <v>625</v>
      </c>
      <c r="E44" s="39">
        <v>563</v>
      </c>
      <c r="F44" s="39">
        <v>442518</v>
      </c>
      <c r="G44" s="77">
        <v>5.5793337514850969E-3</v>
      </c>
      <c r="H44" s="40"/>
    </row>
    <row r="45" spans="1:8" x14ac:dyDescent="0.25">
      <c r="A45" s="102"/>
      <c r="B45" s="1" t="s">
        <v>746</v>
      </c>
      <c r="C45" s="38" t="s">
        <v>747</v>
      </c>
      <c r="D45" s="38" t="s">
        <v>346</v>
      </c>
      <c r="E45" s="39">
        <v>10000</v>
      </c>
      <c r="F45" s="39">
        <v>1134200</v>
      </c>
      <c r="G45" s="77">
        <v>1.4300164831564811E-2</v>
      </c>
      <c r="H45" s="40"/>
    </row>
    <row r="46" spans="1:8" x14ac:dyDescent="0.25">
      <c r="A46" s="102"/>
      <c r="B46" s="1" t="s">
        <v>714</v>
      </c>
      <c r="C46" s="38" t="s">
        <v>738</v>
      </c>
      <c r="D46" s="38" t="s">
        <v>688</v>
      </c>
      <c r="E46" s="39">
        <v>350</v>
      </c>
      <c r="F46" s="39">
        <v>147577.5</v>
      </c>
      <c r="G46" s="77">
        <v>1.8606793999561416E-3</v>
      </c>
      <c r="H46" s="40"/>
    </row>
    <row r="47" spans="1:8" x14ac:dyDescent="0.25">
      <c r="A47" s="102"/>
      <c r="B47" s="1" t="s">
        <v>541</v>
      </c>
      <c r="C47" s="38" t="s">
        <v>545</v>
      </c>
      <c r="D47" s="38" t="s">
        <v>544</v>
      </c>
      <c r="E47" s="39">
        <v>91</v>
      </c>
      <c r="F47" s="39">
        <v>382291</v>
      </c>
      <c r="G47" s="77">
        <v>4.8199826429410533E-3</v>
      </c>
      <c r="H47" s="40"/>
    </row>
    <row r="48" spans="1:8" x14ac:dyDescent="0.25">
      <c r="A48" s="102"/>
      <c r="B48" s="1" t="s">
        <v>37</v>
      </c>
      <c r="C48" s="38" t="s">
        <v>326</v>
      </c>
      <c r="D48" s="38" t="s">
        <v>328</v>
      </c>
      <c r="E48" s="39">
        <v>590</v>
      </c>
      <c r="F48" s="39">
        <v>254880</v>
      </c>
      <c r="G48" s="77">
        <v>3.2135655195461459E-3</v>
      </c>
      <c r="H48" s="40"/>
    </row>
    <row r="49" spans="1:8" x14ac:dyDescent="0.25">
      <c r="A49" s="102"/>
      <c r="B49" s="1" t="s">
        <v>605</v>
      </c>
      <c r="C49" s="38" t="s">
        <v>626</v>
      </c>
      <c r="D49" s="38" t="s">
        <v>627</v>
      </c>
      <c r="E49" s="39">
        <v>1326</v>
      </c>
      <c r="F49" s="39">
        <v>343434</v>
      </c>
      <c r="G49" s="77">
        <v>4.3300677206521152E-3</v>
      </c>
      <c r="H49" s="40"/>
    </row>
    <row r="50" spans="1:8" x14ac:dyDescent="0.25">
      <c r="A50" s="102"/>
      <c r="B50" s="1" t="s">
        <v>682</v>
      </c>
      <c r="C50" s="38" t="s">
        <v>687</v>
      </c>
      <c r="D50" s="38" t="s">
        <v>688</v>
      </c>
      <c r="E50" s="39">
        <v>1850</v>
      </c>
      <c r="F50" s="39">
        <v>285251.5</v>
      </c>
      <c r="G50" s="77">
        <v>3.5964939767687441E-3</v>
      </c>
      <c r="H50" s="40"/>
    </row>
    <row r="51" spans="1:8" x14ac:dyDescent="0.25">
      <c r="A51" s="102"/>
      <c r="B51" s="1" t="s">
        <v>38</v>
      </c>
      <c r="C51" s="38" t="s">
        <v>337</v>
      </c>
      <c r="D51" s="38" t="s">
        <v>333</v>
      </c>
      <c r="E51" s="39">
        <v>810</v>
      </c>
      <c r="F51" s="39">
        <v>182898</v>
      </c>
      <c r="G51" s="77">
        <v>2.3060055963353382E-3</v>
      </c>
      <c r="H51" s="40"/>
    </row>
    <row r="52" spans="1:8" x14ac:dyDescent="0.25">
      <c r="A52" s="102"/>
      <c r="B52" s="1" t="s">
        <v>39</v>
      </c>
      <c r="C52" s="38" t="s">
        <v>658</v>
      </c>
      <c r="D52" s="38" t="s">
        <v>291</v>
      </c>
      <c r="E52" s="39">
        <v>38</v>
      </c>
      <c r="F52" s="39">
        <v>153710</v>
      </c>
      <c r="G52" s="77">
        <v>1.9379988857871865E-3</v>
      </c>
      <c r="H52" s="40"/>
    </row>
    <row r="53" spans="1:8" x14ac:dyDescent="0.25">
      <c r="A53" s="102"/>
      <c r="B53" s="1" t="s">
        <v>40</v>
      </c>
      <c r="C53" s="38" t="s">
        <v>339</v>
      </c>
      <c r="D53" s="38" t="s">
        <v>332</v>
      </c>
      <c r="E53" s="39">
        <v>58</v>
      </c>
      <c r="F53" s="39">
        <v>280140</v>
      </c>
      <c r="G53" s="77">
        <v>3.5320474130793211E-3</v>
      </c>
      <c r="H53" s="40"/>
    </row>
    <row r="54" spans="1:8" x14ac:dyDescent="0.25">
      <c r="A54" s="102"/>
      <c r="B54" s="1" t="s">
        <v>548</v>
      </c>
      <c r="C54" s="38" t="s">
        <v>329</v>
      </c>
      <c r="D54" s="38" t="s">
        <v>295</v>
      </c>
      <c r="E54" s="39">
        <v>3125</v>
      </c>
      <c r="F54" s="39">
        <v>1303125</v>
      </c>
      <c r="G54" s="77">
        <v>1.6429996734379202E-2</v>
      </c>
      <c r="H54" s="40"/>
    </row>
    <row r="55" spans="1:8" x14ac:dyDescent="0.25">
      <c r="A55" s="102"/>
      <c r="B55" s="1" t="s">
        <v>41</v>
      </c>
      <c r="C55" s="38" t="s">
        <v>327</v>
      </c>
      <c r="D55" s="38" t="s">
        <v>295</v>
      </c>
      <c r="E55" s="39">
        <v>835</v>
      </c>
      <c r="F55" s="39">
        <v>1023710</v>
      </c>
      <c r="G55" s="77">
        <v>1.2907090230754021E-2</v>
      </c>
      <c r="H55" s="40"/>
    </row>
    <row r="56" spans="1:8" x14ac:dyDescent="0.25">
      <c r="A56" s="102"/>
      <c r="B56" s="1" t="s">
        <v>42</v>
      </c>
      <c r="C56" s="38" t="s">
        <v>334</v>
      </c>
      <c r="D56" s="38" t="s">
        <v>335</v>
      </c>
      <c r="E56" s="39">
        <v>221</v>
      </c>
      <c r="F56" s="39">
        <v>289510</v>
      </c>
      <c r="G56" s="77">
        <v>3.6501857876797108E-3</v>
      </c>
      <c r="H56" s="40"/>
    </row>
    <row r="57" spans="1:8" x14ac:dyDescent="0.25">
      <c r="A57" s="102"/>
      <c r="B57" s="1" t="s">
        <v>43</v>
      </c>
      <c r="C57" s="38" t="s">
        <v>336</v>
      </c>
      <c r="D57" s="38" t="s">
        <v>321</v>
      </c>
      <c r="E57" s="39">
        <v>850</v>
      </c>
      <c r="F57" s="39">
        <v>305150</v>
      </c>
      <c r="G57" s="77">
        <v>3.8473772688696894E-3</v>
      </c>
      <c r="H57" s="40"/>
    </row>
    <row r="58" spans="1:8" x14ac:dyDescent="0.25">
      <c r="A58" s="102"/>
      <c r="B58" s="1" t="s">
        <v>44</v>
      </c>
      <c r="C58" s="38" t="s">
        <v>324</v>
      </c>
      <c r="D58" s="38" t="s">
        <v>325</v>
      </c>
      <c r="E58" s="39">
        <v>2075</v>
      </c>
      <c r="F58" s="39">
        <v>862162.5</v>
      </c>
      <c r="G58" s="77">
        <v>1.0870274961729849E-2</v>
      </c>
      <c r="H58" s="40"/>
    </row>
    <row r="59" spans="1:8" outlineLevel="1" x14ac:dyDescent="0.25">
      <c r="A59" s="102"/>
      <c r="B59" s="1" t="s">
        <v>606</v>
      </c>
      <c r="C59" s="38" t="s">
        <v>628</v>
      </c>
      <c r="D59" s="38" t="s">
        <v>291</v>
      </c>
      <c r="E59" s="39">
        <v>95</v>
      </c>
      <c r="F59" s="39">
        <v>501505</v>
      </c>
      <c r="G59" s="77">
        <v>6.3230507528248192E-3</v>
      </c>
      <c r="H59" s="40"/>
    </row>
    <row r="60" spans="1:8" outlineLevel="1" x14ac:dyDescent="0.25">
      <c r="A60" s="102"/>
      <c r="B60" s="1" t="s">
        <v>45</v>
      </c>
      <c r="C60" s="38" t="s">
        <v>331</v>
      </c>
      <c r="D60" s="38" t="s">
        <v>341</v>
      </c>
      <c r="E60" s="39">
        <v>1728</v>
      </c>
      <c r="F60" s="39">
        <v>670982.40000000002</v>
      </c>
      <c r="G60" s="77">
        <v>8.4598473982357182E-3</v>
      </c>
      <c r="H60" s="40"/>
    </row>
    <row r="61" spans="1:8" outlineLevel="1" x14ac:dyDescent="0.25">
      <c r="A61" s="102"/>
      <c r="B61" s="1" t="s">
        <v>715</v>
      </c>
      <c r="C61" s="38" t="s">
        <v>740</v>
      </c>
      <c r="D61" s="38" t="s">
        <v>346</v>
      </c>
      <c r="E61" s="39">
        <v>930</v>
      </c>
      <c r="F61" s="39">
        <v>626820</v>
      </c>
      <c r="G61" s="77">
        <v>7.9030411917840361E-3</v>
      </c>
      <c r="H61" s="40"/>
    </row>
    <row r="62" spans="1:8" outlineLevel="1" x14ac:dyDescent="0.25">
      <c r="A62" s="102"/>
      <c r="B62" s="1" t="s">
        <v>607</v>
      </c>
      <c r="C62" s="38" t="s">
        <v>629</v>
      </c>
      <c r="D62" s="38" t="s">
        <v>286</v>
      </c>
      <c r="E62" s="39">
        <v>225</v>
      </c>
      <c r="F62" s="39">
        <v>100946.25</v>
      </c>
      <c r="G62" s="77">
        <v>1.2727455599791475E-3</v>
      </c>
      <c r="H62" s="40"/>
    </row>
    <row r="63" spans="1:8" outlineLevel="1" x14ac:dyDescent="0.25">
      <c r="A63" s="102"/>
      <c r="B63" s="1" t="s">
        <v>46</v>
      </c>
      <c r="C63" s="38" t="s">
        <v>348</v>
      </c>
      <c r="D63" s="38" t="s">
        <v>347</v>
      </c>
      <c r="E63" s="39">
        <v>97</v>
      </c>
      <c r="F63" s="39">
        <v>444939</v>
      </c>
      <c r="G63" s="77">
        <v>5.6098580849864351E-3</v>
      </c>
      <c r="H63" s="40"/>
    </row>
    <row r="64" spans="1:8" outlineLevel="1" x14ac:dyDescent="0.25">
      <c r="A64" s="102"/>
      <c r="B64" s="1" t="s">
        <v>47</v>
      </c>
      <c r="C64" s="38" t="s">
        <v>343</v>
      </c>
      <c r="D64" s="38" t="s">
        <v>297</v>
      </c>
      <c r="E64" s="39">
        <v>805</v>
      </c>
      <c r="F64" s="39">
        <v>772317</v>
      </c>
      <c r="G64" s="77">
        <v>9.737489333644541E-3</v>
      </c>
      <c r="H64" s="40"/>
    </row>
    <row r="65" spans="1:8" outlineLevel="1" x14ac:dyDescent="0.25">
      <c r="A65" s="102"/>
      <c r="B65" s="1" t="s">
        <v>48</v>
      </c>
      <c r="C65" s="38" t="s">
        <v>349</v>
      </c>
      <c r="D65" s="38" t="s">
        <v>35</v>
      </c>
      <c r="E65" s="39">
        <v>98</v>
      </c>
      <c r="F65" s="39">
        <v>466480</v>
      </c>
      <c r="G65" s="77">
        <v>5.8814502650576198E-3</v>
      </c>
      <c r="H65" s="40"/>
    </row>
    <row r="66" spans="1:8" outlineLevel="1" x14ac:dyDescent="0.25">
      <c r="A66" s="102"/>
      <c r="B66" s="1" t="s">
        <v>49</v>
      </c>
      <c r="C66" s="38" t="s">
        <v>353</v>
      </c>
      <c r="D66" s="38" t="s">
        <v>350</v>
      </c>
      <c r="E66" s="39">
        <v>18</v>
      </c>
      <c r="F66" s="39">
        <v>354600</v>
      </c>
      <c r="G66" s="77">
        <v>4.4708503343968272E-3</v>
      </c>
      <c r="H66" s="40"/>
    </row>
    <row r="67" spans="1:8" outlineLevel="1" x14ac:dyDescent="0.25">
      <c r="A67" s="102"/>
      <c r="B67" s="1" t="s">
        <v>716</v>
      </c>
      <c r="C67" s="38" t="s">
        <v>730</v>
      </c>
      <c r="D67" s="38" t="s">
        <v>731</v>
      </c>
      <c r="E67" s="39">
        <v>10</v>
      </c>
      <c r="F67" s="39">
        <v>271250</v>
      </c>
      <c r="G67" s="77">
        <v>3.4199609509451196E-3</v>
      </c>
      <c r="H67" s="40"/>
    </row>
    <row r="68" spans="1:8" outlineLevel="1" x14ac:dyDescent="0.25">
      <c r="A68" s="102"/>
      <c r="B68" s="1" t="s">
        <v>549</v>
      </c>
      <c r="C68" s="38" t="s">
        <v>559</v>
      </c>
      <c r="D68" s="38" t="s">
        <v>299</v>
      </c>
      <c r="E68" s="39">
        <v>17</v>
      </c>
      <c r="F68" s="39">
        <v>157955.5</v>
      </c>
      <c r="G68" s="77">
        <v>1.9915267907355274E-3</v>
      </c>
      <c r="H68" s="40"/>
    </row>
    <row r="69" spans="1:8" outlineLevel="1" x14ac:dyDescent="0.25">
      <c r="A69" s="102"/>
      <c r="B69" s="1" t="s">
        <v>608</v>
      </c>
      <c r="C69" s="38" t="s">
        <v>630</v>
      </c>
      <c r="D69" s="38" t="s">
        <v>631</v>
      </c>
      <c r="E69" s="39">
        <v>1660</v>
      </c>
      <c r="F69" s="39">
        <v>531200</v>
      </c>
      <c r="G69" s="77">
        <v>6.6974497959153825E-3</v>
      </c>
      <c r="H69" s="40"/>
    </row>
    <row r="70" spans="1:8" outlineLevel="1" x14ac:dyDescent="0.25">
      <c r="A70" s="102"/>
      <c r="B70" s="1" t="s">
        <v>50</v>
      </c>
      <c r="C70" s="38" t="s">
        <v>351</v>
      </c>
      <c r="D70" s="38" t="s">
        <v>288</v>
      </c>
      <c r="E70" s="39">
        <v>770</v>
      </c>
      <c r="F70" s="39">
        <v>1352890</v>
      </c>
      <c r="G70" s="77">
        <v>1.7057441367462279E-2</v>
      </c>
      <c r="H70" s="40"/>
    </row>
    <row r="71" spans="1:8" outlineLevel="1" x14ac:dyDescent="0.25">
      <c r="A71" s="102"/>
      <c r="B71" s="1" t="s">
        <v>51</v>
      </c>
      <c r="C71" s="38" t="s">
        <v>344</v>
      </c>
      <c r="D71" s="38" t="s">
        <v>352</v>
      </c>
      <c r="E71" s="39">
        <v>27</v>
      </c>
      <c r="F71" s="39">
        <v>220468.5</v>
      </c>
      <c r="G71" s="77">
        <v>2.7797001323997938E-3</v>
      </c>
      <c r="H71" s="40"/>
    </row>
    <row r="72" spans="1:8" outlineLevel="1" x14ac:dyDescent="0.25">
      <c r="A72" s="102"/>
      <c r="B72" s="1" t="s">
        <v>568</v>
      </c>
      <c r="C72" s="38" t="s">
        <v>586</v>
      </c>
      <c r="D72" s="38" t="s">
        <v>587</v>
      </c>
      <c r="E72" s="39">
        <v>176</v>
      </c>
      <c r="F72" s="39">
        <v>338976</v>
      </c>
      <c r="G72" s="77">
        <v>4.2738605836223882E-3</v>
      </c>
      <c r="H72" s="40"/>
    </row>
    <row r="73" spans="1:8" outlineLevel="1" x14ac:dyDescent="0.25">
      <c r="A73" s="102"/>
      <c r="B73" s="1" t="s">
        <v>52</v>
      </c>
      <c r="C73" s="38" t="s">
        <v>342</v>
      </c>
      <c r="D73" s="38" t="s">
        <v>345</v>
      </c>
      <c r="E73" s="39">
        <v>301</v>
      </c>
      <c r="F73" s="39">
        <v>617230.6</v>
      </c>
      <c r="G73" s="77">
        <v>7.7821365888605595E-3</v>
      </c>
      <c r="H73" s="40"/>
    </row>
    <row r="74" spans="1:8" x14ac:dyDescent="0.25">
      <c r="B74" s="1" t="s">
        <v>53</v>
      </c>
      <c r="C74" s="38" t="s">
        <v>354</v>
      </c>
      <c r="D74" s="38" t="s">
        <v>295</v>
      </c>
      <c r="E74" s="39">
        <v>2750</v>
      </c>
      <c r="F74" s="39">
        <v>328460</v>
      </c>
      <c r="G74" s="77">
        <v>4.1412732680089735E-3</v>
      </c>
      <c r="H74" s="40"/>
    </row>
    <row r="75" spans="1:8" x14ac:dyDescent="0.25">
      <c r="B75" s="1" t="s">
        <v>54</v>
      </c>
      <c r="C75" s="38" t="s">
        <v>364</v>
      </c>
      <c r="D75" s="38" t="s">
        <v>313</v>
      </c>
      <c r="E75" s="39">
        <v>70</v>
      </c>
      <c r="F75" s="39">
        <v>766920</v>
      </c>
      <c r="G75" s="77">
        <v>9.6694431428528335E-3</v>
      </c>
      <c r="H75" s="40"/>
    </row>
    <row r="76" spans="1:8" x14ac:dyDescent="0.25">
      <c r="B76" s="1" t="s">
        <v>55</v>
      </c>
      <c r="C76" s="38" t="s">
        <v>359</v>
      </c>
      <c r="D76" s="38" t="s">
        <v>296</v>
      </c>
      <c r="E76" s="39">
        <v>116</v>
      </c>
      <c r="F76" s="39">
        <v>476296</v>
      </c>
      <c r="G76" s="77">
        <v>6.0052118749911766E-3</v>
      </c>
      <c r="H76" s="40"/>
    </row>
    <row r="77" spans="1:8" x14ac:dyDescent="0.25">
      <c r="A77" s="91" t="s">
        <v>717</v>
      </c>
      <c r="B77" s="1" t="s">
        <v>609</v>
      </c>
      <c r="C77" s="38" t="s">
        <v>632</v>
      </c>
      <c r="D77" s="38" t="s">
        <v>633</v>
      </c>
      <c r="E77" s="39">
        <v>1640</v>
      </c>
      <c r="F77" s="39">
        <v>697000</v>
      </c>
      <c r="G77" s="77">
        <v>8.7878812269446948E-3</v>
      </c>
      <c r="H77" s="40"/>
    </row>
    <row r="78" spans="1:8" x14ac:dyDescent="0.25">
      <c r="A78" s="103" t="s">
        <v>62</v>
      </c>
      <c r="B78" s="1" t="s">
        <v>56</v>
      </c>
      <c r="C78" s="38" t="s">
        <v>358</v>
      </c>
      <c r="D78" s="38" t="s">
        <v>295</v>
      </c>
      <c r="E78" s="39">
        <v>585</v>
      </c>
      <c r="F78" s="39">
        <v>471451.5</v>
      </c>
      <c r="G78" s="77">
        <v>5.9441316876110714E-3</v>
      </c>
      <c r="H78" s="40"/>
    </row>
    <row r="79" spans="1:8" x14ac:dyDescent="0.25">
      <c r="B79" s="1" t="s">
        <v>57</v>
      </c>
      <c r="C79" s="38" t="s">
        <v>355</v>
      </c>
      <c r="D79" s="38" t="s">
        <v>360</v>
      </c>
      <c r="E79" s="39">
        <v>62</v>
      </c>
      <c r="F79" s="39">
        <v>741954</v>
      </c>
      <c r="G79" s="77">
        <v>9.3546680457052001E-3</v>
      </c>
      <c r="H79" s="40"/>
    </row>
    <row r="80" spans="1:8" x14ac:dyDescent="0.25">
      <c r="B80" s="1" t="s">
        <v>58</v>
      </c>
      <c r="C80" s="38" t="s">
        <v>362</v>
      </c>
      <c r="D80" s="38" t="s">
        <v>345</v>
      </c>
      <c r="E80" s="39">
        <v>225</v>
      </c>
      <c r="F80" s="39">
        <v>342900</v>
      </c>
      <c r="G80" s="77">
        <v>4.3233349680334805E-3</v>
      </c>
      <c r="H80" s="40"/>
    </row>
    <row r="81" spans="1:8" x14ac:dyDescent="0.25">
      <c r="B81" s="1" t="s">
        <v>649</v>
      </c>
      <c r="C81" s="38" t="s">
        <v>659</v>
      </c>
      <c r="D81" s="38" t="s">
        <v>368</v>
      </c>
      <c r="E81" s="39">
        <v>1485</v>
      </c>
      <c r="F81" s="39">
        <v>565191</v>
      </c>
      <c r="G81" s="77">
        <v>7.1260134555783342E-3</v>
      </c>
      <c r="H81" s="40"/>
    </row>
    <row r="82" spans="1:8" x14ac:dyDescent="0.25">
      <c r="A82" s="110" t="s">
        <v>66</v>
      </c>
      <c r="B82" s="1" t="s">
        <v>59</v>
      </c>
      <c r="C82" s="38" t="s">
        <v>356</v>
      </c>
      <c r="D82" s="38" t="s">
        <v>299</v>
      </c>
      <c r="E82" s="39">
        <v>92</v>
      </c>
      <c r="F82" s="39">
        <v>441600</v>
      </c>
      <c r="G82" s="77">
        <v>5.5677594688935111E-3</v>
      </c>
      <c r="H82" s="40"/>
    </row>
    <row r="83" spans="1:8" x14ac:dyDescent="0.25">
      <c r="B83" s="1" t="s">
        <v>60</v>
      </c>
      <c r="C83" s="38" t="s">
        <v>357</v>
      </c>
      <c r="D83" s="38" t="s">
        <v>297</v>
      </c>
      <c r="E83" s="39">
        <v>530</v>
      </c>
      <c r="F83" s="39">
        <v>520831</v>
      </c>
      <c r="G83" s="77">
        <v>6.5667158784947378E-3</v>
      </c>
      <c r="H83" s="40"/>
    </row>
    <row r="84" spans="1:8" x14ac:dyDescent="0.25">
      <c r="B84" s="1" t="s">
        <v>61</v>
      </c>
      <c r="C84" s="38" t="s">
        <v>363</v>
      </c>
      <c r="D84" s="38" t="s">
        <v>321</v>
      </c>
      <c r="E84" s="39">
        <v>1635</v>
      </c>
      <c r="F84" s="39">
        <v>527696.25</v>
      </c>
      <c r="G84" s="77">
        <v>6.6532739869499483E-3</v>
      </c>
      <c r="H84" s="40"/>
    </row>
    <row r="85" spans="1:8" x14ac:dyDescent="0.25">
      <c r="B85" s="1" t="s">
        <v>718</v>
      </c>
      <c r="C85" s="38" t="s">
        <v>733</v>
      </c>
      <c r="D85" s="38" t="s">
        <v>372</v>
      </c>
      <c r="E85" s="39">
        <v>150</v>
      </c>
      <c r="F85" s="39">
        <v>269745</v>
      </c>
      <c r="G85" s="77">
        <v>3.4009856837334241E-3</v>
      </c>
      <c r="H85" s="40"/>
    </row>
    <row r="86" spans="1:8" x14ac:dyDescent="0.25">
      <c r="B86" s="1" t="s">
        <v>63</v>
      </c>
      <c r="C86" s="38" t="s">
        <v>365</v>
      </c>
      <c r="D86" s="38" t="s">
        <v>369</v>
      </c>
      <c r="E86" s="39">
        <v>1445</v>
      </c>
      <c r="F86" s="39">
        <v>376422.5</v>
      </c>
      <c r="G86" s="77">
        <v>4.7459917089664122E-3</v>
      </c>
      <c r="H86" s="40"/>
    </row>
    <row r="87" spans="1:8" x14ac:dyDescent="0.25">
      <c r="B87" s="1" t="s">
        <v>719</v>
      </c>
      <c r="C87" s="38" t="s">
        <v>734</v>
      </c>
      <c r="D87" s="38" t="s">
        <v>735</v>
      </c>
      <c r="E87" s="39">
        <v>350</v>
      </c>
      <c r="F87" s="39">
        <v>217455</v>
      </c>
      <c r="G87" s="77">
        <v>2.7417054694480036E-3</v>
      </c>
      <c r="H87" s="40"/>
    </row>
    <row r="88" spans="1:8" x14ac:dyDescent="0.25">
      <c r="B88" s="1" t="s">
        <v>64</v>
      </c>
      <c r="C88" s="38" t="s">
        <v>367</v>
      </c>
      <c r="D88" s="38" t="s">
        <v>371</v>
      </c>
      <c r="E88" s="39">
        <v>2130</v>
      </c>
      <c r="F88" s="39">
        <v>681600</v>
      </c>
      <c r="G88" s="77">
        <v>8.5937157019878099E-3</v>
      </c>
      <c r="H88" s="40"/>
    </row>
    <row r="89" spans="1:8" x14ac:dyDescent="0.25">
      <c r="B89" s="1" t="s">
        <v>720</v>
      </c>
      <c r="C89" s="38" t="s">
        <v>736</v>
      </c>
      <c r="D89" s="38" t="s">
        <v>737</v>
      </c>
      <c r="E89" s="39">
        <v>8</v>
      </c>
      <c r="F89" s="39">
        <v>291080</v>
      </c>
      <c r="G89" s="77">
        <v>3.6699805847045363E-3</v>
      </c>
      <c r="H89" s="40"/>
    </row>
    <row r="90" spans="1:8" x14ac:dyDescent="0.25">
      <c r="B90" s="1" t="s">
        <v>610</v>
      </c>
      <c r="C90" s="38" t="s">
        <v>634</v>
      </c>
      <c r="D90" s="38" t="s">
        <v>635</v>
      </c>
      <c r="E90" s="39">
        <v>4690</v>
      </c>
      <c r="F90" s="39">
        <v>765689.4</v>
      </c>
      <c r="G90" s="77">
        <v>9.6539275522676427E-3</v>
      </c>
      <c r="H90" s="40"/>
    </row>
    <row r="91" spans="1:8" x14ac:dyDescent="0.25">
      <c r="B91" s="1" t="s">
        <v>65</v>
      </c>
      <c r="C91" s="38" t="s">
        <v>366</v>
      </c>
      <c r="D91" s="38" t="s">
        <v>320</v>
      </c>
      <c r="E91" s="39">
        <v>1350</v>
      </c>
      <c r="F91" s="39">
        <v>703620</v>
      </c>
      <c r="G91" s="77">
        <v>8.8713471863742129E-3</v>
      </c>
      <c r="H91" s="40"/>
    </row>
    <row r="92" spans="1:8" x14ac:dyDescent="0.25">
      <c r="A92" s="109" t="s">
        <v>69</v>
      </c>
      <c r="B92" s="1" t="s">
        <v>67</v>
      </c>
      <c r="C92" s="38" t="s">
        <v>370</v>
      </c>
      <c r="D92" s="38" t="s">
        <v>291</v>
      </c>
      <c r="E92" s="39">
        <v>332</v>
      </c>
      <c r="F92" s="39">
        <v>408360</v>
      </c>
      <c r="G92" s="77">
        <v>5.1486645306099508E-3</v>
      </c>
      <c r="H92" s="40"/>
    </row>
    <row r="93" spans="1:8" x14ac:dyDescent="0.25">
      <c r="B93" s="1" t="s">
        <v>68</v>
      </c>
      <c r="C93" s="38" t="s">
        <v>373</v>
      </c>
      <c r="D93" s="38" t="s">
        <v>372</v>
      </c>
      <c r="E93" s="39">
        <v>650</v>
      </c>
      <c r="F93" s="39">
        <v>231790</v>
      </c>
      <c r="G93" s="77">
        <v>2.9224433136205317E-3</v>
      </c>
      <c r="H93" s="40"/>
    </row>
    <row r="94" spans="1:8" x14ac:dyDescent="0.25">
      <c r="B94" s="1" t="s">
        <v>611</v>
      </c>
      <c r="C94" s="38" t="s">
        <v>636</v>
      </c>
      <c r="D94" s="38" t="s">
        <v>295</v>
      </c>
      <c r="E94" s="39">
        <v>550</v>
      </c>
      <c r="F94" s="39">
        <v>555665</v>
      </c>
      <c r="G94" s="77">
        <v>7.0059082094264327E-3</v>
      </c>
      <c r="H94" s="40"/>
    </row>
    <row r="95" spans="1:8" x14ac:dyDescent="0.25">
      <c r="B95" s="1" t="s">
        <v>721</v>
      </c>
      <c r="C95" s="38" t="s">
        <v>732</v>
      </c>
      <c r="D95" s="38" t="s">
        <v>371</v>
      </c>
      <c r="E95" s="39">
        <v>375</v>
      </c>
      <c r="F95" s="39">
        <v>629250</v>
      </c>
      <c r="G95" s="77">
        <v>7.9336789986441166E-3</v>
      </c>
      <c r="H95" s="40"/>
    </row>
    <row r="96" spans="1:8" x14ac:dyDescent="0.25">
      <c r="B96" s="1"/>
      <c r="C96" s="38"/>
      <c r="D96" s="38"/>
      <c r="E96" s="39"/>
      <c r="F96" s="39"/>
      <c r="G96" s="77"/>
      <c r="H96" s="40"/>
    </row>
    <row r="97" spans="2:8" x14ac:dyDescent="0.25">
      <c r="B97" s="43"/>
      <c r="C97" s="43" t="s">
        <v>70</v>
      </c>
      <c r="D97" s="43"/>
      <c r="E97" s="44"/>
      <c r="F97" s="45">
        <f>SUM(F7:F96)</f>
        <v>74391620.610000014</v>
      </c>
      <c r="G97" s="78">
        <f>+F97/$F$109</f>
        <v>0.93794078364506617</v>
      </c>
      <c r="H97" s="46"/>
    </row>
    <row r="99" spans="2:8" x14ac:dyDescent="0.25">
      <c r="B99" s="47"/>
      <c r="C99" s="47" t="s">
        <v>73</v>
      </c>
      <c r="D99" s="47"/>
      <c r="E99" s="47"/>
      <c r="F99" s="47" t="s">
        <v>10</v>
      </c>
      <c r="G99" s="47" t="s">
        <v>11</v>
      </c>
      <c r="H99" s="47" t="s">
        <v>12</v>
      </c>
    </row>
    <row r="100" spans="2:8" x14ac:dyDescent="0.25">
      <c r="B100" s="48"/>
      <c r="C100" s="43" t="s">
        <v>722</v>
      </c>
      <c r="D100" s="38"/>
      <c r="E100" s="49"/>
      <c r="F100" s="39">
        <v>500000</v>
      </c>
      <c r="G100" s="78">
        <v>0</v>
      </c>
      <c r="H100" s="38"/>
    </row>
    <row r="101" spans="2:8" x14ac:dyDescent="0.25">
      <c r="B101" s="48" t="s">
        <v>75</v>
      </c>
      <c r="C101" s="43" t="s">
        <v>76</v>
      </c>
      <c r="D101" s="43"/>
      <c r="E101" s="44"/>
      <c r="F101" s="39">
        <v>3639819.28</v>
      </c>
      <c r="G101" s="78">
        <v>4.5891390990220021E-2</v>
      </c>
      <c r="H101" s="38"/>
    </row>
    <row r="102" spans="2:8" x14ac:dyDescent="0.25">
      <c r="B102" s="48"/>
      <c r="C102" s="43" t="s">
        <v>77</v>
      </c>
      <c r="D102" s="38"/>
      <c r="E102" s="49"/>
      <c r="F102" s="44" t="s">
        <v>74</v>
      </c>
      <c r="G102" s="49">
        <v>0</v>
      </c>
      <c r="H102" s="38"/>
    </row>
    <row r="103" spans="2:8" x14ac:dyDescent="0.25">
      <c r="B103" s="48"/>
      <c r="C103" s="43" t="s">
        <v>78</v>
      </c>
      <c r="D103" s="38"/>
      <c r="E103" s="49"/>
      <c r="F103" s="44" t="s">
        <v>74</v>
      </c>
      <c r="G103" s="49">
        <v>0</v>
      </c>
      <c r="H103" s="38"/>
    </row>
    <row r="104" spans="2:8" x14ac:dyDescent="0.25">
      <c r="B104" s="48"/>
      <c r="C104" s="43" t="s">
        <v>79</v>
      </c>
      <c r="D104" s="38"/>
      <c r="E104" s="49"/>
      <c r="F104" s="44" t="s">
        <v>74</v>
      </c>
      <c r="G104" s="49">
        <v>0</v>
      </c>
      <c r="H104" s="38"/>
    </row>
    <row r="105" spans="2:8" x14ac:dyDescent="0.25">
      <c r="B105" s="38" t="s">
        <v>66</v>
      </c>
      <c r="C105" s="38" t="s">
        <v>80</v>
      </c>
      <c r="D105" s="38"/>
      <c r="E105" s="49"/>
      <c r="F105" s="39">
        <v>782331.2</v>
      </c>
      <c r="G105" s="78">
        <v>9.8637498791005959E-3</v>
      </c>
      <c r="H105" s="38"/>
    </row>
    <row r="106" spans="2:8" x14ac:dyDescent="0.25">
      <c r="B106" s="48"/>
      <c r="C106" s="38"/>
      <c r="D106" s="38"/>
      <c r="E106" s="49"/>
      <c r="F106" s="50"/>
      <c r="G106" s="78"/>
      <c r="H106" s="38"/>
    </row>
    <row r="107" spans="2:8" x14ac:dyDescent="0.25">
      <c r="B107" s="48"/>
      <c r="C107" s="38" t="s">
        <v>81</v>
      </c>
      <c r="D107" s="38"/>
      <c r="E107" s="49"/>
      <c r="F107" s="51">
        <v>4922150.4799999995</v>
      </c>
      <c r="G107" s="78">
        <v>6.2059216354933736E-2</v>
      </c>
      <c r="H107" s="38"/>
    </row>
    <row r="108" spans="2:8" x14ac:dyDescent="0.25">
      <c r="B108" s="48"/>
      <c r="C108" s="38"/>
      <c r="D108" s="38"/>
      <c r="E108" s="49"/>
      <c r="F108" s="51"/>
      <c r="G108" s="79"/>
      <c r="H108" s="38"/>
    </row>
    <row r="109" spans="2:8" x14ac:dyDescent="0.25">
      <c r="B109" s="52"/>
      <c r="C109" s="53" t="s">
        <v>82</v>
      </c>
      <c r="D109" s="54"/>
      <c r="E109" s="55"/>
      <c r="F109" s="55">
        <f>+F107+F97</f>
        <v>79313771.090000018</v>
      </c>
      <c r="G109" s="80">
        <v>1</v>
      </c>
      <c r="H109" s="38"/>
    </row>
    <row r="110" spans="2:8" x14ac:dyDescent="0.25">
      <c r="F110" s="56">
        <v>0</v>
      </c>
    </row>
    <row r="111" spans="2:8" x14ac:dyDescent="0.25">
      <c r="C111" s="43" t="s">
        <v>83</v>
      </c>
      <c r="D111" s="14">
        <v>22.39</v>
      </c>
      <c r="F111" s="35"/>
    </row>
    <row r="112" spans="2:8" x14ac:dyDescent="0.25">
      <c r="C112" s="43" t="s">
        <v>84</v>
      </c>
      <c r="D112" s="14">
        <v>9.34</v>
      </c>
    </row>
    <row r="113" spans="2:8" x14ac:dyDescent="0.25">
      <c r="C113" s="43" t="s">
        <v>85</v>
      </c>
      <c r="D113" s="14">
        <v>7.75</v>
      </c>
    </row>
    <row r="114" spans="2:8" hidden="1" x14ac:dyDescent="0.25">
      <c r="C114" s="43" t="s">
        <v>86</v>
      </c>
      <c r="D114" s="59">
        <v>9.8148</v>
      </c>
    </row>
    <row r="115" spans="2:8" hidden="1" x14ac:dyDescent="0.25">
      <c r="C115" s="43" t="s">
        <v>87</v>
      </c>
      <c r="D115" s="59">
        <v>10.107100000000001</v>
      </c>
    </row>
    <row r="116" spans="2:8" hidden="1" x14ac:dyDescent="0.25">
      <c r="C116" s="43" t="s">
        <v>88</v>
      </c>
      <c r="D116" s="60"/>
    </row>
    <row r="117" spans="2:8" hidden="1" x14ac:dyDescent="0.25">
      <c r="C117" s="43" t="s">
        <v>89</v>
      </c>
      <c r="D117" s="58">
        <v>0</v>
      </c>
    </row>
    <row r="118" spans="2:8" hidden="1" x14ac:dyDescent="0.25">
      <c r="C118" s="43" t="s">
        <v>90</v>
      </c>
      <c r="D118" s="58">
        <v>0</v>
      </c>
      <c r="F118" s="56"/>
      <c r="G118" s="81"/>
    </row>
    <row r="119" spans="2:8" hidden="1" x14ac:dyDescent="0.25">
      <c r="B119" s="61"/>
      <c r="C119" s="37"/>
    </row>
    <row r="120" spans="2:8" x14ac:dyDescent="0.25">
      <c r="F120" s="35"/>
    </row>
    <row r="121" spans="2:8" hidden="1" x14ac:dyDescent="0.25">
      <c r="C121" s="47" t="s">
        <v>91</v>
      </c>
      <c r="D121" s="47"/>
      <c r="E121" s="47"/>
      <c r="F121" s="47"/>
      <c r="G121" s="47"/>
      <c r="H121" s="47"/>
    </row>
    <row r="122" spans="2:8" hidden="1" x14ac:dyDescent="0.25">
      <c r="C122" s="47" t="s">
        <v>92</v>
      </c>
      <c r="D122" s="47"/>
      <c r="E122" s="47"/>
      <c r="F122" s="47" t="s">
        <v>10</v>
      </c>
      <c r="G122" s="47" t="s">
        <v>11</v>
      </c>
      <c r="H122" s="47" t="s">
        <v>12</v>
      </c>
    </row>
    <row r="123" spans="2:8" hidden="1" x14ac:dyDescent="0.25">
      <c r="C123" s="43" t="s">
        <v>93</v>
      </c>
      <c r="D123" s="38"/>
      <c r="E123" s="49"/>
      <c r="F123" s="62">
        <f>SUMIF(Table134567681617[[Industry ]],#REF!,Table134567681617[Market Value])</f>
        <v>0</v>
      </c>
      <c r="G123" s="82">
        <f>+F123/$F$109</f>
        <v>0</v>
      </c>
      <c r="H123" s="38"/>
    </row>
    <row r="124" spans="2:8" hidden="1" x14ac:dyDescent="0.25">
      <c r="C124" s="38" t="s">
        <v>94</v>
      </c>
      <c r="D124" s="38"/>
      <c r="E124" s="49"/>
      <c r="F124" s="62">
        <f>SUMIF(Table134567681617[[Industry ]],#REF!,Table134567681617[Market Value])</f>
        <v>0</v>
      </c>
      <c r="G124" s="82">
        <f>+F124/$F$109</f>
        <v>0</v>
      </c>
      <c r="H124" s="38"/>
    </row>
    <row r="125" spans="2:8" hidden="1" x14ac:dyDescent="0.25">
      <c r="C125" s="38" t="s">
        <v>95</v>
      </c>
      <c r="D125" s="38"/>
      <c r="E125" s="49"/>
      <c r="F125" s="62">
        <f>SUMIF($E$137:$E$144,C125,H137:H144)</f>
        <v>0</v>
      </c>
      <c r="G125" s="82">
        <f>+F125/$F$109</f>
        <v>0</v>
      </c>
      <c r="H125" s="38"/>
    </row>
    <row r="126" spans="2:8" hidden="1" x14ac:dyDescent="0.25">
      <c r="C126" s="38" t="s">
        <v>96</v>
      </c>
      <c r="D126" s="38"/>
      <c r="E126" s="49"/>
      <c r="F126" s="62">
        <f t="shared" ref="F126:F134" si="0">SUMIF($E$137:$E$144,C126,H138:H145)</f>
        <v>0</v>
      </c>
      <c r="G126" s="82">
        <f t="shared" ref="G126:G134" si="1">+F126/$F$109</f>
        <v>0</v>
      </c>
      <c r="H126" s="38"/>
    </row>
    <row r="127" spans="2:8" hidden="1" x14ac:dyDescent="0.25">
      <c r="C127" s="38" t="s">
        <v>97</v>
      </c>
      <c r="D127" s="38"/>
      <c r="E127" s="49"/>
      <c r="F127" s="62">
        <f t="shared" si="0"/>
        <v>0</v>
      </c>
      <c r="G127" s="82">
        <f t="shared" si="1"/>
        <v>0</v>
      </c>
      <c r="H127" s="38"/>
    </row>
    <row r="128" spans="2:8" hidden="1" x14ac:dyDescent="0.25">
      <c r="C128" s="38" t="s">
        <v>98</v>
      </c>
      <c r="D128" s="38"/>
      <c r="E128" s="49"/>
      <c r="F128" s="62">
        <f t="shared" si="0"/>
        <v>0</v>
      </c>
      <c r="G128" s="82">
        <f t="shared" si="1"/>
        <v>0</v>
      </c>
      <c r="H128" s="38"/>
    </row>
    <row r="129" spans="3:8" hidden="1" x14ac:dyDescent="0.25">
      <c r="C129" s="38" t="s">
        <v>99</v>
      </c>
      <c r="D129" s="38"/>
      <c r="E129" s="49"/>
      <c r="F129" s="62">
        <f t="shared" si="0"/>
        <v>0</v>
      </c>
      <c r="G129" s="82">
        <f t="shared" si="1"/>
        <v>0</v>
      </c>
      <c r="H129" s="38"/>
    </row>
    <row r="130" spans="3:8" hidden="1" x14ac:dyDescent="0.25">
      <c r="C130" s="38" t="s">
        <v>100</v>
      </c>
      <c r="D130" s="38"/>
      <c r="E130" s="49"/>
      <c r="F130" s="62">
        <f t="shared" si="0"/>
        <v>0</v>
      </c>
      <c r="G130" s="82">
        <f t="shared" si="1"/>
        <v>0</v>
      </c>
      <c r="H130" s="38"/>
    </row>
    <row r="131" spans="3:8" hidden="1" x14ac:dyDescent="0.25">
      <c r="C131" s="38" t="s">
        <v>101</v>
      </c>
      <c r="D131" s="38"/>
      <c r="E131" s="49"/>
      <c r="F131" s="62">
        <f t="shared" si="0"/>
        <v>0</v>
      </c>
      <c r="G131" s="82">
        <f t="shared" si="1"/>
        <v>0</v>
      </c>
      <c r="H131" s="38"/>
    </row>
    <row r="132" spans="3:8" hidden="1" x14ac:dyDescent="0.25">
      <c r="C132" s="38" t="s">
        <v>102</v>
      </c>
      <c r="D132" s="38"/>
      <c r="E132" s="49"/>
      <c r="F132" s="62">
        <f>SUMIF($E$137:$E$144,C132,H144:H151)</f>
        <v>0</v>
      </c>
      <c r="G132" s="82">
        <f t="shared" si="1"/>
        <v>0</v>
      </c>
      <c r="H132" s="38"/>
    </row>
    <row r="133" spans="3:8" hidden="1" x14ac:dyDescent="0.25">
      <c r="C133" s="38" t="s">
        <v>103</v>
      </c>
      <c r="D133" s="38"/>
      <c r="E133" s="49"/>
      <c r="F133" s="62">
        <f t="shared" si="0"/>
        <v>0</v>
      </c>
      <c r="G133" s="82">
        <f t="shared" si="1"/>
        <v>0</v>
      </c>
      <c r="H133" s="38"/>
    </row>
    <row r="134" spans="3:8" hidden="1" x14ac:dyDescent="0.25">
      <c r="C134" s="38" t="s">
        <v>104</v>
      </c>
      <c r="D134" s="38"/>
      <c r="E134" s="49"/>
      <c r="F134" s="62">
        <f t="shared" si="0"/>
        <v>0</v>
      </c>
      <c r="G134" s="82">
        <f t="shared" si="1"/>
        <v>0</v>
      </c>
      <c r="H134" s="38"/>
    </row>
    <row r="135" spans="3:8" hidden="1" x14ac:dyDescent="0.25"/>
    <row r="136" spans="3:8" hidden="1" x14ac:dyDescent="0.25"/>
    <row r="137" spans="3:8" s="91" customFormat="1" hidden="1" x14ac:dyDescent="0.25">
      <c r="E137" s="91" t="s">
        <v>95</v>
      </c>
      <c r="F137" s="91" t="s">
        <v>105</v>
      </c>
      <c r="G137" s="91">
        <f t="shared" ref="G137:G144" si="2">SUMIF($H$7:$H$57,F137,$E$7:$E$57)</f>
        <v>0</v>
      </c>
      <c r="H137" s="91">
        <f t="shared" ref="H137:H144" si="3">SUMIF($H$7:$H$57,F137,$F$7:$F$57)</f>
        <v>0</v>
      </c>
    </row>
    <row r="138" spans="3:8" s="91" customFormat="1" hidden="1" x14ac:dyDescent="0.25">
      <c r="E138" s="91" t="s">
        <v>95</v>
      </c>
      <c r="F138" s="91" t="s">
        <v>106</v>
      </c>
      <c r="G138" s="91">
        <f t="shared" si="2"/>
        <v>0</v>
      </c>
      <c r="H138" s="91">
        <f t="shared" si="3"/>
        <v>0</v>
      </c>
    </row>
    <row r="139" spans="3:8" s="91" customFormat="1" x14ac:dyDescent="0.25">
      <c r="E139" s="91" t="s">
        <v>95</v>
      </c>
      <c r="F139" s="91" t="s">
        <v>107</v>
      </c>
      <c r="G139" s="91">
        <f t="shared" si="2"/>
        <v>0</v>
      </c>
      <c r="H139" s="91">
        <f t="shared" si="3"/>
        <v>0</v>
      </c>
    </row>
    <row r="140" spans="3:8" s="91" customFormat="1" x14ac:dyDescent="0.25">
      <c r="E140" s="91" t="s">
        <v>97</v>
      </c>
      <c r="F140" s="91" t="s">
        <v>108</v>
      </c>
      <c r="G140" s="91">
        <f t="shared" si="2"/>
        <v>0</v>
      </c>
      <c r="H140" s="91">
        <f t="shared" si="3"/>
        <v>0</v>
      </c>
    </row>
    <row r="141" spans="3:8" s="91" customFormat="1" x14ac:dyDescent="0.25">
      <c r="E141" s="91" t="s">
        <v>98</v>
      </c>
      <c r="F141" s="91" t="s">
        <v>109</v>
      </c>
      <c r="G141" s="91">
        <f t="shared" si="2"/>
        <v>0</v>
      </c>
      <c r="H141" s="91">
        <f t="shared" si="3"/>
        <v>0</v>
      </c>
    </row>
    <row r="142" spans="3:8" s="91" customFormat="1" x14ac:dyDescent="0.25">
      <c r="E142" s="91" t="s">
        <v>95</v>
      </c>
      <c r="F142" s="91" t="s">
        <v>110</v>
      </c>
      <c r="G142" s="91">
        <f t="shared" si="2"/>
        <v>0</v>
      </c>
      <c r="H142" s="91">
        <f t="shared" si="3"/>
        <v>0</v>
      </c>
    </row>
    <row r="143" spans="3:8" s="91" customFormat="1" x14ac:dyDescent="0.25">
      <c r="E143" s="91" t="s">
        <v>98</v>
      </c>
      <c r="F143" s="91" t="s">
        <v>111</v>
      </c>
      <c r="G143" s="91">
        <f t="shared" si="2"/>
        <v>0</v>
      </c>
      <c r="H143" s="91">
        <f t="shared" si="3"/>
        <v>0</v>
      </c>
    </row>
    <row r="144" spans="3:8" s="91" customFormat="1" x14ac:dyDescent="0.25">
      <c r="E144" s="91" t="s">
        <v>95</v>
      </c>
      <c r="F144" s="91" t="s">
        <v>112</v>
      </c>
      <c r="G144" s="91">
        <f t="shared" si="2"/>
        <v>0</v>
      </c>
      <c r="H144" s="91">
        <f t="shared" si="3"/>
        <v>0</v>
      </c>
    </row>
    <row r="145" spans="5:8" s="91" customFormat="1" x14ac:dyDescent="0.25">
      <c r="E145" s="97"/>
      <c r="G145" s="91" t="s">
        <v>113</v>
      </c>
      <c r="H145" s="91" t="s">
        <v>113</v>
      </c>
    </row>
  </sheetData>
  <pageMargins left="0.7" right="0.7" top="0.75" bottom="0.75" header="0.3" footer="0.3"/>
  <pageSetup scale="44" orientation="portrait" horizontalDpi="4294967295" verticalDpi="4294967295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45F56-B52A-48BA-B3A9-A79E9221B479}">
  <sheetPr>
    <tabColor rgb="FF7030A0"/>
  </sheetPr>
  <dimension ref="A2:H143"/>
  <sheetViews>
    <sheetView showGridLines="0" zoomScaleNormal="100" zoomScaleSheetLayoutView="89" workbookViewId="0">
      <selection activeCell="C11" sqref="C11"/>
    </sheetView>
  </sheetViews>
  <sheetFormatPr defaultColWidth="9.140625" defaultRowHeight="15" outlineLevelRow="1" x14ac:dyDescent="0.25"/>
  <cols>
    <col min="1" max="1" width="11.28515625" style="91" customWidth="1"/>
    <col min="2" max="2" width="16.5703125" style="32" customWidth="1"/>
    <col min="3" max="3" width="60.7109375" style="32" customWidth="1"/>
    <col min="4" max="4" width="60.85546875" style="32" customWidth="1"/>
    <col min="5" max="5" width="19.42578125" style="35" customWidth="1"/>
    <col min="6" max="6" width="29.5703125" style="32" customWidth="1"/>
    <col min="7" max="7" width="20.5703125" style="32" customWidth="1"/>
    <col min="8" max="8" width="20.7109375" style="32" bestFit="1" customWidth="1"/>
    <col min="9" max="9" width="12" style="32" bestFit="1" customWidth="1"/>
    <col min="10" max="11" width="9.140625" style="32"/>
    <col min="12" max="12" width="16.140625" style="32" bestFit="1" customWidth="1"/>
    <col min="13" max="13" width="14" style="32" bestFit="1" customWidth="1"/>
    <col min="14" max="14" width="9.140625" style="32"/>
    <col min="15" max="15" width="10" style="32" bestFit="1" customWidth="1"/>
    <col min="16" max="16384" width="9.140625" style="32"/>
  </cols>
  <sheetData>
    <row r="2" spans="1:8" x14ac:dyDescent="0.25">
      <c r="B2" s="33" t="s">
        <v>0</v>
      </c>
      <c r="D2" s="34" t="s">
        <v>1</v>
      </c>
    </row>
    <row r="3" spans="1:8" x14ac:dyDescent="0.25">
      <c r="A3" s="91" t="s">
        <v>557</v>
      </c>
      <c r="B3" s="33" t="s">
        <v>3</v>
      </c>
      <c r="D3" s="33" t="s">
        <v>558</v>
      </c>
    </row>
    <row r="4" spans="1:8" x14ac:dyDescent="0.25">
      <c r="B4" s="33" t="s">
        <v>5</v>
      </c>
      <c r="D4" s="33" t="s">
        <v>798</v>
      </c>
    </row>
    <row r="6" spans="1:8" s="91" customFormat="1" x14ac:dyDescent="0.25">
      <c r="B6" s="126" t="s">
        <v>6</v>
      </c>
      <c r="C6" s="127" t="s">
        <v>7</v>
      </c>
      <c r="D6" s="127" t="s">
        <v>8</v>
      </c>
      <c r="E6" s="128" t="s">
        <v>9</v>
      </c>
      <c r="F6" s="127" t="s">
        <v>10</v>
      </c>
      <c r="G6" s="127" t="s">
        <v>11</v>
      </c>
      <c r="H6" s="130" t="s">
        <v>12</v>
      </c>
    </row>
    <row r="7" spans="1:8" x14ac:dyDescent="0.25">
      <c r="A7" s="102"/>
      <c r="B7" s="1" t="s">
        <v>250</v>
      </c>
      <c r="C7" s="38" t="s">
        <v>498</v>
      </c>
      <c r="D7" s="120" t="s">
        <v>283</v>
      </c>
      <c r="E7" s="39">
        <v>15000</v>
      </c>
      <c r="F7" s="39">
        <v>1345576.5</v>
      </c>
      <c r="G7" s="77">
        <v>1.76206943027984E-2</v>
      </c>
      <c r="H7" s="40"/>
    </row>
    <row r="8" spans="1:8" x14ac:dyDescent="0.25">
      <c r="A8" s="102"/>
      <c r="B8" s="1" t="s">
        <v>251</v>
      </c>
      <c r="C8" s="38" t="s">
        <v>505</v>
      </c>
      <c r="D8" s="120" t="s">
        <v>283</v>
      </c>
      <c r="E8" s="39">
        <v>25000</v>
      </c>
      <c r="F8" s="39">
        <v>2372515</v>
      </c>
      <c r="G8" s="77">
        <v>3.1068736369729812E-2</v>
      </c>
      <c r="H8" s="40"/>
    </row>
    <row r="9" spans="1:8" x14ac:dyDescent="0.25">
      <c r="A9" s="102"/>
      <c r="B9" s="1" t="s">
        <v>674</v>
      </c>
      <c r="C9" s="38" t="s">
        <v>675</v>
      </c>
      <c r="D9" s="120" t="s">
        <v>283</v>
      </c>
      <c r="E9" s="39">
        <v>20000</v>
      </c>
      <c r="F9" s="39">
        <v>1967212</v>
      </c>
      <c r="G9" s="77">
        <v>2.5761182125874409E-2</v>
      </c>
      <c r="H9" s="40"/>
    </row>
    <row r="10" spans="1:8" x14ac:dyDescent="0.25">
      <c r="A10" s="102"/>
      <c r="B10" s="1" t="s">
        <v>763</v>
      </c>
      <c r="C10" s="38" t="s">
        <v>764</v>
      </c>
      <c r="D10" s="125" t="s">
        <v>72</v>
      </c>
      <c r="E10" s="39">
        <v>30000</v>
      </c>
      <c r="F10" s="39">
        <v>2920839</v>
      </c>
      <c r="G10" s="77">
        <v>3.824918993954738E-2</v>
      </c>
      <c r="H10" s="40"/>
    </row>
    <row r="11" spans="1:8" x14ac:dyDescent="0.25">
      <c r="A11" s="102"/>
      <c r="B11" s="1" t="s">
        <v>582</v>
      </c>
      <c r="C11" s="38" t="s">
        <v>602</v>
      </c>
      <c r="D11" s="120" t="s">
        <v>72</v>
      </c>
      <c r="E11" s="39">
        <v>10000</v>
      </c>
      <c r="F11" s="39">
        <v>978325</v>
      </c>
      <c r="G11" s="77">
        <v>1.2811434915655293E-2</v>
      </c>
      <c r="H11" s="40"/>
    </row>
    <row r="12" spans="1:8" x14ac:dyDescent="0.25">
      <c r="A12" s="102"/>
      <c r="B12" s="1" t="s">
        <v>622</v>
      </c>
      <c r="C12" s="38" t="s">
        <v>647</v>
      </c>
      <c r="D12" s="120" t="s">
        <v>72</v>
      </c>
      <c r="E12" s="39">
        <v>17000</v>
      </c>
      <c r="F12" s="39">
        <v>1693196.6</v>
      </c>
      <c r="G12" s="77">
        <v>2.2172875108280816E-2</v>
      </c>
      <c r="H12" s="40"/>
    </row>
    <row r="13" spans="1:8" x14ac:dyDescent="0.25">
      <c r="A13" s="102"/>
      <c r="B13" s="1" t="s">
        <v>13</v>
      </c>
      <c r="C13" s="38" t="s">
        <v>290</v>
      </c>
      <c r="D13" s="38" t="s">
        <v>286</v>
      </c>
      <c r="E13" s="39">
        <v>2047</v>
      </c>
      <c r="F13" s="39">
        <v>2429789</v>
      </c>
      <c r="G13" s="77">
        <v>3.1818755150154768E-2</v>
      </c>
      <c r="H13" s="40"/>
    </row>
    <row r="14" spans="1:8" x14ac:dyDescent="0.25">
      <c r="A14" s="102"/>
      <c r="B14" s="1" t="s">
        <v>14</v>
      </c>
      <c r="C14" s="38" t="s">
        <v>287</v>
      </c>
      <c r="D14" s="38" t="s">
        <v>291</v>
      </c>
      <c r="E14" s="39">
        <v>1136</v>
      </c>
      <c r="F14" s="39">
        <v>1129297.6000000001</v>
      </c>
      <c r="G14" s="77">
        <v>1.4788462630317866E-2</v>
      </c>
      <c r="H14" s="40"/>
    </row>
    <row r="15" spans="1:8" x14ac:dyDescent="0.25">
      <c r="A15" s="102"/>
      <c r="B15" s="1" t="s">
        <v>15</v>
      </c>
      <c r="C15" s="38" t="s">
        <v>292</v>
      </c>
      <c r="D15" s="38" t="s">
        <v>289</v>
      </c>
      <c r="E15" s="39">
        <v>491</v>
      </c>
      <c r="F15" s="39">
        <v>1846160</v>
      </c>
      <c r="G15" s="77">
        <v>2.4175972896415994E-2</v>
      </c>
      <c r="H15" s="40"/>
    </row>
    <row r="16" spans="1:8" x14ac:dyDescent="0.25">
      <c r="A16" s="102"/>
      <c r="B16" s="1" t="s">
        <v>16</v>
      </c>
      <c r="C16" s="38" t="s">
        <v>293</v>
      </c>
      <c r="D16" s="38" t="s">
        <v>295</v>
      </c>
      <c r="E16" s="39">
        <v>1943</v>
      </c>
      <c r="F16" s="39">
        <v>447958.65</v>
      </c>
      <c r="G16" s="77">
        <v>5.8661417109649753E-3</v>
      </c>
      <c r="H16" s="40"/>
    </row>
    <row r="17" spans="1:8" x14ac:dyDescent="0.25">
      <c r="A17" s="102"/>
      <c r="B17" s="1" t="s">
        <v>17</v>
      </c>
      <c r="C17" s="38" t="s">
        <v>304</v>
      </c>
      <c r="D17" s="38" t="s">
        <v>286</v>
      </c>
      <c r="E17" s="39">
        <v>1529</v>
      </c>
      <c r="F17" s="39">
        <v>463592.8</v>
      </c>
      <c r="G17" s="77">
        <v>6.0708752046266844E-3</v>
      </c>
      <c r="H17" s="40"/>
    </row>
    <row r="18" spans="1:8" x14ac:dyDescent="0.25">
      <c r="A18" s="102"/>
      <c r="B18" s="1" t="s">
        <v>18</v>
      </c>
      <c r="C18" s="38" t="s">
        <v>302</v>
      </c>
      <c r="D18" s="38" t="s">
        <v>298</v>
      </c>
      <c r="E18" s="39">
        <v>210</v>
      </c>
      <c r="F18" s="39">
        <v>394611</v>
      </c>
      <c r="G18" s="77">
        <v>5.1675395635414111E-3</v>
      </c>
      <c r="H18" s="40"/>
    </row>
    <row r="19" spans="1:8" x14ac:dyDescent="0.25">
      <c r="A19" s="102"/>
      <c r="B19" s="1" t="s">
        <v>19</v>
      </c>
      <c r="C19" s="38" t="s">
        <v>308</v>
      </c>
      <c r="D19" s="38" t="s">
        <v>294</v>
      </c>
      <c r="E19" s="39">
        <v>472</v>
      </c>
      <c r="F19" s="39">
        <v>444529.6</v>
      </c>
      <c r="G19" s="77">
        <v>5.8212373582217369E-3</v>
      </c>
      <c r="H19" s="40"/>
    </row>
    <row r="20" spans="1:8" x14ac:dyDescent="0.25">
      <c r="A20" s="102"/>
      <c r="B20" s="1" t="s">
        <v>20</v>
      </c>
      <c r="C20" s="38" t="s">
        <v>305</v>
      </c>
      <c r="D20" s="38" t="s">
        <v>295</v>
      </c>
      <c r="E20" s="39">
        <v>5152</v>
      </c>
      <c r="F20" s="39">
        <v>3651222.4</v>
      </c>
      <c r="G20" s="77">
        <v>4.7813761418938207E-2</v>
      </c>
      <c r="H20" s="40"/>
    </row>
    <row r="21" spans="1:8" x14ac:dyDescent="0.25">
      <c r="A21" s="102"/>
      <c r="B21" s="1" t="s">
        <v>21</v>
      </c>
      <c r="C21" s="38" t="s">
        <v>307</v>
      </c>
      <c r="D21" s="38" t="s">
        <v>299</v>
      </c>
      <c r="E21" s="39">
        <v>189</v>
      </c>
      <c r="F21" s="39">
        <v>343337.4</v>
      </c>
      <c r="G21" s="77">
        <v>4.4960976712343122E-3</v>
      </c>
      <c r="H21" s="40"/>
    </row>
    <row r="22" spans="1:8" x14ac:dyDescent="0.25">
      <c r="A22" s="102"/>
      <c r="B22" s="1" t="s">
        <v>22</v>
      </c>
      <c r="C22" s="38" t="s">
        <v>300</v>
      </c>
      <c r="D22" s="38" t="s">
        <v>299</v>
      </c>
      <c r="E22" s="39">
        <v>340</v>
      </c>
      <c r="F22" s="39">
        <v>457640</v>
      </c>
      <c r="G22" s="77">
        <v>5.9929216515988946E-3</v>
      </c>
      <c r="H22" s="40"/>
    </row>
    <row r="23" spans="1:8" x14ac:dyDescent="0.25">
      <c r="A23" s="102"/>
      <c r="B23" s="1" t="s">
        <v>23</v>
      </c>
      <c r="C23" s="38" t="s">
        <v>306</v>
      </c>
      <c r="D23" s="38" t="s">
        <v>295</v>
      </c>
      <c r="E23" s="39">
        <v>2289</v>
      </c>
      <c r="F23" s="39">
        <v>2196295.5</v>
      </c>
      <c r="G23" s="77">
        <v>2.87610935566367E-2</v>
      </c>
      <c r="H23" s="40"/>
    </row>
    <row r="24" spans="1:8" x14ac:dyDescent="0.25">
      <c r="A24" s="102"/>
      <c r="B24" s="1" t="s">
        <v>24</v>
      </c>
      <c r="C24" s="38" t="s">
        <v>303</v>
      </c>
      <c r="D24" s="38" t="s">
        <v>296</v>
      </c>
      <c r="E24" s="39">
        <v>108</v>
      </c>
      <c r="F24" s="39">
        <v>772200</v>
      </c>
      <c r="G24" s="77">
        <v>1.0112171356010547E-2</v>
      </c>
      <c r="H24" s="40"/>
    </row>
    <row r="25" spans="1:8" x14ac:dyDescent="0.25">
      <c r="A25" s="102"/>
      <c r="B25" s="1" t="s">
        <v>25</v>
      </c>
      <c r="C25" s="38" t="s">
        <v>301</v>
      </c>
      <c r="D25" s="38" t="s">
        <v>313</v>
      </c>
      <c r="E25" s="39">
        <v>652</v>
      </c>
      <c r="F25" s="39">
        <v>243848</v>
      </c>
      <c r="G25" s="77">
        <v>3.1932566185191138E-3</v>
      </c>
      <c r="H25" s="40"/>
    </row>
    <row r="26" spans="1:8" x14ac:dyDescent="0.25">
      <c r="A26" s="102"/>
      <c r="B26" s="1" t="s">
        <v>26</v>
      </c>
      <c r="C26" s="38" t="s">
        <v>323</v>
      </c>
      <c r="D26" s="38" t="s">
        <v>312</v>
      </c>
      <c r="E26" s="39">
        <v>2571</v>
      </c>
      <c r="F26" s="39">
        <v>473835.3</v>
      </c>
      <c r="G26" s="77">
        <v>6.205003558827589E-3</v>
      </c>
      <c r="H26" s="40"/>
    </row>
    <row r="27" spans="1:8" x14ac:dyDescent="0.25">
      <c r="A27" s="102"/>
      <c r="B27" s="1" t="s">
        <v>27</v>
      </c>
      <c r="C27" s="38" t="s">
        <v>314</v>
      </c>
      <c r="D27" s="38" t="s">
        <v>299</v>
      </c>
      <c r="E27" s="39">
        <v>76</v>
      </c>
      <c r="F27" s="39">
        <v>93708</v>
      </c>
      <c r="G27" s="77">
        <v>1.2271320298226319E-3</v>
      </c>
      <c r="H27" s="40"/>
    </row>
    <row r="28" spans="1:8" x14ac:dyDescent="0.25">
      <c r="A28" s="102"/>
      <c r="B28" s="1" t="s">
        <v>28</v>
      </c>
      <c r="C28" s="38" t="s">
        <v>310</v>
      </c>
      <c r="D28" s="38" t="s">
        <v>295</v>
      </c>
      <c r="E28" s="39">
        <v>2902</v>
      </c>
      <c r="F28" s="39">
        <v>3835573.4</v>
      </c>
      <c r="G28" s="77">
        <v>5.0227888460704459E-2</v>
      </c>
      <c r="H28" s="40"/>
    </row>
    <row r="29" spans="1:8" x14ac:dyDescent="0.25">
      <c r="A29" s="102"/>
      <c r="B29" s="1" t="s">
        <v>680</v>
      </c>
      <c r="C29" s="38" t="s">
        <v>683</v>
      </c>
      <c r="D29" s="38" t="s">
        <v>684</v>
      </c>
      <c r="E29" s="39">
        <v>4850</v>
      </c>
      <c r="F29" s="39">
        <v>891963.5</v>
      </c>
      <c r="G29" s="77">
        <v>1.1680507323629775E-2</v>
      </c>
      <c r="H29" s="40"/>
    </row>
    <row r="30" spans="1:8" x14ac:dyDescent="0.25">
      <c r="A30" s="102"/>
      <c r="B30" s="1" t="s">
        <v>29</v>
      </c>
      <c r="C30" s="38" t="s">
        <v>311</v>
      </c>
      <c r="D30" s="38" t="s">
        <v>315</v>
      </c>
      <c r="E30" s="39">
        <v>417</v>
      </c>
      <c r="F30" s="39">
        <v>1230150</v>
      </c>
      <c r="G30" s="77">
        <v>1.6109152542859845E-2</v>
      </c>
      <c r="H30" s="40"/>
    </row>
    <row r="31" spans="1:8" x14ac:dyDescent="0.25">
      <c r="A31" s="102"/>
      <c r="B31" s="1" t="s">
        <v>681</v>
      </c>
      <c r="C31" s="38" t="s">
        <v>685</v>
      </c>
      <c r="D31" s="38" t="s">
        <v>686</v>
      </c>
      <c r="E31" s="39">
        <v>100</v>
      </c>
      <c r="F31" s="39">
        <v>309200</v>
      </c>
      <c r="G31" s="77">
        <v>4.049059030404637E-3</v>
      </c>
      <c r="H31" s="40"/>
    </row>
    <row r="32" spans="1:8" x14ac:dyDescent="0.25">
      <c r="A32" s="102"/>
      <c r="B32" s="1" t="s">
        <v>30</v>
      </c>
      <c r="C32" s="38" t="s">
        <v>322</v>
      </c>
      <c r="D32" s="38" t="s">
        <v>297</v>
      </c>
      <c r="E32" s="39">
        <v>248</v>
      </c>
      <c r="F32" s="39">
        <v>401760</v>
      </c>
      <c r="G32" s="77">
        <v>5.2611576845257666E-3</v>
      </c>
      <c r="H32" s="40"/>
    </row>
    <row r="33" spans="1:8" x14ac:dyDescent="0.25">
      <c r="A33" s="102"/>
      <c r="B33" s="1" t="s">
        <v>569</v>
      </c>
      <c r="C33" s="38" t="s">
        <v>588</v>
      </c>
      <c r="D33" s="38" t="s">
        <v>288</v>
      </c>
      <c r="E33" s="39">
        <v>1245</v>
      </c>
      <c r="F33" s="39">
        <v>464634</v>
      </c>
      <c r="G33" s="77">
        <v>6.0845100049580474E-3</v>
      </c>
      <c r="H33" s="40"/>
    </row>
    <row r="34" spans="1:8" x14ac:dyDescent="0.25">
      <c r="A34" s="102"/>
      <c r="B34" s="1" t="s">
        <v>32</v>
      </c>
      <c r="C34" s="38" t="s">
        <v>317</v>
      </c>
      <c r="D34" s="38" t="s">
        <v>320</v>
      </c>
      <c r="E34" s="39">
        <v>184</v>
      </c>
      <c r="F34" s="39">
        <v>312137.59999999998</v>
      </c>
      <c r="G34" s="77">
        <v>4.0875277102484812E-3</v>
      </c>
      <c r="H34" s="40"/>
    </row>
    <row r="35" spans="1:8" x14ac:dyDescent="0.25">
      <c r="A35" s="102"/>
      <c r="B35" s="1" t="s">
        <v>570</v>
      </c>
      <c r="C35" s="38" t="s">
        <v>590</v>
      </c>
      <c r="D35" s="38" t="s">
        <v>589</v>
      </c>
      <c r="E35" s="39">
        <v>170</v>
      </c>
      <c r="F35" s="39">
        <v>387719</v>
      </c>
      <c r="G35" s="77">
        <v>5.0772869282323923E-3</v>
      </c>
      <c r="H35" s="40"/>
    </row>
    <row r="36" spans="1:8" x14ac:dyDescent="0.25">
      <c r="A36" s="102"/>
      <c r="B36" s="1" t="s">
        <v>567</v>
      </c>
      <c r="C36" s="38" t="s">
        <v>584</v>
      </c>
      <c r="D36" s="38" t="s">
        <v>585</v>
      </c>
      <c r="E36" s="39">
        <v>480</v>
      </c>
      <c r="F36" s="39">
        <v>794976</v>
      </c>
      <c r="G36" s="77">
        <v>1.0410429339440353E-2</v>
      </c>
      <c r="H36" s="40"/>
    </row>
    <row r="37" spans="1:8" x14ac:dyDescent="0.25">
      <c r="A37" s="102"/>
      <c r="B37" s="1" t="s">
        <v>33</v>
      </c>
      <c r="C37" s="38" t="s">
        <v>309</v>
      </c>
      <c r="D37" s="38" t="s">
        <v>316</v>
      </c>
      <c r="E37" s="39">
        <v>3575</v>
      </c>
      <c r="F37" s="39">
        <v>939331.25</v>
      </c>
      <c r="G37" s="77">
        <v>1.2300801036073014E-2</v>
      </c>
      <c r="H37" s="40"/>
    </row>
    <row r="38" spans="1:8" x14ac:dyDescent="0.25">
      <c r="A38" s="102"/>
      <c r="B38" s="1" t="s">
        <v>713</v>
      </c>
      <c r="C38" s="38" t="s">
        <v>739</v>
      </c>
      <c r="D38" s="38" t="s">
        <v>299</v>
      </c>
      <c r="E38" s="39">
        <v>165</v>
      </c>
      <c r="F38" s="39">
        <v>456934.5</v>
      </c>
      <c r="G38" s="77">
        <v>5.9836829350854714E-3</v>
      </c>
      <c r="H38" s="40"/>
    </row>
    <row r="39" spans="1:8" x14ac:dyDescent="0.25">
      <c r="A39" s="102"/>
      <c r="B39" s="1" t="s">
        <v>34</v>
      </c>
      <c r="C39" s="38" t="s">
        <v>330</v>
      </c>
      <c r="D39" s="38" t="s">
        <v>295</v>
      </c>
      <c r="E39" s="39">
        <v>2900</v>
      </c>
      <c r="F39" s="39">
        <v>920460</v>
      </c>
      <c r="G39" s="77">
        <v>1.2053676827704567E-2</v>
      </c>
      <c r="H39" s="40"/>
    </row>
    <row r="40" spans="1:8" x14ac:dyDescent="0.25">
      <c r="A40" s="102"/>
      <c r="B40" s="1" t="s">
        <v>36</v>
      </c>
      <c r="C40" s="38" t="s">
        <v>340</v>
      </c>
      <c r="D40" s="38" t="s">
        <v>338</v>
      </c>
      <c r="E40" s="39">
        <v>360</v>
      </c>
      <c r="F40" s="39">
        <v>341820</v>
      </c>
      <c r="G40" s="77">
        <v>4.4762269009473261E-3</v>
      </c>
      <c r="H40" s="40"/>
    </row>
    <row r="41" spans="1:8" x14ac:dyDescent="0.25">
      <c r="A41" s="102"/>
      <c r="B41" s="1" t="s">
        <v>604</v>
      </c>
      <c r="C41" s="38" t="s">
        <v>624</v>
      </c>
      <c r="D41" s="38" t="s">
        <v>625</v>
      </c>
      <c r="E41" s="39">
        <v>775</v>
      </c>
      <c r="F41" s="39">
        <v>609150</v>
      </c>
      <c r="G41" s="77">
        <v>7.976986767047169E-3</v>
      </c>
      <c r="H41" s="40"/>
    </row>
    <row r="42" spans="1:8" x14ac:dyDescent="0.25">
      <c r="A42" s="102"/>
      <c r="B42" s="1" t="s">
        <v>714</v>
      </c>
      <c r="C42" s="38" t="s">
        <v>738</v>
      </c>
      <c r="D42" s="38" t="s">
        <v>688</v>
      </c>
      <c r="E42" s="39">
        <v>600</v>
      </c>
      <c r="F42" s="39">
        <v>252990</v>
      </c>
      <c r="G42" s="77">
        <v>3.3129736225810777E-3</v>
      </c>
      <c r="H42" s="40"/>
    </row>
    <row r="43" spans="1:8" x14ac:dyDescent="0.25">
      <c r="A43" s="102"/>
      <c r="B43" s="1" t="s">
        <v>541</v>
      </c>
      <c r="C43" s="38" t="s">
        <v>545</v>
      </c>
      <c r="D43" s="38" t="s">
        <v>544</v>
      </c>
      <c r="E43" s="39">
        <v>145</v>
      </c>
      <c r="F43" s="39">
        <v>609145</v>
      </c>
      <c r="G43" s="77">
        <v>7.9769212906721631E-3</v>
      </c>
      <c r="H43" s="40"/>
    </row>
    <row r="44" spans="1:8" ht="13.5" customHeight="1" x14ac:dyDescent="0.25">
      <c r="A44" s="102"/>
      <c r="B44" s="1" t="s">
        <v>37</v>
      </c>
      <c r="C44" s="38" t="s">
        <v>326</v>
      </c>
      <c r="D44" s="38" t="s">
        <v>328</v>
      </c>
      <c r="E44" s="39">
        <v>960</v>
      </c>
      <c r="F44" s="39">
        <v>414720</v>
      </c>
      <c r="G44" s="77">
        <v>5.430872448542727E-3</v>
      </c>
      <c r="H44" s="40"/>
    </row>
    <row r="45" spans="1:8" x14ac:dyDescent="0.25">
      <c r="A45" s="102"/>
      <c r="B45" s="1" t="s">
        <v>605</v>
      </c>
      <c r="C45" s="38" t="s">
        <v>626</v>
      </c>
      <c r="D45" s="38" t="s">
        <v>627</v>
      </c>
      <c r="E45" s="39">
        <v>1820</v>
      </c>
      <c r="F45" s="39">
        <v>471380</v>
      </c>
      <c r="G45" s="77">
        <v>6.1728507301168755E-3</v>
      </c>
      <c r="H45" s="40"/>
    </row>
    <row r="46" spans="1:8" x14ac:dyDescent="0.25">
      <c r="A46" s="102"/>
      <c r="B46" s="1" t="s">
        <v>682</v>
      </c>
      <c r="C46" s="38" t="s">
        <v>687</v>
      </c>
      <c r="D46" s="38" t="s">
        <v>688</v>
      </c>
      <c r="E46" s="39">
        <v>2200</v>
      </c>
      <c r="F46" s="39">
        <v>339218</v>
      </c>
      <c r="G46" s="77">
        <v>4.4421529953939205E-3</v>
      </c>
      <c r="H46" s="40"/>
    </row>
    <row r="47" spans="1:8" x14ac:dyDescent="0.25">
      <c r="A47" s="102"/>
      <c r="B47" s="1" t="s">
        <v>38</v>
      </c>
      <c r="C47" s="38" t="s">
        <v>337</v>
      </c>
      <c r="D47" s="38" t="s">
        <v>333</v>
      </c>
      <c r="E47" s="39">
        <v>2550</v>
      </c>
      <c r="F47" s="39">
        <v>575790</v>
      </c>
      <c r="G47" s="77">
        <v>7.5401283930035127E-3</v>
      </c>
      <c r="H47" s="40"/>
    </row>
    <row r="48" spans="1:8" x14ac:dyDescent="0.25">
      <c r="A48" s="102"/>
      <c r="B48" s="1" t="s">
        <v>39</v>
      </c>
      <c r="C48" s="38" t="s">
        <v>658</v>
      </c>
      <c r="D48" s="38" t="s">
        <v>291</v>
      </c>
      <c r="E48" s="39">
        <v>73</v>
      </c>
      <c r="F48" s="39">
        <v>295285</v>
      </c>
      <c r="G48" s="77">
        <v>3.8668382787614272E-3</v>
      </c>
      <c r="H48" s="40"/>
    </row>
    <row r="49" spans="1:8" x14ac:dyDescent="0.25">
      <c r="A49" s="102"/>
      <c r="B49" s="1" t="s">
        <v>40</v>
      </c>
      <c r="C49" s="38" t="s">
        <v>339</v>
      </c>
      <c r="D49" s="38" t="s">
        <v>332</v>
      </c>
      <c r="E49" s="39">
        <v>91</v>
      </c>
      <c r="F49" s="39">
        <v>439530</v>
      </c>
      <c r="G49" s="77">
        <v>5.755766221325195E-3</v>
      </c>
      <c r="H49" s="40"/>
    </row>
    <row r="50" spans="1:8" x14ac:dyDescent="0.25">
      <c r="A50" s="102"/>
      <c r="B50" s="1" t="s">
        <v>548</v>
      </c>
      <c r="C50" s="38" t="s">
        <v>329</v>
      </c>
      <c r="D50" s="38" t="s">
        <v>295</v>
      </c>
      <c r="E50" s="39">
        <v>4269</v>
      </c>
      <c r="F50" s="39">
        <v>1780173</v>
      </c>
      <c r="G50" s="77">
        <v>2.331185498490464E-2</v>
      </c>
      <c r="H50" s="40"/>
    </row>
    <row r="51" spans="1:8" x14ac:dyDescent="0.25">
      <c r="A51" s="102"/>
      <c r="B51" s="1" t="s">
        <v>41</v>
      </c>
      <c r="C51" s="38" t="s">
        <v>327</v>
      </c>
      <c r="D51" s="38" t="s">
        <v>295</v>
      </c>
      <c r="E51" s="39">
        <v>1169</v>
      </c>
      <c r="F51" s="39">
        <v>1433194</v>
      </c>
      <c r="G51" s="77">
        <v>1.8768069560225562E-2</v>
      </c>
      <c r="H51" s="40"/>
    </row>
    <row r="52" spans="1:8" x14ac:dyDescent="0.25">
      <c r="A52" s="102"/>
      <c r="B52" s="1" t="s">
        <v>42</v>
      </c>
      <c r="C52" s="38" t="s">
        <v>334</v>
      </c>
      <c r="D52" s="38" t="s">
        <v>335</v>
      </c>
      <c r="E52" s="39">
        <v>240</v>
      </c>
      <c r="F52" s="39">
        <v>314400</v>
      </c>
      <c r="G52" s="77">
        <v>4.1171544604114421E-3</v>
      </c>
      <c r="H52" s="40"/>
    </row>
    <row r="53" spans="1:8" x14ac:dyDescent="0.25">
      <c r="A53" s="102"/>
      <c r="B53" s="1" t="s">
        <v>43</v>
      </c>
      <c r="C53" s="38" t="s">
        <v>336</v>
      </c>
      <c r="D53" s="38" t="s">
        <v>321</v>
      </c>
      <c r="E53" s="39">
        <v>1400</v>
      </c>
      <c r="F53" s="39">
        <v>502600</v>
      </c>
      <c r="G53" s="77">
        <v>6.5816852156577316E-3</v>
      </c>
      <c r="H53" s="40"/>
    </row>
    <row r="54" spans="1:8" x14ac:dyDescent="0.25">
      <c r="A54" s="102"/>
      <c r="B54" s="1" t="s">
        <v>44</v>
      </c>
      <c r="C54" s="38" t="s">
        <v>324</v>
      </c>
      <c r="D54" s="38" t="s">
        <v>325</v>
      </c>
      <c r="E54" s="39">
        <v>2980</v>
      </c>
      <c r="F54" s="39">
        <v>1238190</v>
      </c>
      <c r="G54" s="77">
        <v>1.6214438553870367E-2</v>
      </c>
      <c r="H54" s="40"/>
    </row>
    <row r="55" spans="1:8" x14ac:dyDescent="0.25">
      <c r="A55" s="102"/>
      <c r="B55" s="1" t="s">
        <v>606</v>
      </c>
      <c r="C55" s="38" t="s">
        <v>628</v>
      </c>
      <c r="D55" s="38" t="s">
        <v>291</v>
      </c>
      <c r="E55" s="39">
        <v>165</v>
      </c>
      <c r="F55" s="39">
        <v>871035</v>
      </c>
      <c r="G55" s="77">
        <v>1.1406442860764887E-2</v>
      </c>
      <c r="H55" s="40"/>
    </row>
    <row r="56" spans="1:8" x14ac:dyDescent="0.25">
      <c r="A56" s="102"/>
      <c r="B56" s="1" t="s">
        <v>45</v>
      </c>
      <c r="C56" s="38" t="s">
        <v>331</v>
      </c>
      <c r="D56" s="38" t="s">
        <v>341</v>
      </c>
      <c r="E56" s="39">
        <v>2327</v>
      </c>
      <c r="F56" s="39">
        <v>903574.1</v>
      </c>
      <c r="G56" s="77">
        <v>1.1832551323559971E-2</v>
      </c>
      <c r="H56" s="40"/>
    </row>
    <row r="57" spans="1:8" x14ac:dyDescent="0.25">
      <c r="A57" s="102"/>
      <c r="B57" s="1" t="s">
        <v>715</v>
      </c>
      <c r="C57" s="38" t="s">
        <v>740</v>
      </c>
      <c r="D57" s="38" t="s">
        <v>346</v>
      </c>
      <c r="E57" s="39">
        <v>1405</v>
      </c>
      <c r="F57" s="39">
        <v>946970</v>
      </c>
      <c r="G57" s="77">
        <v>1.240083256798926E-2</v>
      </c>
      <c r="H57" s="40"/>
    </row>
    <row r="58" spans="1:8" x14ac:dyDescent="0.25">
      <c r="A58" s="102"/>
      <c r="B58" s="1" t="s">
        <v>607</v>
      </c>
      <c r="C58" s="38" t="s">
        <v>629</v>
      </c>
      <c r="D58" s="38" t="s">
        <v>286</v>
      </c>
      <c r="E58" s="39">
        <v>820</v>
      </c>
      <c r="F58" s="39">
        <v>367893</v>
      </c>
      <c r="G58" s="77">
        <v>4.8176600060564467E-3</v>
      </c>
      <c r="H58" s="40"/>
    </row>
    <row r="59" spans="1:8" outlineLevel="1" x14ac:dyDescent="0.25">
      <c r="A59" s="102"/>
      <c r="B59" s="1" t="s">
        <v>46</v>
      </c>
      <c r="C59" s="38" t="s">
        <v>348</v>
      </c>
      <c r="D59" s="38" t="s">
        <v>347</v>
      </c>
      <c r="E59" s="39">
        <v>214</v>
      </c>
      <c r="F59" s="39">
        <v>981618</v>
      </c>
      <c r="G59" s="77">
        <v>1.2854557656234604E-2</v>
      </c>
      <c r="H59" s="40"/>
    </row>
    <row r="60" spans="1:8" outlineLevel="1" x14ac:dyDescent="0.25">
      <c r="A60" s="102"/>
      <c r="B60" s="1" t="s">
        <v>47</v>
      </c>
      <c r="C60" s="38" t="s">
        <v>343</v>
      </c>
      <c r="D60" s="38" t="s">
        <v>297</v>
      </c>
      <c r="E60" s="39">
        <v>1105</v>
      </c>
      <c r="F60" s="39">
        <v>1060137</v>
      </c>
      <c r="G60" s="77">
        <v>1.3882785554062358E-2</v>
      </c>
      <c r="H60" s="40"/>
    </row>
    <row r="61" spans="1:8" outlineLevel="1" x14ac:dyDescent="0.25">
      <c r="A61" s="102"/>
      <c r="B61" s="1" t="s">
        <v>48</v>
      </c>
      <c r="C61" s="38" t="s">
        <v>349</v>
      </c>
      <c r="D61" s="38" t="s">
        <v>35</v>
      </c>
      <c r="E61" s="39">
        <v>136</v>
      </c>
      <c r="F61" s="39">
        <v>647360</v>
      </c>
      <c r="G61" s="77">
        <v>8.4773572248471735E-3</v>
      </c>
      <c r="H61" s="40"/>
    </row>
    <row r="62" spans="1:8" outlineLevel="1" x14ac:dyDescent="0.25">
      <c r="A62" s="102"/>
      <c r="B62" s="1" t="s">
        <v>49</v>
      </c>
      <c r="C62" s="38" t="s">
        <v>353</v>
      </c>
      <c r="D62" s="38" t="s">
        <v>350</v>
      </c>
      <c r="E62" s="39">
        <v>25</v>
      </c>
      <c r="F62" s="39">
        <v>492500</v>
      </c>
      <c r="G62" s="77">
        <v>6.4494229381445141E-3</v>
      </c>
      <c r="H62" s="40"/>
    </row>
    <row r="63" spans="1:8" outlineLevel="1" x14ac:dyDescent="0.25">
      <c r="A63" s="102"/>
      <c r="B63" s="1" t="s">
        <v>716</v>
      </c>
      <c r="C63" s="38" t="s">
        <v>730</v>
      </c>
      <c r="D63" s="38" t="s">
        <v>731</v>
      </c>
      <c r="E63" s="39">
        <v>16</v>
      </c>
      <c r="F63" s="39">
        <v>434000</v>
      </c>
      <c r="G63" s="77">
        <v>5.6833493505679582E-3</v>
      </c>
      <c r="H63" s="40"/>
    </row>
    <row r="64" spans="1:8" outlineLevel="1" x14ac:dyDescent="0.25">
      <c r="A64" s="102"/>
      <c r="B64" s="1" t="s">
        <v>549</v>
      </c>
      <c r="C64" s="38" t="s">
        <v>559</v>
      </c>
      <c r="D64" s="38" t="s">
        <v>299</v>
      </c>
      <c r="E64" s="39">
        <v>34</v>
      </c>
      <c r="F64" s="39">
        <v>315911</v>
      </c>
      <c r="G64" s="77">
        <v>4.1369414209384194E-3</v>
      </c>
      <c r="H64" s="40"/>
    </row>
    <row r="65" spans="1:8" outlineLevel="1" x14ac:dyDescent="0.25">
      <c r="A65" s="102"/>
      <c r="B65" s="1" t="s">
        <v>608</v>
      </c>
      <c r="C65" s="38" t="s">
        <v>630</v>
      </c>
      <c r="D65" s="38" t="s">
        <v>631</v>
      </c>
      <c r="E65" s="39">
        <v>2310</v>
      </c>
      <c r="F65" s="39">
        <v>739200</v>
      </c>
      <c r="G65" s="77">
        <v>9.6800272809673613E-3</v>
      </c>
      <c r="H65" s="40"/>
    </row>
    <row r="66" spans="1:8" outlineLevel="1" x14ac:dyDescent="0.25">
      <c r="A66" s="102"/>
      <c r="B66" s="1" t="s">
        <v>50</v>
      </c>
      <c r="C66" s="38" t="s">
        <v>351</v>
      </c>
      <c r="D66" s="38" t="s">
        <v>288</v>
      </c>
      <c r="E66" s="39">
        <v>1158</v>
      </c>
      <c r="F66" s="39">
        <v>2034606</v>
      </c>
      <c r="G66" s="77">
        <v>2.6643725089312606E-2</v>
      </c>
      <c r="H66" s="40"/>
    </row>
    <row r="67" spans="1:8" outlineLevel="1" x14ac:dyDescent="0.25">
      <c r="A67" s="102"/>
      <c r="B67" s="1" t="s">
        <v>51</v>
      </c>
      <c r="C67" s="38" t="s">
        <v>344</v>
      </c>
      <c r="D67" s="38" t="s">
        <v>352</v>
      </c>
      <c r="E67" s="39">
        <v>45</v>
      </c>
      <c r="F67" s="39">
        <v>367447.5</v>
      </c>
      <c r="G67" s="77">
        <v>4.811826061043363E-3</v>
      </c>
      <c r="H67" s="40"/>
    </row>
    <row r="68" spans="1:8" outlineLevel="1" x14ac:dyDescent="0.25">
      <c r="A68" s="102"/>
      <c r="B68" s="1" t="s">
        <v>568</v>
      </c>
      <c r="C68" s="38" t="s">
        <v>586</v>
      </c>
      <c r="D68" s="38" t="s">
        <v>587</v>
      </c>
      <c r="E68" s="39">
        <v>245</v>
      </c>
      <c r="F68" s="39">
        <v>471870</v>
      </c>
      <c r="G68" s="77">
        <v>6.1792674148675166E-3</v>
      </c>
      <c r="H68" s="40"/>
    </row>
    <row r="69" spans="1:8" outlineLevel="1" x14ac:dyDescent="0.25">
      <c r="A69" s="102"/>
      <c r="B69" s="1" t="s">
        <v>52</v>
      </c>
      <c r="C69" s="38" t="s">
        <v>342</v>
      </c>
      <c r="D69" s="38" t="s">
        <v>345</v>
      </c>
      <c r="E69" s="39">
        <v>446</v>
      </c>
      <c r="F69" s="39">
        <v>914567.6</v>
      </c>
      <c r="G69" s="77">
        <v>1.1976514229286857E-2</v>
      </c>
      <c r="H69" s="40"/>
    </row>
    <row r="70" spans="1:8" outlineLevel="1" x14ac:dyDescent="0.25">
      <c r="A70" s="102"/>
      <c r="B70" s="1" t="s">
        <v>53</v>
      </c>
      <c r="C70" s="38" t="s">
        <v>354</v>
      </c>
      <c r="D70" s="38" t="s">
        <v>295</v>
      </c>
      <c r="E70" s="39">
        <v>5166</v>
      </c>
      <c r="F70" s="39">
        <v>617027.04</v>
      </c>
      <c r="G70" s="77">
        <v>8.0801387720434784E-3</v>
      </c>
      <c r="H70" s="40"/>
    </row>
    <row r="71" spans="1:8" outlineLevel="1" x14ac:dyDescent="0.25">
      <c r="A71" s="102"/>
      <c r="B71" s="1" t="s">
        <v>54</v>
      </c>
      <c r="C71" s="38" t="s">
        <v>364</v>
      </c>
      <c r="D71" s="38" t="s">
        <v>313</v>
      </c>
      <c r="E71" s="39">
        <v>79</v>
      </c>
      <c r="F71" s="39">
        <v>865524</v>
      </c>
      <c r="G71" s="77">
        <v>1.1334274800232675E-2</v>
      </c>
      <c r="H71" s="40"/>
    </row>
    <row r="72" spans="1:8" outlineLevel="1" x14ac:dyDescent="0.25">
      <c r="A72" s="102"/>
      <c r="B72" s="1" t="s">
        <v>55</v>
      </c>
      <c r="C72" s="38" t="s">
        <v>359</v>
      </c>
      <c r="D72" s="38" t="s">
        <v>296</v>
      </c>
      <c r="E72" s="39">
        <v>156</v>
      </c>
      <c r="F72" s="39">
        <v>640536</v>
      </c>
      <c r="G72" s="77">
        <v>8.3879950682382437E-3</v>
      </c>
      <c r="H72" s="40"/>
    </row>
    <row r="73" spans="1:8" outlineLevel="1" x14ac:dyDescent="0.25">
      <c r="A73" s="102"/>
      <c r="B73" s="1" t="s">
        <v>609</v>
      </c>
      <c r="C73" s="38" t="s">
        <v>632</v>
      </c>
      <c r="D73" s="38" t="s">
        <v>633</v>
      </c>
      <c r="E73" s="39">
        <v>2290</v>
      </c>
      <c r="F73" s="39">
        <v>973250</v>
      </c>
      <c r="G73" s="77">
        <v>1.2744976395023653E-2</v>
      </c>
      <c r="H73" s="40"/>
    </row>
    <row r="74" spans="1:8" x14ac:dyDescent="0.25">
      <c r="B74" s="1" t="s">
        <v>56</v>
      </c>
      <c r="C74" s="38" t="s">
        <v>358</v>
      </c>
      <c r="D74" s="38" t="s">
        <v>295</v>
      </c>
      <c r="E74" s="39">
        <v>900</v>
      </c>
      <c r="F74" s="39">
        <v>725310</v>
      </c>
      <c r="G74" s="77">
        <v>9.4981339111991827E-3</v>
      </c>
      <c r="H74" s="40"/>
    </row>
    <row r="75" spans="1:8" x14ac:dyDescent="0.25">
      <c r="B75" s="1" t="s">
        <v>57</v>
      </c>
      <c r="C75" s="38" t="s">
        <v>355</v>
      </c>
      <c r="D75" s="38" t="s">
        <v>360</v>
      </c>
      <c r="E75" s="39">
        <v>79</v>
      </c>
      <c r="F75" s="39">
        <v>945393</v>
      </c>
      <c r="G75" s="77">
        <v>1.2380181319312197E-2</v>
      </c>
      <c r="H75" s="40"/>
    </row>
    <row r="76" spans="1:8" x14ac:dyDescent="0.25">
      <c r="B76" s="1" t="s">
        <v>58</v>
      </c>
      <c r="C76" s="38" t="s">
        <v>362</v>
      </c>
      <c r="D76" s="38" t="s">
        <v>345</v>
      </c>
      <c r="E76" s="39">
        <v>367</v>
      </c>
      <c r="F76" s="39">
        <v>559308</v>
      </c>
      <c r="G76" s="77">
        <v>7.3242920704319437E-3</v>
      </c>
      <c r="H76" s="40"/>
    </row>
    <row r="77" spans="1:8" x14ac:dyDescent="0.25">
      <c r="A77" s="91" t="s">
        <v>717</v>
      </c>
      <c r="B77" s="1" t="s">
        <v>649</v>
      </c>
      <c r="C77" s="38" t="s">
        <v>659</v>
      </c>
      <c r="D77" s="38" t="s">
        <v>368</v>
      </c>
      <c r="E77" s="39">
        <v>2015</v>
      </c>
      <c r="F77" s="39">
        <v>766909</v>
      </c>
      <c r="G77" s="77">
        <v>1.0042884255978622E-2</v>
      </c>
      <c r="H77" s="40"/>
    </row>
    <row r="78" spans="1:8" x14ac:dyDescent="0.25">
      <c r="A78" s="107" t="s">
        <v>62</v>
      </c>
      <c r="B78" s="1" t="s">
        <v>59</v>
      </c>
      <c r="C78" s="38" t="s">
        <v>356</v>
      </c>
      <c r="D78" s="38" t="s">
        <v>299</v>
      </c>
      <c r="E78" s="39">
        <v>110</v>
      </c>
      <c r="F78" s="39">
        <v>528000</v>
      </c>
      <c r="G78" s="77">
        <v>6.9143052006909716E-3</v>
      </c>
      <c r="H78" s="40"/>
    </row>
    <row r="79" spans="1:8" x14ac:dyDescent="0.25">
      <c r="B79" s="1" t="s">
        <v>60</v>
      </c>
      <c r="C79" s="38" t="s">
        <v>357</v>
      </c>
      <c r="D79" s="38" t="s">
        <v>297</v>
      </c>
      <c r="E79" s="39">
        <v>826</v>
      </c>
      <c r="F79" s="39">
        <v>811710.2</v>
      </c>
      <c r="G79" s="77">
        <v>1.0629568290367252E-2</v>
      </c>
      <c r="H79" s="40"/>
    </row>
    <row r="80" spans="1:8" x14ac:dyDescent="0.25">
      <c r="B80" s="1" t="s">
        <v>61</v>
      </c>
      <c r="C80" s="38" t="s">
        <v>363</v>
      </c>
      <c r="D80" s="38" t="s">
        <v>321</v>
      </c>
      <c r="E80" s="39">
        <v>2719</v>
      </c>
      <c r="F80" s="39">
        <v>877557.25</v>
      </c>
      <c r="G80" s="77">
        <v>1.1491853518142173E-2</v>
      </c>
      <c r="H80" s="40"/>
    </row>
    <row r="81" spans="1:8" x14ac:dyDescent="0.25">
      <c r="B81" s="1" t="s">
        <v>718</v>
      </c>
      <c r="C81" s="38" t="s">
        <v>733</v>
      </c>
      <c r="D81" s="38" t="s">
        <v>372</v>
      </c>
      <c r="E81" s="39">
        <v>235</v>
      </c>
      <c r="F81" s="39">
        <v>422600.5</v>
      </c>
      <c r="G81" s="77">
        <v>5.5340697631905402E-3</v>
      </c>
      <c r="H81" s="40"/>
    </row>
    <row r="82" spans="1:8" x14ac:dyDescent="0.25">
      <c r="A82" s="91" t="s">
        <v>66</v>
      </c>
      <c r="B82" s="1" t="s">
        <v>63</v>
      </c>
      <c r="C82" s="38" t="s">
        <v>365</v>
      </c>
      <c r="D82" s="38" t="s">
        <v>369</v>
      </c>
      <c r="E82" s="39">
        <v>1996</v>
      </c>
      <c r="F82" s="39">
        <v>519958</v>
      </c>
      <c r="G82" s="77">
        <v>6.8089929991304475E-3</v>
      </c>
      <c r="H82" s="40"/>
    </row>
    <row r="83" spans="1:8" x14ac:dyDescent="0.25">
      <c r="B83" s="1" t="s">
        <v>719</v>
      </c>
      <c r="C83" s="38" t="s">
        <v>734</v>
      </c>
      <c r="D83" s="38" t="s">
        <v>735</v>
      </c>
      <c r="E83" s="39">
        <v>550</v>
      </c>
      <c r="F83" s="39">
        <v>341715</v>
      </c>
      <c r="G83" s="77">
        <v>4.4748518970721884E-3</v>
      </c>
      <c r="H83" s="40"/>
    </row>
    <row r="84" spans="1:8" x14ac:dyDescent="0.25">
      <c r="B84" s="1" t="s">
        <v>64</v>
      </c>
      <c r="C84" s="38" t="s">
        <v>367</v>
      </c>
      <c r="D84" s="38" t="s">
        <v>371</v>
      </c>
      <c r="E84" s="39">
        <v>3334</v>
      </c>
      <c r="F84" s="39">
        <v>1066880</v>
      </c>
      <c r="G84" s="77">
        <v>1.3971086993396182E-2</v>
      </c>
      <c r="H84" s="40"/>
    </row>
    <row r="85" spans="1:8" x14ac:dyDescent="0.25">
      <c r="B85" s="1" t="s">
        <v>720</v>
      </c>
      <c r="C85" s="38" t="s">
        <v>736</v>
      </c>
      <c r="D85" s="38" t="s">
        <v>737</v>
      </c>
      <c r="E85" s="39">
        <v>12</v>
      </c>
      <c r="F85" s="39">
        <v>436620</v>
      </c>
      <c r="G85" s="77">
        <v>5.717658971071387E-3</v>
      </c>
      <c r="H85" s="40"/>
    </row>
    <row r="86" spans="1:8" x14ac:dyDescent="0.25">
      <c r="B86" s="1" t="s">
        <v>610</v>
      </c>
      <c r="C86" s="38" t="s">
        <v>634</v>
      </c>
      <c r="D86" s="38" t="s">
        <v>635</v>
      </c>
      <c r="E86" s="39">
        <v>6525</v>
      </c>
      <c r="F86" s="39">
        <v>1065271.5</v>
      </c>
      <c r="G86" s="77">
        <v>1.3950023243556577E-2</v>
      </c>
      <c r="H86" s="40"/>
    </row>
    <row r="87" spans="1:8" x14ac:dyDescent="0.25">
      <c r="B87" s="1" t="s">
        <v>65</v>
      </c>
      <c r="C87" s="38" t="s">
        <v>366</v>
      </c>
      <c r="D87" s="38" t="s">
        <v>320</v>
      </c>
      <c r="E87" s="39">
        <v>1792</v>
      </c>
      <c r="F87" s="39">
        <v>933990.40000000002</v>
      </c>
      <c r="G87" s="77">
        <v>1.2230861136582276E-2</v>
      </c>
      <c r="H87" s="40"/>
    </row>
    <row r="88" spans="1:8" x14ac:dyDescent="0.25">
      <c r="B88" s="1" t="s">
        <v>67</v>
      </c>
      <c r="C88" s="38" t="s">
        <v>370</v>
      </c>
      <c r="D88" s="38" t="s">
        <v>291</v>
      </c>
      <c r="E88" s="39">
        <v>483</v>
      </c>
      <c r="F88" s="39">
        <v>594090</v>
      </c>
      <c r="G88" s="77">
        <v>7.7797719255274615E-3</v>
      </c>
      <c r="H88" s="40"/>
    </row>
    <row r="89" spans="1:8" x14ac:dyDescent="0.25">
      <c r="B89" s="1" t="s">
        <v>68</v>
      </c>
      <c r="C89" s="38" t="s">
        <v>373</v>
      </c>
      <c r="D89" s="38" t="s">
        <v>372</v>
      </c>
      <c r="E89" s="39">
        <v>1150</v>
      </c>
      <c r="F89" s="39">
        <v>410090</v>
      </c>
      <c r="G89" s="77">
        <v>5.3702413252866678E-3</v>
      </c>
      <c r="H89" s="40"/>
    </row>
    <row r="90" spans="1:8" x14ac:dyDescent="0.25">
      <c r="B90" s="1" t="s">
        <v>611</v>
      </c>
      <c r="C90" s="38" t="s">
        <v>636</v>
      </c>
      <c r="D90" s="38" t="s">
        <v>295</v>
      </c>
      <c r="E90" s="39">
        <v>815</v>
      </c>
      <c r="F90" s="39">
        <v>823394.5</v>
      </c>
      <c r="G90" s="77">
        <v>1.0782577412065043E-2</v>
      </c>
      <c r="H90" s="40"/>
    </row>
    <row r="91" spans="1:8" x14ac:dyDescent="0.25">
      <c r="B91" s="1" t="s">
        <v>721</v>
      </c>
      <c r="C91" s="38" t="s">
        <v>732</v>
      </c>
      <c r="D91" s="38" t="s">
        <v>371</v>
      </c>
      <c r="E91" s="39">
        <v>550</v>
      </c>
      <c r="F91" s="39">
        <v>922900</v>
      </c>
      <c r="G91" s="77">
        <v>1.2085629298707762E-2</v>
      </c>
      <c r="H91" s="40"/>
    </row>
    <row r="92" spans="1:8" x14ac:dyDescent="0.25">
      <c r="A92" s="91" t="s">
        <v>72</v>
      </c>
      <c r="B92" s="1"/>
      <c r="C92" s="38"/>
      <c r="D92" s="38"/>
      <c r="E92" s="39"/>
      <c r="F92" s="39"/>
      <c r="G92" s="77"/>
      <c r="H92" s="40"/>
    </row>
    <row r="93" spans="1:8" x14ac:dyDescent="0.25">
      <c r="B93" s="1"/>
      <c r="C93" s="38"/>
      <c r="D93" s="38"/>
      <c r="E93" s="39"/>
      <c r="F93" s="39"/>
      <c r="G93" s="77"/>
      <c r="H93" s="40"/>
    </row>
    <row r="94" spans="1:8" x14ac:dyDescent="0.25">
      <c r="B94" s="43"/>
      <c r="C94" s="43" t="s">
        <v>70</v>
      </c>
      <c r="D94" s="43"/>
      <c r="E94" s="44"/>
      <c r="F94" s="45">
        <f>SUM(F7:F93)</f>
        <v>74624837.190000013</v>
      </c>
      <c r="G94" s="78">
        <f>+F94/$F$106</f>
        <v>0.97723276493093592</v>
      </c>
      <c r="H94" s="46"/>
    </row>
    <row r="96" spans="1:8" x14ac:dyDescent="0.25">
      <c r="B96" s="47"/>
      <c r="C96" s="47" t="s">
        <v>73</v>
      </c>
      <c r="D96" s="47"/>
      <c r="E96" s="47"/>
      <c r="F96" s="47" t="s">
        <v>10</v>
      </c>
      <c r="G96" s="47" t="s">
        <v>11</v>
      </c>
      <c r="H96" s="47" t="s">
        <v>12</v>
      </c>
    </row>
    <row r="97" spans="2:8" x14ac:dyDescent="0.25">
      <c r="B97" s="48"/>
      <c r="C97" s="43" t="s">
        <v>722</v>
      </c>
      <c r="D97" s="38"/>
      <c r="E97" s="49"/>
      <c r="F97" s="39" t="s">
        <v>797</v>
      </c>
      <c r="G97" s="49">
        <v>0</v>
      </c>
      <c r="H97" s="38"/>
    </row>
    <row r="98" spans="2:8" x14ac:dyDescent="0.25">
      <c r="B98" s="48" t="s">
        <v>75</v>
      </c>
      <c r="C98" s="43" t="s">
        <v>76</v>
      </c>
      <c r="D98" s="43"/>
      <c r="E98" s="44"/>
      <c r="F98" s="39">
        <v>1598920.05</v>
      </c>
      <c r="G98" s="78">
        <v>2.093829775985619E-2</v>
      </c>
      <c r="H98" s="38"/>
    </row>
    <row r="99" spans="2:8" x14ac:dyDescent="0.25">
      <c r="B99" s="48"/>
      <c r="C99" s="43" t="s">
        <v>77</v>
      </c>
      <c r="D99" s="38"/>
      <c r="E99" s="49"/>
      <c r="F99" s="44" t="s">
        <v>74</v>
      </c>
      <c r="G99" s="49">
        <v>0</v>
      </c>
      <c r="H99" s="38"/>
    </row>
    <row r="100" spans="2:8" x14ac:dyDescent="0.25">
      <c r="B100" s="48"/>
      <c r="C100" s="43" t="s">
        <v>78</v>
      </c>
      <c r="D100" s="38"/>
      <c r="E100" s="49"/>
      <c r="F100" s="44" t="s">
        <v>74</v>
      </c>
      <c r="G100" s="49">
        <v>0</v>
      </c>
      <c r="H100" s="38"/>
    </row>
    <row r="101" spans="2:8" x14ac:dyDescent="0.25">
      <c r="B101" s="48"/>
      <c r="C101" s="43" t="s">
        <v>79</v>
      </c>
      <c r="D101" s="38"/>
      <c r="E101" s="49"/>
      <c r="F101" s="44" t="s">
        <v>74</v>
      </c>
      <c r="G101" s="49">
        <v>0</v>
      </c>
      <c r="H101" s="38"/>
    </row>
    <row r="102" spans="2:8" x14ac:dyDescent="0.25">
      <c r="B102" s="38" t="s">
        <v>66</v>
      </c>
      <c r="C102" s="38" t="s">
        <v>80</v>
      </c>
      <c r="D102" s="38"/>
      <c r="E102" s="49"/>
      <c r="F102" s="39">
        <v>139663.91</v>
      </c>
      <c r="G102" s="78">
        <v>1.8289373092080226E-3</v>
      </c>
      <c r="H102" s="38"/>
    </row>
    <row r="103" spans="2:8" x14ac:dyDescent="0.25">
      <c r="B103" s="48"/>
      <c r="C103" s="38"/>
      <c r="D103" s="38"/>
      <c r="E103" s="49"/>
      <c r="F103" s="50"/>
      <c r="G103" s="78"/>
      <c r="H103" s="38"/>
    </row>
    <row r="104" spans="2:8" x14ac:dyDescent="0.25">
      <c r="B104" s="48"/>
      <c r="C104" s="38" t="s">
        <v>81</v>
      </c>
      <c r="D104" s="38"/>
      <c r="E104" s="49"/>
      <c r="F104" s="51">
        <v>1738583.96</v>
      </c>
      <c r="G104" s="78">
        <v>2.2767235069064213E-2</v>
      </c>
      <c r="H104" s="38"/>
    </row>
    <row r="105" spans="2:8" x14ac:dyDescent="0.25">
      <c r="B105" s="48"/>
      <c r="C105" s="38"/>
      <c r="D105" s="38"/>
      <c r="E105" s="49"/>
      <c r="F105" s="51"/>
      <c r="G105" s="79"/>
      <c r="H105" s="38"/>
    </row>
    <row r="106" spans="2:8" x14ac:dyDescent="0.25">
      <c r="B106" s="52"/>
      <c r="C106" s="53" t="s">
        <v>82</v>
      </c>
      <c r="D106" s="54"/>
      <c r="E106" s="55"/>
      <c r="F106" s="55">
        <f>+F104+F94</f>
        <v>76363421.150000006</v>
      </c>
      <c r="G106" s="80">
        <v>1</v>
      </c>
      <c r="H106" s="38"/>
    </row>
    <row r="107" spans="2:8" x14ac:dyDescent="0.25">
      <c r="F107" s="56">
        <v>0</v>
      </c>
    </row>
    <row r="108" spans="2:8" x14ac:dyDescent="0.25">
      <c r="C108" s="43" t="s">
        <v>83</v>
      </c>
      <c r="D108" s="14">
        <v>20.350000000000001</v>
      </c>
      <c r="F108" s="35"/>
    </row>
    <row r="109" spans="2:8" x14ac:dyDescent="0.25">
      <c r="C109" s="43" t="s">
        <v>84</v>
      </c>
      <c r="D109" s="14">
        <v>9.34</v>
      </c>
    </row>
    <row r="110" spans="2:8" x14ac:dyDescent="0.25">
      <c r="C110" s="43" t="s">
        <v>85</v>
      </c>
      <c r="D110" s="14">
        <v>7.88</v>
      </c>
    </row>
    <row r="111" spans="2:8" hidden="1" x14ac:dyDescent="0.25">
      <c r="C111" s="43" t="s">
        <v>86</v>
      </c>
      <c r="D111" s="59">
        <v>9.8148</v>
      </c>
    </row>
    <row r="112" spans="2:8" hidden="1" x14ac:dyDescent="0.25">
      <c r="C112" s="43" t="s">
        <v>87</v>
      </c>
      <c r="D112" s="59">
        <v>10.107100000000001</v>
      </c>
    </row>
    <row r="113" spans="2:8" hidden="1" x14ac:dyDescent="0.25">
      <c r="C113" s="43" t="s">
        <v>88</v>
      </c>
      <c r="D113" s="60"/>
    </row>
    <row r="114" spans="2:8" hidden="1" x14ac:dyDescent="0.25">
      <c r="C114" s="43" t="s">
        <v>89</v>
      </c>
      <c r="D114" s="58">
        <v>0</v>
      </c>
    </row>
    <row r="115" spans="2:8" hidden="1" x14ac:dyDescent="0.25">
      <c r="C115" s="43" t="s">
        <v>90</v>
      </c>
      <c r="D115" s="58">
        <v>0</v>
      </c>
      <c r="F115" s="56"/>
      <c r="G115" s="81"/>
    </row>
    <row r="116" spans="2:8" x14ac:dyDescent="0.25">
      <c r="B116" s="61"/>
      <c r="C116" s="37"/>
    </row>
    <row r="117" spans="2:8" x14ac:dyDescent="0.25">
      <c r="F117" s="35"/>
    </row>
    <row r="118" spans="2:8" x14ac:dyDescent="0.25">
      <c r="C118" s="47" t="s">
        <v>91</v>
      </c>
      <c r="D118" s="47"/>
      <c r="E118" s="47"/>
      <c r="F118" s="47"/>
      <c r="G118" s="47"/>
      <c r="H118" s="47"/>
    </row>
    <row r="119" spans="2:8" x14ac:dyDescent="0.25">
      <c r="C119" s="47" t="s">
        <v>92</v>
      </c>
      <c r="D119" s="47"/>
      <c r="E119" s="47"/>
      <c r="F119" s="47" t="s">
        <v>10</v>
      </c>
      <c r="G119" s="47" t="s">
        <v>11</v>
      </c>
      <c r="H119" s="47" t="s">
        <v>12</v>
      </c>
    </row>
    <row r="120" spans="2:8" x14ac:dyDescent="0.25">
      <c r="C120" s="43" t="s">
        <v>93</v>
      </c>
      <c r="D120" s="38"/>
      <c r="E120" s="49"/>
      <c r="F120" s="62">
        <v>8606142.5</v>
      </c>
      <c r="G120" s="82">
        <v>0.11269980273795001</v>
      </c>
      <c r="H120" s="38"/>
    </row>
    <row r="121" spans="2:8" x14ac:dyDescent="0.25">
      <c r="C121" s="38" t="s">
        <v>94</v>
      </c>
      <c r="D121" s="38"/>
      <c r="E121" s="49"/>
      <c r="F121" s="62">
        <v>2671521.6</v>
      </c>
      <c r="G121" s="82">
        <v>3.4984310023936115E-2</v>
      </c>
      <c r="H121" s="38"/>
    </row>
    <row r="122" spans="2:8" hidden="1" x14ac:dyDescent="0.25">
      <c r="C122" s="38" t="s">
        <v>95</v>
      </c>
      <c r="D122" s="38"/>
      <c r="E122" s="49"/>
      <c r="F122" s="62">
        <f>SUMIF($E$134:$E$141,C122,H134:H141)</f>
        <v>0</v>
      </c>
      <c r="G122" s="82">
        <f>+F122/$F$106</f>
        <v>0</v>
      </c>
      <c r="H122" s="38"/>
    </row>
    <row r="123" spans="2:8" hidden="1" x14ac:dyDescent="0.25">
      <c r="C123" s="38" t="s">
        <v>96</v>
      </c>
      <c r="D123" s="38"/>
      <c r="E123" s="49"/>
      <c r="F123" s="62">
        <f t="shared" ref="F123:F131" si="0">SUMIF($E$134:$E$141,C123,H135:H142)</f>
        <v>0</v>
      </c>
      <c r="G123" s="82">
        <f t="shared" ref="G123:G131" si="1">+F123/$F$106</f>
        <v>0</v>
      </c>
      <c r="H123" s="38"/>
    </row>
    <row r="124" spans="2:8" hidden="1" x14ac:dyDescent="0.25">
      <c r="C124" s="38" t="s">
        <v>97</v>
      </c>
      <c r="D124" s="38"/>
      <c r="E124" s="49"/>
      <c r="F124" s="62">
        <f t="shared" si="0"/>
        <v>0</v>
      </c>
      <c r="G124" s="82">
        <f t="shared" si="1"/>
        <v>0</v>
      </c>
      <c r="H124" s="38"/>
    </row>
    <row r="125" spans="2:8" hidden="1" x14ac:dyDescent="0.25">
      <c r="C125" s="38" t="s">
        <v>98</v>
      </c>
      <c r="D125" s="38"/>
      <c r="E125" s="49"/>
      <c r="F125" s="62">
        <f t="shared" si="0"/>
        <v>0</v>
      </c>
      <c r="G125" s="82">
        <f t="shared" si="1"/>
        <v>0</v>
      </c>
      <c r="H125" s="38"/>
    </row>
    <row r="126" spans="2:8" hidden="1" x14ac:dyDescent="0.25">
      <c r="C126" s="38" t="s">
        <v>99</v>
      </c>
      <c r="D126" s="38"/>
      <c r="E126" s="49"/>
      <c r="F126" s="62">
        <f t="shared" si="0"/>
        <v>0</v>
      </c>
      <c r="G126" s="82">
        <f t="shared" si="1"/>
        <v>0</v>
      </c>
      <c r="H126" s="38"/>
    </row>
    <row r="127" spans="2:8" hidden="1" x14ac:dyDescent="0.25">
      <c r="C127" s="38" t="s">
        <v>100</v>
      </c>
      <c r="D127" s="38"/>
      <c r="E127" s="49"/>
      <c r="F127" s="62">
        <f t="shared" si="0"/>
        <v>0</v>
      </c>
      <c r="G127" s="82">
        <f t="shared" si="1"/>
        <v>0</v>
      </c>
      <c r="H127" s="38"/>
    </row>
    <row r="128" spans="2:8" hidden="1" x14ac:dyDescent="0.25">
      <c r="C128" s="38" t="s">
        <v>101</v>
      </c>
      <c r="D128" s="38"/>
      <c r="E128" s="49"/>
      <c r="F128" s="62">
        <f t="shared" si="0"/>
        <v>0</v>
      </c>
      <c r="G128" s="82">
        <f t="shared" si="1"/>
        <v>0</v>
      </c>
      <c r="H128" s="38"/>
    </row>
    <row r="129" spans="3:8" hidden="1" x14ac:dyDescent="0.25">
      <c r="C129" s="38" t="s">
        <v>102</v>
      </c>
      <c r="D129" s="38"/>
      <c r="E129" s="49"/>
      <c r="F129" s="62">
        <f>SUMIF($E$134:$E$141,C129,H141:H148)</f>
        <v>0</v>
      </c>
      <c r="G129" s="82">
        <f t="shared" si="1"/>
        <v>0</v>
      </c>
      <c r="H129" s="38"/>
    </row>
    <row r="130" spans="3:8" hidden="1" x14ac:dyDescent="0.25">
      <c r="C130" s="38" t="s">
        <v>103</v>
      </c>
      <c r="D130" s="38"/>
      <c r="E130" s="49"/>
      <c r="F130" s="62">
        <f t="shared" si="0"/>
        <v>0</v>
      </c>
      <c r="G130" s="82">
        <f t="shared" si="1"/>
        <v>0</v>
      </c>
      <c r="H130" s="38"/>
    </row>
    <row r="131" spans="3:8" hidden="1" x14ac:dyDescent="0.25">
      <c r="C131" s="38" t="s">
        <v>104</v>
      </c>
      <c r="D131" s="38"/>
      <c r="E131" s="49"/>
      <c r="F131" s="62">
        <f t="shared" si="0"/>
        <v>0</v>
      </c>
      <c r="G131" s="82">
        <f t="shared" si="1"/>
        <v>0</v>
      </c>
      <c r="H131" s="38"/>
    </row>
    <row r="132" spans="3:8" hidden="1" x14ac:dyDescent="0.25"/>
    <row r="133" spans="3:8" hidden="1" x14ac:dyDescent="0.25"/>
    <row r="134" spans="3:8" s="91" customFormat="1" hidden="1" x14ac:dyDescent="0.25">
      <c r="E134" s="91" t="s">
        <v>95</v>
      </c>
      <c r="F134" s="91" t="s">
        <v>105</v>
      </c>
      <c r="G134" s="91">
        <f t="shared" ref="G134:G141" si="2">SUMIF($H$7:$H$57,F134,$E$7:$E$57)</f>
        <v>0</v>
      </c>
      <c r="H134" s="91">
        <f t="shared" ref="H134:H141" si="3">SUMIF($H$7:$H$57,F134,$F$7:$F$57)</f>
        <v>0</v>
      </c>
    </row>
    <row r="135" spans="3:8" s="91" customFormat="1" x14ac:dyDescent="0.25">
      <c r="E135" s="91" t="s">
        <v>95</v>
      </c>
      <c r="F135" s="91" t="s">
        <v>106</v>
      </c>
      <c r="G135" s="91">
        <f t="shared" si="2"/>
        <v>0</v>
      </c>
      <c r="H135" s="91">
        <f t="shared" si="3"/>
        <v>0</v>
      </c>
    </row>
    <row r="136" spans="3:8" s="91" customFormat="1" x14ac:dyDescent="0.25">
      <c r="E136" s="91" t="s">
        <v>95</v>
      </c>
      <c r="F136" s="91" t="s">
        <v>107</v>
      </c>
      <c r="G136" s="91">
        <f t="shared" si="2"/>
        <v>0</v>
      </c>
      <c r="H136" s="91">
        <f t="shared" si="3"/>
        <v>0</v>
      </c>
    </row>
    <row r="137" spans="3:8" s="91" customFormat="1" x14ac:dyDescent="0.25">
      <c r="E137" s="91" t="s">
        <v>97</v>
      </c>
      <c r="F137" s="91" t="s">
        <v>108</v>
      </c>
      <c r="G137" s="91">
        <f t="shared" si="2"/>
        <v>0</v>
      </c>
      <c r="H137" s="91">
        <f t="shared" si="3"/>
        <v>0</v>
      </c>
    </row>
    <row r="138" spans="3:8" s="91" customFormat="1" x14ac:dyDescent="0.25">
      <c r="E138" s="91" t="s">
        <v>98</v>
      </c>
      <c r="F138" s="91" t="s">
        <v>109</v>
      </c>
      <c r="G138" s="91">
        <f t="shared" si="2"/>
        <v>0</v>
      </c>
      <c r="H138" s="91">
        <f t="shared" si="3"/>
        <v>0</v>
      </c>
    </row>
    <row r="139" spans="3:8" s="91" customFormat="1" x14ac:dyDescent="0.25">
      <c r="E139" s="91" t="s">
        <v>95</v>
      </c>
      <c r="F139" s="91" t="s">
        <v>110</v>
      </c>
      <c r="G139" s="91">
        <f t="shared" si="2"/>
        <v>0</v>
      </c>
      <c r="H139" s="91">
        <f t="shared" si="3"/>
        <v>0</v>
      </c>
    </row>
    <row r="140" spans="3:8" s="91" customFormat="1" x14ac:dyDescent="0.25">
      <c r="E140" s="91" t="s">
        <v>98</v>
      </c>
      <c r="F140" s="91" t="s">
        <v>111</v>
      </c>
      <c r="G140" s="91">
        <f t="shared" si="2"/>
        <v>0</v>
      </c>
      <c r="H140" s="91">
        <f t="shared" si="3"/>
        <v>0</v>
      </c>
    </row>
    <row r="141" spans="3:8" s="91" customFormat="1" x14ac:dyDescent="0.25">
      <c r="E141" s="91" t="s">
        <v>95</v>
      </c>
      <c r="F141" s="91" t="s">
        <v>112</v>
      </c>
      <c r="G141" s="91">
        <f t="shared" si="2"/>
        <v>0</v>
      </c>
      <c r="H141" s="91">
        <f t="shared" si="3"/>
        <v>0</v>
      </c>
    </row>
    <row r="142" spans="3:8" s="91" customFormat="1" x14ac:dyDescent="0.25">
      <c r="E142" s="97"/>
      <c r="G142" s="91" t="s">
        <v>113</v>
      </c>
      <c r="H142" s="91" t="s">
        <v>113</v>
      </c>
    </row>
    <row r="143" spans="3:8" s="91" customFormat="1" x14ac:dyDescent="0.25">
      <c r="E143" s="97"/>
    </row>
  </sheetData>
  <pageMargins left="0.7" right="0.7" top="0.75" bottom="0.75" header="0.3" footer="0.3"/>
  <pageSetup scale="44" orientation="portrait" horizontalDpi="4294967295" verticalDpi="4294967295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1F511-E776-47E0-8E40-5D86F7A9A5F4}">
  <sheetPr>
    <tabColor rgb="FF7030A0"/>
  </sheetPr>
  <dimension ref="A2:O148"/>
  <sheetViews>
    <sheetView zoomScaleNormal="100" workbookViewId="0">
      <selection activeCell="C105" sqref="C105"/>
    </sheetView>
  </sheetViews>
  <sheetFormatPr defaultColWidth="9.140625" defaultRowHeight="15" outlineLevelRow="1" x14ac:dyDescent="0.25"/>
  <cols>
    <col min="1" max="1" width="11.28515625" style="32" customWidth="1"/>
    <col min="2" max="2" width="16.5703125" style="32" customWidth="1"/>
    <col min="3" max="3" width="60.7109375" style="32" customWidth="1"/>
    <col min="4" max="4" width="60.85546875" style="32" customWidth="1"/>
    <col min="5" max="5" width="19.42578125" style="35" customWidth="1"/>
    <col min="6" max="6" width="29.5703125" style="32" customWidth="1"/>
    <col min="7" max="7" width="20.5703125" style="32" customWidth="1"/>
    <col min="8" max="8" width="20.7109375" style="32" bestFit="1" customWidth="1"/>
    <col min="9" max="9" width="12" style="32" bestFit="1" customWidth="1"/>
    <col min="10" max="11" width="9.140625" style="32"/>
    <col min="12" max="12" width="16.140625" style="32" bestFit="1" customWidth="1"/>
    <col min="13" max="13" width="14" style="32" bestFit="1" customWidth="1"/>
    <col min="14" max="14" width="9.140625" style="32"/>
    <col min="15" max="15" width="10" style="32" bestFit="1" customWidth="1"/>
    <col min="16" max="16384" width="9.140625" style="32"/>
  </cols>
  <sheetData>
    <row r="2" spans="1:8" x14ac:dyDescent="0.25">
      <c r="B2" s="33" t="s">
        <v>0</v>
      </c>
      <c r="D2" s="34" t="s">
        <v>1</v>
      </c>
    </row>
    <row r="3" spans="1:8" x14ac:dyDescent="0.25">
      <c r="A3" s="111" t="s">
        <v>729</v>
      </c>
      <c r="B3" s="33" t="s">
        <v>3</v>
      </c>
      <c r="D3" s="33" t="s">
        <v>558</v>
      </c>
    </row>
    <row r="4" spans="1:8" x14ac:dyDescent="0.25">
      <c r="B4" s="33" t="s">
        <v>5</v>
      </c>
      <c r="D4" s="33" t="s">
        <v>798</v>
      </c>
    </row>
    <row r="6" spans="1:8" s="91" customFormat="1" x14ac:dyDescent="0.25">
      <c r="B6" s="126" t="s">
        <v>6</v>
      </c>
      <c r="C6" s="127" t="s">
        <v>7</v>
      </c>
      <c r="D6" s="127" t="s">
        <v>8</v>
      </c>
      <c r="E6" s="128" t="s">
        <v>9</v>
      </c>
      <c r="F6" s="127" t="s">
        <v>10</v>
      </c>
      <c r="G6" s="127" t="s">
        <v>11</v>
      </c>
      <c r="H6" s="130" t="s">
        <v>12</v>
      </c>
    </row>
    <row r="7" spans="1:8" hidden="1" x14ac:dyDescent="0.25">
      <c r="A7" s="37"/>
      <c r="B7" s="1"/>
      <c r="C7" s="38" t="e">
        <v>#N/A</v>
      </c>
      <c r="D7" s="38" t="s">
        <v>283</v>
      </c>
      <c r="E7" s="39">
        <v>0</v>
      </c>
      <c r="F7" s="39">
        <v>0</v>
      </c>
      <c r="G7" s="77">
        <f t="shared" ref="G7:G70" si="0">+F7/$F$111</f>
        <v>0</v>
      </c>
      <c r="H7" s="40"/>
    </row>
    <row r="8" spans="1:8" hidden="1" x14ac:dyDescent="0.25">
      <c r="A8" s="37"/>
      <c r="B8" s="1"/>
      <c r="C8" s="38" t="e">
        <v>#N/A</v>
      </c>
      <c r="D8" s="38" t="s">
        <v>283</v>
      </c>
      <c r="E8" s="39">
        <v>0</v>
      </c>
      <c r="F8" s="39">
        <v>0</v>
      </c>
      <c r="G8" s="77">
        <f t="shared" si="0"/>
        <v>0</v>
      </c>
      <c r="H8" s="40"/>
    </row>
    <row r="9" spans="1:8" hidden="1" x14ac:dyDescent="0.25">
      <c r="A9" s="37"/>
      <c r="B9" s="1"/>
      <c r="C9" s="38" t="e">
        <v>#N/A</v>
      </c>
      <c r="D9" s="38" t="s">
        <v>283</v>
      </c>
      <c r="E9" s="39">
        <v>0</v>
      </c>
      <c r="F9" s="39">
        <v>0</v>
      </c>
      <c r="G9" s="77">
        <f t="shared" si="0"/>
        <v>0</v>
      </c>
      <c r="H9" s="40"/>
    </row>
    <row r="10" spans="1:8" hidden="1" x14ac:dyDescent="0.25">
      <c r="A10" s="37"/>
      <c r="B10" s="1"/>
      <c r="C10" s="38" t="e">
        <v>#N/A</v>
      </c>
      <c r="D10" s="38" t="s">
        <v>283</v>
      </c>
      <c r="E10" s="39">
        <v>0</v>
      </c>
      <c r="F10" s="39">
        <v>0</v>
      </c>
      <c r="G10" s="77">
        <f t="shared" si="0"/>
        <v>0</v>
      </c>
      <c r="H10" s="40"/>
    </row>
    <row r="11" spans="1:8" hidden="1" x14ac:dyDescent="0.25">
      <c r="A11" s="37"/>
      <c r="B11" s="1"/>
      <c r="C11" s="38" t="e">
        <v>#N/A</v>
      </c>
      <c r="D11" s="38" t="s">
        <v>72</v>
      </c>
      <c r="E11" s="39">
        <v>0</v>
      </c>
      <c r="F11" s="39">
        <v>0</v>
      </c>
      <c r="G11" s="77">
        <f t="shared" si="0"/>
        <v>0</v>
      </c>
      <c r="H11" s="40"/>
    </row>
    <row r="12" spans="1:8" hidden="1" x14ac:dyDescent="0.25">
      <c r="A12" s="37"/>
      <c r="B12" s="1"/>
      <c r="C12" s="38" t="e">
        <v>#N/A</v>
      </c>
      <c r="D12" s="38" t="s">
        <v>72</v>
      </c>
      <c r="E12" s="39">
        <v>0</v>
      </c>
      <c r="F12" s="39">
        <v>0</v>
      </c>
      <c r="G12" s="77">
        <f t="shared" si="0"/>
        <v>0</v>
      </c>
      <c r="H12" s="40"/>
    </row>
    <row r="13" spans="1:8" hidden="1" x14ac:dyDescent="0.25">
      <c r="A13" s="37"/>
      <c r="B13" s="1"/>
      <c r="C13" s="38" t="e">
        <v>#N/A</v>
      </c>
      <c r="D13" s="38" t="e">
        <v>#N/A</v>
      </c>
      <c r="E13" s="39">
        <v>0</v>
      </c>
      <c r="F13" s="39">
        <v>0</v>
      </c>
      <c r="G13" s="77">
        <f t="shared" si="0"/>
        <v>0</v>
      </c>
      <c r="H13" s="40"/>
    </row>
    <row r="14" spans="1:8" hidden="1" x14ac:dyDescent="0.25">
      <c r="A14" s="37"/>
      <c r="B14" s="1"/>
      <c r="C14" s="38" t="e">
        <v>#N/A</v>
      </c>
      <c r="D14" s="38" t="e">
        <v>#N/A</v>
      </c>
      <c r="E14" s="39">
        <v>0</v>
      </c>
      <c r="F14" s="39">
        <v>0</v>
      </c>
      <c r="G14" s="77">
        <f t="shared" si="0"/>
        <v>0</v>
      </c>
      <c r="H14" s="40"/>
    </row>
    <row r="15" spans="1:8" hidden="1" x14ac:dyDescent="0.25">
      <c r="A15" s="37"/>
      <c r="B15" s="1"/>
      <c r="C15" s="38" t="e">
        <v>#N/A</v>
      </c>
      <c r="D15" s="38" t="e">
        <v>#N/A</v>
      </c>
      <c r="E15" s="39">
        <v>0</v>
      </c>
      <c r="F15" s="39">
        <v>0</v>
      </c>
      <c r="G15" s="77">
        <f t="shared" si="0"/>
        <v>0</v>
      </c>
      <c r="H15" s="40"/>
    </row>
    <row r="16" spans="1:8" hidden="1" x14ac:dyDescent="0.25">
      <c r="A16" s="37"/>
      <c r="B16" s="1"/>
      <c r="C16" s="38" t="e">
        <v>#N/A</v>
      </c>
      <c r="D16" s="38" t="e">
        <v>#N/A</v>
      </c>
      <c r="E16" s="39">
        <v>0</v>
      </c>
      <c r="F16" s="39">
        <v>0</v>
      </c>
      <c r="G16" s="77">
        <f t="shared" si="0"/>
        <v>0</v>
      </c>
      <c r="H16" s="40"/>
    </row>
    <row r="17" spans="1:8" hidden="1" x14ac:dyDescent="0.25">
      <c r="A17" s="37"/>
      <c r="B17" s="1"/>
      <c r="C17" s="38" t="e">
        <v>#N/A</v>
      </c>
      <c r="D17" s="38" t="e">
        <v>#N/A</v>
      </c>
      <c r="E17" s="39">
        <v>0</v>
      </c>
      <c r="F17" s="39">
        <v>0</v>
      </c>
      <c r="G17" s="77">
        <f t="shared" si="0"/>
        <v>0</v>
      </c>
      <c r="H17" s="40"/>
    </row>
    <row r="18" spans="1:8" hidden="1" x14ac:dyDescent="0.25">
      <c r="A18" s="37"/>
      <c r="B18" s="1"/>
      <c r="C18" s="38" t="e">
        <v>#N/A</v>
      </c>
      <c r="D18" s="38" t="e">
        <v>#N/A</v>
      </c>
      <c r="E18" s="39">
        <v>0</v>
      </c>
      <c r="F18" s="39">
        <v>0</v>
      </c>
      <c r="G18" s="77">
        <f t="shared" si="0"/>
        <v>0</v>
      </c>
      <c r="H18" s="40"/>
    </row>
    <row r="19" spans="1:8" hidden="1" x14ac:dyDescent="0.25">
      <c r="A19" s="37"/>
      <c r="B19" s="1"/>
      <c r="C19" s="38" t="e">
        <v>#N/A</v>
      </c>
      <c r="D19" s="38" t="e">
        <v>#N/A</v>
      </c>
      <c r="E19" s="39">
        <v>0</v>
      </c>
      <c r="F19" s="39">
        <v>0</v>
      </c>
      <c r="G19" s="77">
        <f t="shared" si="0"/>
        <v>0</v>
      </c>
      <c r="H19" s="40"/>
    </row>
    <row r="20" spans="1:8" hidden="1" x14ac:dyDescent="0.25">
      <c r="A20" s="37"/>
      <c r="B20" s="1"/>
      <c r="C20" s="38" t="e">
        <v>#N/A</v>
      </c>
      <c r="D20" s="38" t="e">
        <v>#N/A</v>
      </c>
      <c r="E20" s="39">
        <v>0</v>
      </c>
      <c r="F20" s="39">
        <v>0</v>
      </c>
      <c r="G20" s="77">
        <f t="shared" si="0"/>
        <v>0</v>
      </c>
      <c r="H20" s="40"/>
    </row>
    <row r="21" spans="1:8" hidden="1" x14ac:dyDescent="0.25">
      <c r="A21" s="37"/>
      <c r="B21" s="1"/>
      <c r="C21" s="38" t="e">
        <v>#N/A</v>
      </c>
      <c r="D21" s="38" t="e">
        <v>#N/A</v>
      </c>
      <c r="E21" s="39">
        <v>0</v>
      </c>
      <c r="F21" s="39">
        <v>0</v>
      </c>
      <c r="G21" s="77">
        <f t="shared" si="0"/>
        <v>0</v>
      </c>
      <c r="H21" s="40"/>
    </row>
    <row r="22" spans="1:8" hidden="1" x14ac:dyDescent="0.25">
      <c r="A22" s="37"/>
      <c r="B22" s="1"/>
      <c r="C22" s="38" t="e">
        <v>#N/A</v>
      </c>
      <c r="D22" s="38" t="e">
        <v>#N/A</v>
      </c>
      <c r="E22" s="39">
        <v>0</v>
      </c>
      <c r="F22" s="39">
        <v>0</v>
      </c>
      <c r="G22" s="77">
        <f t="shared" si="0"/>
        <v>0</v>
      </c>
      <c r="H22" s="40"/>
    </row>
    <row r="23" spans="1:8" hidden="1" x14ac:dyDescent="0.25">
      <c r="A23" s="37"/>
      <c r="B23" s="1"/>
      <c r="C23" s="38" t="e">
        <v>#N/A</v>
      </c>
      <c r="D23" s="38" t="e">
        <v>#N/A</v>
      </c>
      <c r="E23" s="39">
        <v>0</v>
      </c>
      <c r="F23" s="39">
        <v>0</v>
      </c>
      <c r="G23" s="77">
        <f t="shared" si="0"/>
        <v>0</v>
      </c>
      <c r="H23" s="40"/>
    </row>
    <row r="24" spans="1:8" hidden="1" x14ac:dyDescent="0.25">
      <c r="A24" s="37"/>
      <c r="B24" s="1"/>
      <c r="C24" s="38" t="e">
        <v>#N/A</v>
      </c>
      <c r="D24" s="38" t="e">
        <v>#N/A</v>
      </c>
      <c r="E24" s="39">
        <v>0</v>
      </c>
      <c r="F24" s="39">
        <v>0</v>
      </c>
      <c r="G24" s="77">
        <f t="shared" si="0"/>
        <v>0</v>
      </c>
      <c r="H24" s="40"/>
    </row>
    <row r="25" spans="1:8" hidden="1" x14ac:dyDescent="0.25">
      <c r="A25" s="37"/>
      <c r="B25" s="1"/>
      <c r="C25" s="38" t="e">
        <v>#N/A</v>
      </c>
      <c r="D25" s="38" t="e">
        <v>#N/A</v>
      </c>
      <c r="E25" s="39">
        <v>0</v>
      </c>
      <c r="F25" s="39">
        <v>0</v>
      </c>
      <c r="G25" s="77">
        <f t="shared" si="0"/>
        <v>0</v>
      </c>
      <c r="H25" s="40"/>
    </row>
    <row r="26" spans="1:8" hidden="1" x14ac:dyDescent="0.25">
      <c r="A26" s="37"/>
      <c r="B26" s="1"/>
      <c r="C26" s="38" t="e">
        <v>#N/A</v>
      </c>
      <c r="D26" s="38" t="e">
        <v>#N/A</v>
      </c>
      <c r="E26" s="39">
        <v>0</v>
      </c>
      <c r="F26" s="39">
        <v>0</v>
      </c>
      <c r="G26" s="77">
        <f t="shared" si="0"/>
        <v>0</v>
      </c>
      <c r="H26" s="40"/>
    </row>
    <row r="27" spans="1:8" hidden="1" x14ac:dyDescent="0.25">
      <c r="A27" s="37"/>
      <c r="B27" s="1"/>
      <c r="C27" s="38" t="e">
        <v>#N/A</v>
      </c>
      <c r="D27" s="38" t="e">
        <v>#N/A</v>
      </c>
      <c r="E27" s="39">
        <v>0</v>
      </c>
      <c r="F27" s="39">
        <v>0</v>
      </c>
      <c r="G27" s="77">
        <f t="shared" si="0"/>
        <v>0</v>
      </c>
      <c r="H27" s="40"/>
    </row>
    <row r="28" spans="1:8" hidden="1" x14ac:dyDescent="0.25">
      <c r="A28" s="37"/>
      <c r="B28" s="1"/>
      <c r="C28" s="38" t="e">
        <v>#N/A</v>
      </c>
      <c r="D28" s="38" t="e">
        <v>#N/A</v>
      </c>
      <c r="E28" s="39">
        <v>0</v>
      </c>
      <c r="F28" s="39">
        <v>0</v>
      </c>
      <c r="G28" s="77">
        <f t="shared" si="0"/>
        <v>0</v>
      </c>
      <c r="H28" s="40"/>
    </row>
    <row r="29" spans="1:8" hidden="1" x14ac:dyDescent="0.25">
      <c r="A29" s="37"/>
      <c r="B29" s="1"/>
      <c r="C29" s="38" t="e">
        <v>#N/A</v>
      </c>
      <c r="D29" s="38" t="e">
        <v>#N/A</v>
      </c>
      <c r="E29" s="39">
        <v>0</v>
      </c>
      <c r="F29" s="39">
        <v>0</v>
      </c>
      <c r="G29" s="77">
        <f t="shared" si="0"/>
        <v>0</v>
      </c>
      <c r="H29" s="40"/>
    </row>
    <row r="30" spans="1:8" hidden="1" x14ac:dyDescent="0.25">
      <c r="A30" s="37"/>
      <c r="B30" s="1"/>
      <c r="C30" s="38" t="e">
        <v>#N/A</v>
      </c>
      <c r="D30" s="38" t="e">
        <v>#N/A</v>
      </c>
      <c r="E30" s="39">
        <v>0</v>
      </c>
      <c r="F30" s="39">
        <v>0</v>
      </c>
      <c r="G30" s="77">
        <f t="shared" si="0"/>
        <v>0</v>
      </c>
      <c r="H30" s="40"/>
    </row>
    <row r="31" spans="1:8" hidden="1" x14ac:dyDescent="0.25">
      <c r="A31" s="37"/>
      <c r="B31" s="1"/>
      <c r="C31" s="38" t="e">
        <v>#N/A</v>
      </c>
      <c r="D31" s="38" t="e">
        <v>#N/A</v>
      </c>
      <c r="E31" s="39">
        <v>0</v>
      </c>
      <c r="F31" s="39">
        <v>0</v>
      </c>
      <c r="G31" s="77">
        <f t="shared" si="0"/>
        <v>0</v>
      </c>
      <c r="H31" s="40"/>
    </row>
    <row r="32" spans="1:8" hidden="1" x14ac:dyDescent="0.25">
      <c r="A32" s="37"/>
      <c r="B32" s="1"/>
      <c r="C32" s="38" t="e">
        <v>#N/A</v>
      </c>
      <c r="D32" s="38" t="e">
        <v>#N/A</v>
      </c>
      <c r="E32" s="39">
        <v>0</v>
      </c>
      <c r="F32" s="39">
        <v>0</v>
      </c>
      <c r="G32" s="77">
        <f t="shared" si="0"/>
        <v>0</v>
      </c>
      <c r="H32" s="40"/>
    </row>
    <row r="33" spans="1:8" hidden="1" x14ac:dyDescent="0.25">
      <c r="A33" s="37"/>
      <c r="B33" s="1"/>
      <c r="C33" s="38" t="e">
        <v>#N/A</v>
      </c>
      <c r="D33" s="38" t="e">
        <v>#N/A</v>
      </c>
      <c r="E33" s="39">
        <v>0</v>
      </c>
      <c r="F33" s="39">
        <v>0</v>
      </c>
      <c r="G33" s="77">
        <f t="shared" si="0"/>
        <v>0</v>
      </c>
      <c r="H33" s="40"/>
    </row>
    <row r="34" spans="1:8" hidden="1" x14ac:dyDescent="0.25">
      <c r="A34" s="37"/>
      <c r="B34" s="1"/>
      <c r="C34" s="38" t="e">
        <v>#N/A</v>
      </c>
      <c r="D34" s="38" t="e">
        <v>#N/A</v>
      </c>
      <c r="E34" s="39">
        <v>0</v>
      </c>
      <c r="F34" s="39">
        <v>0</v>
      </c>
      <c r="G34" s="77">
        <f t="shared" si="0"/>
        <v>0</v>
      </c>
      <c r="H34" s="40"/>
    </row>
    <row r="35" spans="1:8" hidden="1" x14ac:dyDescent="0.25">
      <c r="A35" s="37"/>
      <c r="B35" s="1"/>
      <c r="C35" s="38" t="e">
        <v>#N/A</v>
      </c>
      <c r="D35" s="38" t="e">
        <v>#N/A</v>
      </c>
      <c r="E35" s="39">
        <v>0</v>
      </c>
      <c r="F35" s="39">
        <v>0</v>
      </c>
      <c r="G35" s="77">
        <f t="shared" si="0"/>
        <v>0</v>
      </c>
      <c r="H35" s="40"/>
    </row>
    <row r="36" spans="1:8" hidden="1" x14ac:dyDescent="0.25">
      <c r="A36" s="37"/>
      <c r="B36" s="1"/>
      <c r="C36" s="38" t="e">
        <v>#N/A</v>
      </c>
      <c r="D36" s="38" t="e">
        <v>#N/A</v>
      </c>
      <c r="E36" s="39">
        <v>0</v>
      </c>
      <c r="F36" s="39">
        <v>0</v>
      </c>
      <c r="G36" s="77">
        <f t="shared" si="0"/>
        <v>0</v>
      </c>
      <c r="H36" s="40"/>
    </row>
    <row r="37" spans="1:8" hidden="1" x14ac:dyDescent="0.25">
      <c r="A37" s="37"/>
      <c r="B37" s="1"/>
      <c r="C37" s="38" t="e">
        <v>#N/A</v>
      </c>
      <c r="D37" s="38" t="e">
        <v>#N/A</v>
      </c>
      <c r="E37" s="39">
        <v>0</v>
      </c>
      <c r="F37" s="39">
        <v>0</v>
      </c>
      <c r="G37" s="77">
        <f t="shared" si="0"/>
        <v>0</v>
      </c>
      <c r="H37" s="40"/>
    </row>
    <row r="38" spans="1:8" hidden="1" x14ac:dyDescent="0.25">
      <c r="A38" s="37"/>
      <c r="B38" s="1"/>
      <c r="C38" s="38" t="e">
        <v>#N/A</v>
      </c>
      <c r="D38" s="38" t="e">
        <v>#N/A</v>
      </c>
      <c r="E38" s="39">
        <v>0</v>
      </c>
      <c r="F38" s="39">
        <v>0</v>
      </c>
      <c r="G38" s="77">
        <f t="shared" si="0"/>
        <v>0</v>
      </c>
      <c r="H38" s="40"/>
    </row>
    <row r="39" spans="1:8" hidden="1" x14ac:dyDescent="0.25">
      <c r="A39" s="37"/>
      <c r="B39" s="1"/>
      <c r="C39" s="38" t="e">
        <v>#N/A</v>
      </c>
      <c r="D39" s="38" t="e">
        <v>#N/A</v>
      </c>
      <c r="E39" s="39">
        <v>0</v>
      </c>
      <c r="F39" s="39">
        <v>0</v>
      </c>
      <c r="G39" s="77">
        <f t="shared" si="0"/>
        <v>0</v>
      </c>
      <c r="H39" s="40"/>
    </row>
    <row r="40" spans="1:8" hidden="1" x14ac:dyDescent="0.25">
      <c r="A40" s="37"/>
      <c r="B40" s="1"/>
      <c r="C40" s="38" t="e">
        <v>#N/A</v>
      </c>
      <c r="D40" s="38" t="e">
        <v>#N/A</v>
      </c>
      <c r="E40" s="39">
        <v>0</v>
      </c>
      <c r="F40" s="39">
        <v>0</v>
      </c>
      <c r="G40" s="77">
        <f t="shared" si="0"/>
        <v>0</v>
      </c>
      <c r="H40" s="40"/>
    </row>
    <row r="41" spans="1:8" hidden="1" x14ac:dyDescent="0.25">
      <c r="A41" s="37"/>
      <c r="B41" s="1"/>
      <c r="C41" s="38" t="e">
        <v>#N/A</v>
      </c>
      <c r="D41" s="38" t="e">
        <v>#N/A</v>
      </c>
      <c r="E41" s="39">
        <v>0</v>
      </c>
      <c r="F41" s="39">
        <v>0</v>
      </c>
      <c r="G41" s="77">
        <f t="shared" si="0"/>
        <v>0</v>
      </c>
      <c r="H41" s="40"/>
    </row>
    <row r="42" spans="1:8" hidden="1" x14ac:dyDescent="0.25">
      <c r="A42" s="37"/>
      <c r="B42" s="1"/>
      <c r="C42" s="38" t="e">
        <v>#N/A</v>
      </c>
      <c r="D42" s="38" t="e">
        <v>#N/A</v>
      </c>
      <c r="E42" s="39">
        <v>0</v>
      </c>
      <c r="F42" s="39">
        <v>0</v>
      </c>
      <c r="G42" s="77">
        <f t="shared" si="0"/>
        <v>0</v>
      </c>
      <c r="H42" s="40"/>
    </row>
    <row r="43" spans="1:8" hidden="1" x14ac:dyDescent="0.25">
      <c r="A43" s="37"/>
      <c r="B43" s="1"/>
      <c r="C43" s="38" t="e">
        <v>#N/A</v>
      </c>
      <c r="D43" s="38" t="e">
        <v>#N/A</v>
      </c>
      <c r="E43" s="39">
        <v>0</v>
      </c>
      <c r="F43" s="39">
        <v>0</v>
      </c>
      <c r="G43" s="77">
        <f t="shared" si="0"/>
        <v>0</v>
      </c>
      <c r="H43" s="40"/>
    </row>
    <row r="44" spans="1:8" ht="13.5" hidden="1" customHeight="1" x14ac:dyDescent="0.25">
      <c r="A44" s="37"/>
      <c r="B44" s="1"/>
      <c r="C44" s="38" t="e">
        <v>#N/A</v>
      </c>
      <c r="D44" s="38" t="e">
        <v>#N/A</v>
      </c>
      <c r="E44" s="39">
        <v>0</v>
      </c>
      <c r="F44" s="39">
        <v>0</v>
      </c>
      <c r="G44" s="77">
        <f t="shared" si="0"/>
        <v>0</v>
      </c>
      <c r="H44" s="40"/>
    </row>
    <row r="45" spans="1:8" hidden="1" x14ac:dyDescent="0.25">
      <c r="A45" s="37"/>
      <c r="B45" s="1"/>
      <c r="C45" s="38" t="e">
        <v>#N/A</v>
      </c>
      <c r="D45" s="38" t="e">
        <v>#N/A</v>
      </c>
      <c r="E45" s="39">
        <v>0</v>
      </c>
      <c r="F45" s="39">
        <v>0</v>
      </c>
      <c r="G45" s="77">
        <f t="shared" si="0"/>
        <v>0</v>
      </c>
      <c r="H45" s="40"/>
    </row>
    <row r="46" spans="1:8" hidden="1" x14ac:dyDescent="0.25">
      <c r="A46" s="37"/>
      <c r="B46" s="1"/>
      <c r="C46" s="38" t="e">
        <v>#N/A</v>
      </c>
      <c r="D46" s="38" t="e">
        <v>#N/A</v>
      </c>
      <c r="E46" s="39">
        <v>0</v>
      </c>
      <c r="F46" s="39">
        <v>0</v>
      </c>
      <c r="G46" s="77">
        <f t="shared" si="0"/>
        <v>0</v>
      </c>
      <c r="H46" s="40"/>
    </row>
    <row r="47" spans="1:8" hidden="1" x14ac:dyDescent="0.25">
      <c r="A47" s="37"/>
      <c r="B47" s="1"/>
      <c r="C47" s="38" t="e">
        <v>#N/A</v>
      </c>
      <c r="D47" s="38" t="e">
        <v>#N/A</v>
      </c>
      <c r="E47" s="39">
        <v>0</v>
      </c>
      <c r="F47" s="39">
        <v>0</v>
      </c>
      <c r="G47" s="77">
        <f t="shared" si="0"/>
        <v>0</v>
      </c>
      <c r="H47" s="40"/>
    </row>
    <row r="48" spans="1:8" hidden="1" x14ac:dyDescent="0.25">
      <c r="A48" s="37"/>
      <c r="B48" s="1"/>
      <c r="C48" s="38" t="e">
        <v>#N/A</v>
      </c>
      <c r="D48" s="38" t="e">
        <v>#N/A</v>
      </c>
      <c r="E48" s="39">
        <v>0</v>
      </c>
      <c r="F48" s="39">
        <v>0</v>
      </c>
      <c r="G48" s="77">
        <f t="shared" si="0"/>
        <v>0</v>
      </c>
      <c r="H48" s="40"/>
    </row>
    <row r="49" spans="1:15" hidden="1" x14ac:dyDescent="0.25">
      <c r="A49" s="37"/>
      <c r="B49" s="1"/>
      <c r="C49" s="38" t="e">
        <v>#N/A</v>
      </c>
      <c r="D49" s="38" t="e">
        <v>#N/A</v>
      </c>
      <c r="E49" s="39">
        <v>0</v>
      </c>
      <c r="F49" s="39">
        <v>0</v>
      </c>
      <c r="G49" s="77">
        <f t="shared" si="0"/>
        <v>0</v>
      </c>
      <c r="H49" s="40"/>
    </row>
    <row r="50" spans="1:15" hidden="1" x14ac:dyDescent="0.25">
      <c r="A50" s="37"/>
      <c r="B50" s="1"/>
      <c r="C50" s="38" t="e">
        <v>#N/A</v>
      </c>
      <c r="D50" s="38" t="e">
        <v>#N/A</v>
      </c>
      <c r="E50" s="39">
        <v>0</v>
      </c>
      <c r="F50" s="39">
        <v>0</v>
      </c>
      <c r="G50" s="77">
        <f t="shared" si="0"/>
        <v>0</v>
      </c>
      <c r="H50" s="40"/>
    </row>
    <row r="51" spans="1:15" hidden="1" x14ac:dyDescent="0.25">
      <c r="A51" s="37"/>
      <c r="B51" s="1"/>
      <c r="C51" s="38" t="e">
        <v>#N/A</v>
      </c>
      <c r="D51" s="38" t="e">
        <v>#N/A</v>
      </c>
      <c r="E51" s="39">
        <v>0</v>
      </c>
      <c r="F51" s="39">
        <v>0</v>
      </c>
      <c r="G51" s="77">
        <f t="shared" si="0"/>
        <v>0</v>
      </c>
      <c r="H51" s="40"/>
    </row>
    <row r="52" spans="1:15" hidden="1" x14ac:dyDescent="0.25">
      <c r="A52" s="37"/>
      <c r="B52" s="1"/>
      <c r="C52" s="38" t="e">
        <v>#N/A</v>
      </c>
      <c r="D52" s="38" t="e">
        <v>#N/A</v>
      </c>
      <c r="E52" s="39">
        <v>0</v>
      </c>
      <c r="F52" s="39">
        <v>0</v>
      </c>
      <c r="G52" s="77">
        <f t="shared" si="0"/>
        <v>0</v>
      </c>
      <c r="H52" s="40"/>
    </row>
    <row r="53" spans="1:15" hidden="1" x14ac:dyDescent="0.25">
      <c r="A53" s="37"/>
      <c r="B53" s="1"/>
      <c r="C53" s="38" t="e">
        <v>#N/A</v>
      </c>
      <c r="D53" s="38" t="e">
        <v>#N/A</v>
      </c>
      <c r="E53" s="39">
        <v>0</v>
      </c>
      <c r="F53" s="39">
        <v>0</v>
      </c>
      <c r="G53" s="77">
        <f t="shared" si="0"/>
        <v>0</v>
      </c>
      <c r="H53" s="40"/>
      <c r="L53" s="38"/>
      <c r="M53" s="38"/>
      <c r="N53" s="38"/>
      <c r="O53" s="38"/>
    </row>
    <row r="54" spans="1:15" hidden="1" x14ac:dyDescent="0.25">
      <c r="A54" s="37"/>
      <c r="B54" s="1"/>
      <c r="C54" s="38" t="e">
        <v>#N/A</v>
      </c>
      <c r="D54" s="38" t="e">
        <v>#N/A</v>
      </c>
      <c r="E54" s="39">
        <v>0</v>
      </c>
      <c r="F54" s="39">
        <v>0</v>
      </c>
      <c r="G54" s="77">
        <f t="shared" si="0"/>
        <v>0</v>
      </c>
      <c r="H54" s="40"/>
      <c r="L54" s="38"/>
      <c r="M54" s="38"/>
      <c r="N54" s="38"/>
      <c r="O54" s="38"/>
    </row>
    <row r="55" spans="1:15" hidden="1" x14ac:dyDescent="0.25">
      <c r="A55" s="37"/>
      <c r="B55" s="1"/>
      <c r="C55" s="38" t="e">
        <v>#N/A</v>
      </c>
      <c r="D55" s="38" t="e">
        <v>#N/A</v>
      </c>
      <c r="E55" s="39">
        <v>0</v>
      </c>
      <c r="F55" s="39">
        <v>0</v>
      </c>
      <c r="G55" s="77">
        <f t="shared" si="0"/>
        <v>0</v>
      </c>
      <c r="H55" s="40"/>
      <c r="L55" s="38"/>
      <c r="M55" s="38"/>
      <c r="N55" s="38"/>
      <c r="O55" s="38"/>
    </row>
    <row r="56" spans="1:15" hidden="1" x14ac:dyDescent="0.25">
      <c r="A56" s="37"/>
      <c r="B56" s="1"/>
      <c r="C56" s="38" t="e">
        <v>#N/A</v>
      </c>
      <c r="D56" s="38" t="e">
        <v>#N/A</v>
      </c>
      <c r="E56" s="39">
        <v>0</v>
      </c>
      <c r="F56" s="39">
        <v>0</v>
      </c>
      <c r="G56" s="77">
        <f t="shared" si="0"/>
        <v>0</v>
      </c>
      <c r="H56" s="40"/>
      <c r="L56" s="38"/>
      <c r="M56" s="38"/>
      <c r="N56" s="38"/>
      <c r="O56" s="38"/>
    </row>
    <row r="57" spans="1:15" hidden="1" x14ac:dyDescent="0.25">
      <c r="A57" s="37"/>
      <c r="B57" s="1"/>
      <c r="C57" s="38" t="e">
        <v>#N/A</v>
      </c>
      <c r="D57" s="38" t="e">
        <v>#N/A</v>
      </c>
      <c r="E57" s="39">
        <v>0</v>
      </c>
      <c r="F57" s="39">
        <v>0</v>
      </c>
      <c r="G57" s="77">
        <f t="shared" si="0"/>
        <v>0</v>
      </c>
      <c r="H57" s="40"/>
      <c r="L57" s="38"/>
      <c r="M57" s="38"/>
      <c r="N57" s="38"/>
      <c r="O57" s="38"/>
    </row>
    <row r="58" spans="1:15" hidden="1" x14ac:dyDescent="0.25">
      <c r="A58" s="37"/>
      <c r="B58" s="1"/>
      <c r="C58" s="38" t="e">
        <v>#N/A</v>
      </c>
      <c r="D58" s="38" t="e">
        <v>#N/A</v>
      </c>
      <c r="E58" s="39">
        <v>0</v>
      </c>
      <c r="F58" s="39">
        <v>0</v>
      </c>
      <c r="G58" s="77">
        <f t="shared" si="0"/>
        <v>0</v>
      </c>
      <c r="H58" s="40"/>
      <c r="L58" s="38"/>
      <c r="M58" s="38"/>
      <c r="N58" s="38"/>
      <c r="O58" s="38"/>
    </row>
    <row r="59" spans="1:15" hidden="1" outlineLevel="1" x14ac:dyDescent="0.25">
      <c r="A59" s="37"/>
      <c r="B59" s="1"/>
      <c r="C59" s="38" t="e">
        <v>#N/A</v>
      </c>
      <c r="D59" s="38" t="e">
        <v>#N/A</v>
      </c>
      <c r="E59" s="39">
        <v>0</v>
      </c>
      <c r="F59" s="39">
        <v>0</v>
      </c>
      <c r="G59" s="77">
        <f t="shared" si="0"/>
        <v>0</v>
      </c>
      <c r="H59" s="40"/>
      <c r="L59" s="38"/>
      <c r="M59" s="38"/>
      <c r="N59" s="38"/>
      <c r="O59" s="38"/>
    </row>
    <row r="60" spans="1:15" hidden="1" outlineLevel="1" x14ac:dyDescent="0.25">
      <c r="A60" s="37"/>
      <c r="B60" s="1"/>
      <c r="C60" s="38" t="e">
        <v>#N/A</v>
      </c>
      <c r="D60" s="38" t="e">
        <v>#N/A</v>
      </c>
      <c r="E60" s="39">
        <v>0</v>
      </c>
      <c r="F60" s="39">
        <v>0</v>
      </c>
      <c r="G60" s="77">
        <f t="shared" si="0"/>
        <v>0</v>
      </c>
      <c r="H60" s="40"/>
      <c r="L60" s="38"/>
      <c r="M60" s="38"/>
      <c r="N60" s="38"/>
      <c r="O60" s="38"/>
    </row>
    <row r="61" spans="1:15" hidden="1" outlineLevel="1" x14ac:dyDescent="0.25">
      <c r="A61" s="37"/>
      <c r="B61" s="1"/>
      <c r="C61" s="38" t="e">
        <v>#N/A</v>
      </c>
      <c r="D61" s="38" t="e">
        <v>#N/A</v>
      </c>
      <c r="E61" s="39">
        <v>0</v>
      </c>
      <c r="F61" s="39">
        <v>0</v>
      </c>
      <c r="G61" s="77">
        <f t="shared" si="0"/>
        <v>0</v>
      </c>
      <c r="H61" s="40"/>
    </row>
    <row r="62" spans="1:15" hidden="1" outlineLevel="1" x14ac:dyDescent="0.25">
      <c r="A62" s="37"/>
      <c r="B62" s="1"/>
      <c r="C62" s="38" t="e">
        <v>#N/A</v>
      </c>
      <c r="D62" s="38" t="e">
        <v>#N/A</v>
      </c>
      <c r="E62" s="39">
        <v>0</v>
      </c>
      <c r="F62" s="39">
        <v>0</v>
      </c>
      <c r="G62" s="77">
        <f t="shared" si="0"/>
        <v>0</v>
      </c>
      <c r="H62" s="40"/>
    </row>
    <row r="63" spans="1:15" hidden="1" outlineLevel="1" x14ac:dyDescent="0.25">
      <c r="A63" s="37"/>
      <c r="B63" s="1"/>
      <c r="C63" s="38" t="e">
        <v>#N/A</v>
      </c>
      <c r="D63" s="38" t="e">
        <v>#N/A</v>
      </c>
      <c r="E63" s="39">
        <v>0</v>
      </c>
      <c r="F63" s="39">
        <v>0</v>
      </c>
      <c r="G63" s="77">
        <f t="shared" si="0"/>
        <v>0</v>
      </c>
      <c r="H63" s="40"/>
    </row>
    <row r="64" spans="1:15" hidden="1" outlineLevel="1" x14ac:dyDescent="0.25">
      <c r="A64" s="37"/>
      <c r="B64" s="1"/>
      <c r="C64" s="38" t="e">
        <v>#N/A</v>
      </c>
      <c r="D64" s="38" t="e">
        <v>#N/A</v>
      </c>
      <c r="E64" s="39">
        <v>0</v>
      </c>
      <c r="F64" s="39">
        <v>0</v>
      </c>
      <c r="G64" s="77">
        <f t="shared" si="0"/>
        <v>0</v>
      </c>
      <c r="H64" s="40"/>
    </row>
    <row r="65" spans="1:8" hidden="1" outlineLevel="1" x14ac:dyDescent="0.25">
      <c r="A65" s="37"/>
      <c r="B65" s="1"/>
      <c r="C65" s="38" t="e">
        <v>#N/A</v>
      </c>
      <c r="D65" s="38" t="e">
        <v>#N/A</v>
      </c>
      <c r="E65" s="39">
        <v>0</v>
      </c>
      <c r="F65" s="39">
        <v>0</v>
      </c>
      <c r="G65" s="77">
        <f t="shared" si="0"/>
        <v>0</v>
      </c>
      <c r="H65" s="40"/>
    </row>
    <row r="66" spans="1:8" hidden="1" outlineLevel="1" x14ac:dyDescent="0.25">
      <c r="A66" s="37"/>
      <c r="B66" s="1"/>
      <c r="C66" s="38" t="e">
        <v>#N/A</v>
      </c>
      <c r="D66" s="38" t="e">
        <v>#N/A</v>
      </c>
      <c r="E66" s="39">
        <v>0</v>
      </c>
      <c r="F66" s="39">
        <v>0</v>
      </c>
      <c r="G66" s="77">
        <f t="shared" si="0"/>
        <v>0</v>
      </c>
      <c r="H66" s="40"/>
    </row>
    <row r="67" spans="1:8" hidden="1" outlineLevel="1" x14ac:dyDescent="0.25">
      <c r="A67" s="37"/>
      <c r="B67" s="1"/>
      <c r="C67" s="38" t="e">
        <v>#N/A</v>
      </c>
      <c r="D67" s="38" t="e">
        <v>#N/A</v>
      </c>
      <c r="E67" s="39">
        <v>0</v>
      </c>
      <c r="F67" s="39">
        <v>0</v>
      </c>
      <c r="G67" s="77">
        <f t="shared" si="0"/>
        <v>0</v>
      </c>
      <c r="H67" s="40"/>
    </row>
    <row r="68" spans="1:8" hidden="1" outlineLevel="1" x14ac:dyDescent="0.25">
      <c r="A68" s="37"/>
      <c r="B68" s="1"/>
      <c r="C68" s="38" t="e">
        <v>#N/A</v>
      </c>
      <c r="D68" s="38" t="e">
        <v>#N/A</v>
      </c>
      <c r="E68" s="39">
        <v>0</v>
      </c>
      <c r="F68" s="39">
        <v>0</v>
      </c>
      <c r="G68" s="77">
        <f t="shared" si="0"/>
        <v>0</v>
      </c>
      <c r="H68" s="40"/>
    </row>
    <row r="69" spans="1:8" hidden="1" outlineLevel="1" x14ac:dyDescent="0.25">
      <c r="A69" s="37"/>
      <c r="B69" s="1"/>
      <c r="C69" s="38" t="e">
        <v>#N/A</v>
      </c>
      <c r="D69" s="38" t="e">
        <v>#N/A</v>
      </c>
      <c r="E69" s="39">
        <v>0</v>
      </c>
      <c r="F69" s="39">
        <v>0</v>
      </c>
      <c r="G69" s="77">
        <f t="shared" si="0"/>
        <v>0</v>
      </c>
      <c r="H69" s="40"/>
    </row>
    <row r="70" spans="1:8" hidden="1" outlineLevel="1" x14ac:dyDescent="0.25">
      <c r="A70" s="37"/>
      <c r="B70" s="1"/>
      <c r="C70" s="38" t="e">
        <v>#N/A</v>
      </c>
      <c r="D70" s="38" t="e">
        <v>#N/A</v>
      </c>
      <c r="E70" s="39">
        <v>0</v>
      </c>
      <c r="F70" s="39">
        <v>0</v>
      </c>
      <c r="G70" s="77">
        <f t="shared" si="0"/>
        <v>0</v>
      </c>
      <c r="H70" s="40"/>
    </row>
    <row r="71" spans="1:8" hidden="1" outlineLevel="1" x14ac:dyDescent="0.25">
      <c r="A71" s="37"/>
      <c r="B71" s="1"/>
      <c r="C71" s="38" t="e">
        <v>#N/A</v>
      </c>
      <c r="D71" s="38" t="e">
        <v>#N/A</v>
      </c>
      <c r="E71" s="39">
        <v>0</v>
      </c>
      <c r="F71" s="39">
        <v>0</v>
      </c>
      <c r="G71" s="77">
        <f t="shared" ref="G71:G86" si="1">+F71/$F$111</f>
        <v>0</v>
      </c>
      <c r="H71" s="40"/>
    </row>
    <row r="72" spans="1:8" hidden="1" outlineLevel="1" x14ac:dyDescent="0.25">
      <c r="A72" s="37"/>
      <c r="B72" s="1"/>
      <c r="C72" s="38" t="e">
        <v>#N/A</v>
      </c>
      <c r="D72" s="38" t="e">
        <v>#N/A</v>
      </c>
      <c r="E72" s="39">
        <v>0</v>
      </c>
      <c r="F72" s="39">
        <v>0</v>
      </c>
      <c r="G72" s="77">
        <f t="shared" si="1"/>
        <v>0</v>
      </c>
      <c r="H72" s="40"/>
    </row>
    <row r="73" spans="1:8" hidden="1" outlineLevel="1" x14ac:dyDescent="0.25">
      <c r="A73" s="37"/>
      <c r="B73" s="1"/>
      <c r="C73" s="38" t="e">
        <v>#N/A</v>
      </c>
      <c r="D73" s="38" t="e">
        <v>#N/A</v>
      </c>
      <c r="E73" s="39">
        <v>0</v>
      </c>
      <c r="F73" s="39">
        <v>0</v>
      </c>
      <c r="G73" s="77">
        <f t="shared" si="1"/>
        <v>0</v>
      </c>
      <c r="H73" s="40"/>
    </row>
    <row r="74" spans="1:8" hidden="1" collapsed="1" x14ac:dyDescent="0.25">
      <c r="B74" s="1"/>
      <c r="C74" s="38" t="e">
        <v>#N/A</v>
      </c>
      <c r="D74" s="38" t="e">
        <v>#N/A</v>
      </c>
      <c r="E74" s="39">
        <v>0</v>
      </c>
      <c r="F74" s="39">
        <v>0</v>
      </c>
      <c r="G74" s="77">
        <f t="shared" si="1"/>
        <v>0</v>
      </c>
      <c r="H74" s="40"/>
    </row>
    <row r="75" spans="1:8" hidden="1" x14ac:dyDescent="0.25">
      <c r="B75" s="1"/>
      <c r="C75" s="38" t="e">
        <v>#N/A</v>
      </c>
      <c r="D75" s="38" t="e">
        <v>#N/A</v>
      </c>
      <c r="E75" s="39">
        <v>0</v>
      </c>
      <c r="F75" s="39">
        <v>0</v>
      </c>
      <c r="G75" s="77">
        <f t="shared" si="1"/>
        <v>0</v>
      </c>
      <c r="H75" s="40"/>
    </row>
    <row r="76" spans="1:8" hidden="1" x14ac:dyDescent="0.25">
      <c r="B76" s="1"/>
      <c r="C76" s="38" t="e">
        <v>#N/A</v>
      </c>
      <c r="D76" s="38" t="e">
        <v>#N/A</v>
      </c>
      <c r="E76" s="39">
        <v>0</v>
      </c>
      <c r="F76" s="39">
        <v>0</v>
      </c>
      <c r="G76" s="77">
        <f t="shared" si="1"/>
        <v>0</v>
      </c>
      <c r="H76" s="40"/>
    </row>
    <row r="77" spans="1:8" hidden="1" x14ac:dyDescent="0.25">
      <c r="A77" s="32" t="s">
        <v>717</v>
      </c>
      <c r="B77" s="1"/>
      <c r="C77" s="38" t="e">
        <v>#N/A</v>
      </c>
      <c r="D77" s="38" t="e">
        <v>#N/A</v>
      </c>
      <c r="E77" s="39">
        <v>0</v>
      </c>
      <c r="F77" s="39">
        <v>0</v>
      </c>
      <c r="G77" s="77">
        <f t="shared" si="1"/>
        <v>0</v>
      </c>
      <c r="H77" s="40"/>
    </row>
    <row r="78" spans="1:8" hidden="1" x14ac:dyDescent="0.25">
      <c r="A78" s="25" t="s">
        <v>62</v>
      </c>
      <c r="B78" s="1"/>
      <c r="C78" s="38" t="e">
        <v>#N/A</v>
      </c>
      <c r="D78" s="38" t="e">
        <v>#N/A</v>
      </c>
      <c r="E78" s="39">
        <v>0</v>
      </c>
      <c r="F78" s="39">
        <v>0</v>
      </c>
      <c r="G78" s="77">
        <f t="shared" si="1"/>
        <v>0</v>
      </c>
      <c r="H78" s="40"/>
    </row>
    <row r="79" spans="1:8" hidden="1" x14ac:dyDescent="0.25">
      <c r="B79" s="1"/>
      <c r="C79" s="38" t="e">
        <v>#N/A</v>
      </c>
      <c r="D79" s="38" t="e">
        <v>#N/A</v>
      </c>
      <c r="E79" s="39">
        <v>0</v>
      </c>
      <c r="F79" s="39">
        <v>0</v>
      </c>
      <c r="G79" s="77">
        <f t="shared" si="1"/>
        <v>0</v>
      </c>
      <c r="H79" s="40"/>
    </row>
    <row r="80" spans="1:8" hidden="1" x14ac:dyDescent="0.25">
      <c r="B80" s="1"/>
      <c r="C80" s="38" t="e">
        <v>#N/A</v>
      </c>
      <c r="D80" s="38" t="e">
        <v>#N/A</v>
      </c>
      <c r="E80" s="39">
        <v>0</v>
      </c>
      <c r="F80" s="39">
        <v>0</v>
      </c>
      <c r="G80" s="77">
        <f t="shared" si="1"/>
        <v>0</v>
      </c>
      <c r="H80" s="40"/>
    </row>
    <row r="81" spans="1:8" hidden="1" x14ac:dyDescent="0.25">
      <c r="B81" s="1"/>
      <c r="C81" s="38" t="e">
        <v>#N/A</v>
      </c>
      <c r="D81" s="38" t="e">
        <v>#N/A</v>
      </c>
      <c r="E81" s="39">
        <v>0</v>
      </c>
      <c r="F81" s="39">
        <v>0</v>
      </c>
      <c r="G81" s="77">
        <f t="shared" si="1"/>
        <v>0</v>
      </c>
      <c r="H81" s="40"/>
    </row>
    <row r="82" spans="1:8" hidden="1" x14ac:dyDescent="0.25">
      <c r="A82" s="64" t="s">
        <v>66</v>
      </c>
      <c r="B82" s="1"/>
      <c r="C82" s="38" t="e">
        <v>#N/A</v>
      </c>
      <c r="D82" s="38" t="e">
        <v>#N/A</v>
      </c>
      <c r="E82" s="39">
        <v>0</v>
      </c>
      <c r="F82" s="39">
        <v>0</v>
      </c>
      <c r="G82" s="77">
        <f t="shared" si="1"/>
        <v>0</v>
      </c>
      <c r="H82" s="40"/>
    </row>
    <row r="83" spans="1:8" hidden="1" x14ac:dyDescent="0.25">
      <c r="B83" s="1"/>
      <c r="C83" s="38" t="e">
        <v>#N/A</v>
      </c>
      <c r="D83" s="38" t="e">
        <v>#N/A</v>
      </c>
      <c r="E83" s="39">
        <v>0</v>
      </c>
      <c r="F83" s="39">
        <v>0</v>
      </c>
      <c r="G83" s="77">
        <f t="shared" si="1"/>
        <v>0</v>
      </c>
      <c r="H83" s="40"/>
    </row>
    <row r="84" spans="1:8" hidden="1" x14ac:dyDescent="0.25">
      <c r="B84" s="1"/>
      <c r="C84" s="38" t="e">
        <v>#N/A</v>
      </c>
      <c r="D84" s="38" t="e">
        <v>#N/A</v>
      </c>
      <c r="E84" s="39">
        <v>0</v>
      </c>
      <c r="F84" s="39">
        <v>0</v>
      </c>
      <c r="G84" s="77">
        <f t="shared" si="1"/>
        <v>0</v>
      </c>
      <c r="H84" s="40"/>
    </row>
    <row r="85" spans="1:8" hidden="1" x14ac:dyDescent="0.25">
      <c r="B85" s="1"/>
      <c r="C85" s="38" t="e">
        <v>#N/A</v>
      </c>
      <c r="D85" s="38" t="e">
        <v>#N/A</v>
      </c>
      <c r="E85" s="39">
        <v>0</v>
      </c>
      <c r="F85" s="39">
        <v>0</v>
      </c>
      <c r="G85" s="77">
        <f t="shared" si="1"/>
        <v>0</v>
      </c>
      <c r="H85" s="40"/>
    </row>
    <row r="86" spans="1:8" hidden="1" x14ac:dyDescent="0.25">
      <c r="B86" s="1" t="s">
        <v>611</v>
      </c>
      <c r="C86" s="38" t="s">
        <v>636</v>
      </c>
      <c r="D86" s="38" t="s">
        <v>295</v>
      </c>
      <c r="E86" s="39">
        <v>0</v>
      </c>
      <c r="F86" s="39">
        <v>0</v>
      </c>
      <c r="G86" s="77">
        <f t="shared" si="1"/>
        <v>0</v>
      </c>
      <c r="H86" s="40"/>
    </row>
    <row r="87" spans="1:8" hidden="1" x14ac:dyDescent="0.25">
      <c r="B87" s="1"/>
      <c r="C87" s="38"/>
      <c r="D87" s="38"/>
      <c r="E87" s="39"/>
      <c r="F87" s="39"/>
      <c r="G87" s="77"/>
      <c r="H87" s="40"/>
    </row>
    <row r="88" spans="1:8" hidden="1" x14ac:dyDescent="0.25">
      <c r="B88" s="1"/>
      <c r="C88" s="38"/>
      <c r="D88" s="38"/>
      <c r="E88" s="39"/>
      <c r="F88" s="39"/>
      <c r="G88" s="77"/>
      <c r="H88" s="40"/>
    </row>
    <row r="89" spans="1:8" hidden="1" x14ac:dyDescent="0.25">
      <c r="B89" s="1"/>
      <c r="C89" s="38"/>
      <c r="D89" s="38"/>
      <c r="E89" s="39"/>
      <c r="F89" s="39"/>
      <c r="G89" s="77"/>
      <c r="H89" s="40"/>
    </row>
    <row r="90" spans="1:8" hidden="1" x14ac:dyDescent="0.25">
      <c r="B90" s="1"/>
      <c r="C90" s="38"/>
      <c r="D90" s="38"/>
      <c r="E90" s="39"/>
      <c r="F90" s="39"/>
      <c r="G90" s="77"/>
      <c r="H90" s="40"/>
    </row>
    <row r="91" spans="1:8" hidden="1" x14ac:dyDescent="0.25">
      <c r="B91" s="1"/>
      <c r="C91" s="38"/>
      <c r="D91" s="38"/>
      <c r="E91" s="39"/>
      <c r="F91" s="39"/>
      <c r="G91" s="77"/>
      <c r="H91" s="40"/>
    </row>
    <row r="92" spans="1:8" hidden="1" x14ac:dyDescent="0.25">
      <c r="A92" s="26" t="s">
        <v>69</v>
      </c>
      <c r="B92" s="1"/>
      <c r="C92" s="38"/>
      <c r="D92" s="38"/>
      <c r="E92" s="39"/>
      <c r="F92" s="39"/>
      <c r="G92" s="77"/>
      <c r="H92" s="40"/>
    </row>
    <row r="93" spans="1:8" hidden="1" x14ac:dyDescent="0.25">
      <c r="B93" s="1"/>
      <c r="C93" s="38"/>
      <c r="D93" s="38"/>
      <c r="E93" s="39"/>
      <c r="F93" s="39"/>
      <c r="G93" s="77"/>
      <c r="H93" s="40"/>
    </row>
    <row r="94" spans="1:8" hidden="1" x14ac:dyDescent="0.25">
      <c r="B94" s="1"/>
      <c r="C94" s="38"/>
      <c r="D94" s="38"/>
      <c r="E94" s="39"/>
      <c r="F94" s="39"/>
      <c r="G94" s="77"/>
      <c r="H94" s="40"/>
    </row>
    <row r="95" spans="1:8" hidden="1" x14ac:dyDescent="0.25">
      <c r="B95" s="1"/>
      <c r="C95" s="38"/>
      <c r="D95" s="38"/>
      <c r="E95" s="39"/>
      <c r="F95" s="39"/>
      <c r="G95" s="77"/>
      <c r="H95" s="40"/>
    </row>
    <row r="96" spans="1:8" hidden="1" x14ac:dyDescent="0.25">
      <c r="A96" s="38" t="s">
        <v>283</v>
      </c>
      <c r="B96" s="1"/>
      <c r="C96" s="38"/>
      <c r="D96" s="38"/>
      <c r="E96" s="39"/>
      <c r="F96" s="39"/>
      <c r="G96" s="77"/>
      <c r="H96" s="40"/>
    </row>
    <row r="97" spans="1:8" hidden="1" x14ac:dyDescent="0.25">
      <c r="A97" s="38" t="s">
        <v>72</v>
      </c>
      <c r="B97" s="1"/>
      <c r="C97" s="38"/>
      <c r="D97" s="38"/>
      <c r="E97" s="39"/>
      <c r="F97" s="39"/>
      <c r="G97" s="77"/>
      <c r="H97" s="40"/>
    </row>
    <row r="98" spans="1:8" hidden="1" x14ac:dyDescent="0.25">
      <c r="B98" s="1"/>
      <c r="C98" s="38"/>
      <c r="D98" s="38"/>
      <c r="E98" s="39"/>
      <c r="F98" s="39"/>
      <c r="G98" s="77"/>
      <c r="H98" s="40"/>
    </row>
    <row r="99" spans="1:8" x14ac:dyDescent="0.25">
      <c r="B99" s="43"/>
      <c r="C99" s="43" t="s">
        <v>70</v>
      </c>
      <c r="D99" s="43"/>
      <c r="E99" s="44"/>
      <c r="F99" s="45">
        <f>SUM(F7:F98)</f>
        <v>0</v>
      </c>
      <c r="G99" s="78">
        <f>+F99/$F$111</f>
        <v>0</v>
      </c>
      <c r="H99" s="46"/>
    </row>
    <row r="101" spans="1:8" x14ac:dyDescent="0.25">
      <c r="B101" s="47"/>
      <c r="C101" s="47" t="s">
        <v>73</v>
      </c>
      <c r="D101" s="47"/>
      <c r="E101" s="47"/>
      <c r="F101" s="47" t="s">
        <v>10</v>
      </c>
      <c r="G101" s="47" t="s">
        <v>11</v>
      </c>
      <c r="H101" s="47" t="s">
        <v>12</v>
      </c>
    </row>
    <row r="102" spans="1:8" x14ac:dyDescent="0.25">
      <c r="B102" s="48"/>
      <c r="C102" s="43" t="s">
        <v>722</v>
      </c>
      <c r="D102" s="38"/>
      <c r="E102" s="49"/>
      <c r="F102" s="39">
        <v>0</v>
      </c>
      <c r="G102" s="49">
        <v>0</v>
      </c>
      <c r="H102" s="38"/>
    </row>
    <row r="103" spans="1:8" x14ac:dyDescent="0.25">
      <c r="B103" s="48" t="s">
        <v>75</v>
      </c>
      <c r="C103" s="43" t="s">
        <v>76</v>
      </c>
      <c r="D103" s="43"/>
      <c r="E103" s="44"/>
      <c r="F103" s="39">
        <v>2418203.35</v>
      </c>
      <c r="G103" s="78">
        <v>0.99990697677572671</v>
      </c>
      <c r="H103" s="38"/>
    </row>
    <row r="104" spans="1:8" x14ac:dyDescent="0.25">
      <c r="B104" s="48"/>
      <c r="C104" s="43" t="s">
        <v>77</v>
      </c>
      <c r="D104" s="38"/>
      <c r="E104" s="49"/>
      <c r="F104" s="44" t="s">
        <v>74</v>
      </c>
      <c r="G104" s="49">
        <v>0</v>
      </c>
      <c r="H104" s="38"/>
    </row>
    <row r="105" spans="1:8" x14ac:dyDescent="0.25">
      <c r="B105" s="48"/>
      <c r="C105" s="43" t="s">
        <v>78</v>
      </c>
      <c r="D105" s="38"/>
      <c r="E105" s="49"/>
      <c r="F105" s="44" t="s">
        <v>74</v>
      </c>
      <c r="G105" s="49">
        <v>0</v>
      </c>
      <c r="H105" s="38"/>
    </row>
    <row r="106" spans="1:8" x14ac:dyDescent="0.25">
      <c r="B106" s="48"/>
      <c r="C106" s="43" t="s">
        <v>79</v>
      </c>
      <c r="D106" s="38"/>
      <c r="E106" s="49"/>
      <c r="F106" s="44" t="s">
        <v>74</v>
      </c>
      <c r="G106" s="49">
        <v>0</v>
      </c>
      <c r="H106" s="38"/>
    </row>
    <row r="107" spans="1:8" x14ac:dyDescent="0.25">
      <c r="B107" s="38" t="s">
        <v>66</v>
      </c>
      <c r="C107" s="38" t="s">
        <v>80</v>
      </c>
      <c r="D107" s="38"/>
      <c r="E107" s="49"/>
      <c r="F107" s="39">
        <v>224.97</v>
      </c>
      <c r="G107" s="78">
        <v>9.3023224273192418E-5</v>
      </c>
      <c r="H107" s="38"/>
    </row>
    <row r="108" spans="1:8" x14ac:dyDescent="0.25">
      <c r="B108" s="48"/>
      <c r="C108" s="38"/>
      <c r="D108" s="38"/>
      <c r="E108" s="49"/>
      <c r="F108" s="50"/>
      <c r="G108" s="78"/>
      <c r="H108" s="38"/>
    </row>
    <row r="109" spans="1:8" x14ac:dyDescent="0.25">
      <c r="B109" s="48"/>
      <c r="C109" s="38" t="s">
        <v>81</v>
      </c>
      <c r="D109" s="38"/>
      <c r="E109" s="49"/>
      <c r="F109" s="51">
        <v>2418428.3200000003</v>
      </c>
      <c r="G109" s="78">
        <v>1</v>
      </c>
      <c r="H109" s="38"/>
    </row>
    <row r="110" spans="1:8" x14ac:dyDescent="0.25">
      <c r="B110" s="48"/>
      <c r="C110" s="38"/>
      <c r="D110" s="38"/>
      <c r="E110" s="49"/>
      <c r="F110" s="51"/>
      <c r="G110" s="79"/>
      <c r="H110" s="38"/>
    </row>
    <row r="111" spans="1:8" x14ac:dyDescent="0.25">
      <c r="B111" s="52"/>
      <c r="C111" s="53" t="s">
        <v>82</v>
      </c>
      <c r="D111" s="54"/>
      <c r="E111" s="55"/>
      <c r="F111" s="55">
        <f>+F109+F99</f>
        <v>2418428.3200000003</v>
      </c>
      <c r="G111" s="80">
        <v>1</v>
      </c>
      <c r="H111" s="38"/>
    </row>
    <row r="112" spans="1:8" x14ac:dyDescent="0.25">
      <c r="F112" s="56"/>
    </row>
    <row r="113" spans="2:8" hidden="1" x14ac:dyDescent="0.25">
      <c r="C113" s="43" t="s">
        <v>83</v>
      </c>
      <c r="D113" s="14"/>
      <c r="F113" s="35"/>
    </row>
    <row r="114" spans="2:8" hidden="1" x14ac:dyDescent="0.25">
      <c r="C114" s="43" t="s">
        <v>84</v>
      </c>
      <c r="D114" s="14"/>
    </row>
    <row r="115" spans="2:8" hidden="1" x14ac:dyDescent="0.25">
      <c r="C115" s="43" t="s">
        <v>85</v>
      </c>
      <c r="D115" s="14"/>
    </row>
    <row r="116" spans="2:8" hidden="1" x14ac:dyDescent="0.25">
      <c r="C116" s="43" t="s">
        <v>86</v>
      </c>
      <c r="D116" s="59">
        <v>9.8148</v>
      </c>
    </row>
    <row r="117" spans="2:8" hidden="1" x14ac:dyDescent="0.25">
      <c r="C117" s="43" t="s">
        <v>87</v>
      </c>
      <c r="D117" s="59">
        <v>10.107100000000001</v>
      </c>
    </row>
    <row r="118" spans="2:8" hidden="1" x14ac:dyDescent="0.25">
      <c r="C118" s="43" t="s">
        <v>88</v>
      </c>
      <c r="D118" s="60"/>
    </row>
    <row r="119" spans="2:8" hidden="1" x14ac:dyDescent="0.25">
      <c r="C119" s="43" t="s">
        <v>89</v>
      </c>
      <c r="D119" s="58">
        <v>0</v>
      </c>
    </row>
    <row r="120" spans="2:8" hidden="1" x14ac:dyDescent="0.25">
      <c r="C120" s="43" t="s">
        <v>90</v>
      </c>
      <c r="D120" s="58">
        <v>0</v>
      </c>
      <c r="F120" s="56"/>
      <c r="G120" s="81"/>
    </row>
    <row r="121" spans="2:8" hidden="1" x14ac:dyDescent="0.25">
      <c r="B121" s="61"/>
      <c r="C121" s="37"/>
    </row>
    <row r="122" spans="2:8" hidden="1" x14ac:dyDescent="0.25">
      <c r="F122" s="35"/>
    </row>
    <row r="123" spans="2:8" hidden="1" x14ac:dyDescent="0.25">
      <c r="C123" s="47" t="s">
        <v>91</v>
      </c>
      <c r="D123" s="47"/>
      <c r="E123" s="47"/>
      <c r="F123" s="47"/>
      <c r="G123" s="47"/>
      <c r="H123" s="47"/>
    </row>
    <row r="124" spans="2:8" hidden="1" x14ac:dyDescent="0.25">
      <c r="C124" s="47" t="s">
        <v>92</v>
      </c>
      <c r="D124" s="47"/>
      <c r="E124" s="47"/>
      <c r="F124" s="47" t="s">
        <v>10</v>
      </c>
      <c r="G124" s="47" t="s">
        <v>11</v>
      </c>
      <c r="H124" s="47" t="s">
        <v>12</v>
      </c>
    </row>
    <row r="125" spans="2:8" hidden="1" x14ac:dyDescent="0.25">
      <c r="C125" s="43" t="s">
        <v>93</v>
      </c>
      <c r="D125" s="38"/>
      <c r="E125" s="49"/>
      <c r="F125" s="62">
        <f>SUMIF(Table1345676816171819[[Industry ]],A96,Table1345676816171819[Market Value])</f>
        <v>0</v>
      </c>
      <c r="G125" s="82">
        <f>+F125/$F$111</f>
        <v>0</v>
      </c>
      <c r="H125" s="38"/>
    </row>
    <row r="126" spans="2:8" hidden="1" x14ac:dyDescent="0.25">
      <c r="C126" s="38" t="s">
        <v>94</v>
      </c>
      <c r="D126" s="38"/>
      <c r="E126" s="49"/>
      <c r="F126" s="62">
        <f>SUMIF(Table1345676816171819[[Industry ]],A97,Table1345676816171819[Market Value])</f>
        <v>0</v>
      </c>
      <c r="G126" s="82">
        <f>+F126/$F$111</f>
        <v>0</v>
      </c>
      <c r="H126" s="38"/>
    </row>
    <row r="127" spans="2:8" hidden="1" x14ac:dyDescent="0.25">
      <c r="C127" s="38" t="s">
        <v>95</v>
      </c>
      <c r="D127" s="38"/>
      <c r="E127" s="49"/>
      <c r="F127" s="62">
        <f>SUMIF($E$139:$E$146,C127,H139:H146)</f>
        <v>0</v>
      </c>
      <c r="G127" s="82">
        <f>+F127/$F$111</f>
        <v>0</v>
      </c>
      <c r="H127" s="38"/>
    </row>
    <row r="128" spans="2:8" hidden="1" x14ac:dyDescent="0.25">
      <c r="C128" s="38" t="s">
        <v>96</v>
      </c>
      <c r="D128" s="38"/>
      <c r="E128" s="49"/>
      <c r="F128" s="62">
        <f t="shared" ref="F128:F136" si="2">SUMIF($E$139:$E$146,C128,H140:H147)</f>
        <v>0</v>
      </c>
      <c r="G128" s="82">
        <f t="shared" ref="G128:G136" si="3">+F128/$F$111</f>
        <v>0</v>
      </c>
      <c r="H128" s="38"/>
    </row>
    <row r="129" spans="3:8" hidden="1" x14ac:dyDescent="0.25">
      <c r="C129" s="38" t="s">
        <v>97</v>
      </c>
      <c r="D129" s="38"/>
      <c r="E129" s="49"/>
      <c r="F129" s="62">
        <f t="shared" si="2"/>
        <v>0</v>
      </c>
      <c r="G129" s="82">
        <f t="shared" si="3"/>
        <v>0</v>
      </c>
      <c r="H129" s="38"/>
    </row>
    <row r="130" spans="3:8" hidden="1" x14ac:dyDescent="0.25">
      <c r="C130" s="38" t="s">
        <v>98</v>
      </c>
      <c r="D130" s="38"/>
      <c r="E130" s="49"/>
      <c r="F130" s="62">
        <f t="shared" si="2"/>
        <v>0</v>
      </c>
      <c r="G130" s="82">
        <f t="shared" si="3"/>
        <v>0</v>
      </c>
      <c r="H130" s="38"/>
    </row>
    <row r="131" spans="3:8" hidden="1" x14ac:dyDescent="0.25">
      <c r="C131" s="38" t="s">
        <v>99</v>
      </c>
      <c r="D131" s="38"/>
      <c r="E131" s="49"/>
      <c r="F131" s="62">
        <f t="shared" si="2"/>
        <v>0</v>
      </c>
      <c r="G131" s="82">
        <f t="shared" si="3"/>
        <v>0</v>
      </c>
      <c r="H131" s="38"/>
    </row>
    <row r="132" spans="3:8" hidden="1" x14ac:dyDescent="0.25">
      <c r="C132" s="38" t="s">
        <v>100</v>
      </c>
      <c r="D132" s="38"/>
      <c r="E132" s="49"/>
      <c r="F132" s="62">
        <f t="shared" si="2"/>
        <v>0</v>
      </c>
      <c r="G132" s="82">
        <f t="shared" si="3"/>
        <v>0</v>
      </c>
      <c r="H132" s="38"/>
    </row>
    <row r="133" spans="3:8" hidden="1" x14ac:dyDescent="0.25">
      <c r="C133" s="38" t="s">
        <v>101</v>
      </c>
      <c r="D133" s="38"/>
      <c r="E133" s="49"/>
      <c r="F133" s="62">
        <f t="shared" si="2"/>
        <v>0</v>
      </c>
      <c r="G133" s="82">
        <f t="shared" si="3"/>
        <v>0</v>
      </c>
      <c r="H133" s="38"/>
    </row>
    <row r="134" spans="3:8" hidden="1" x14ac:dyDescent="0.25">
      <c r="C134" s="38" t="s">
        <v>102</v>
      </c>
      <c r="D134" s="38"/>
      <c r="E134" s="49"/>
      <c r="F134" s="62">
        <f>SUMIF($E$139:$E$146,C134,H146:H153)</f>
        <v>0</v>
      </c>
      <c r="G134" s="82">
        <f t="shared" si="3"/>
        <v>0</v>
      </c>
      <c r="H134" s="38"/>
    </row>
    <row r="135" spans="3:8" hidden="1" x14ac:dyDescent="0.25">
      <c r="C135" s="38" t="s">
        <v>103</v>
      </c>
      <c r="D135" s="38"/>
      <c r="E135" s="49"/>
      <c r="F135" s="62">
        <f t="shared" si="2"/>
        <v>0</v>
      </c>
      <c r="G135" s="82">
        <f t="shared" si="3"/>
        <v>0</v>
      </c>
      <c r="H135" s="38"/>
    </row>
    <row r="136" spans="3:8" hidden="1" x14ac:dyDescent="0.25">
      <c r="C136" s="38" t="s">
        <v>104</v>
      </c>
      <c r="D136" s="38"/>
      <c r="E136" s="49"/>
      <c r="F136" s="62">
        <f t="shared" si="2"/>
        <v>0</v>
      </c>
      <c r="G136" s="82">
        <f t="shared" si="3"/>
        <v>0</v>
      </c>
      <c r="H136" s="38"/>
    </row>
    <row r="137" spans="3:8" hidden="1" x14ac:dyDescent="0.25"/>
    <row r="138" spans="3:8" hidden="1" x14ac:dyDescent="0.25"/>
    <row r="139" spans="3:8" s="91" customFormat="1" hidden="1" x14ac:dyDescent="0.25">
      <c r="E139" s="91" t="s">
        <v>95</v>
      </c>
      <c r="F139" s="91" t="s">
        <v>105</v>
      </c>
      <c r="G139" s="91">
        <f t="shared" ref="G139:G146" si="4">SUMIF($H$7:$H$57,F139,$E$7:$E$57)</f>
        <v>0</v>
      </c>
      <c r="H139" s="91">
        <f t="shared" ref="H139:H146" si="5">SUMIF($H$7:$H$57,F139,$F$7:$F$57)</f>
        <v>0</v>
      </c>
    </row>
    <row r="140" spans="3:8" s="91" customFormat="1" hidden="1" x14ac:dyDescent="0.25">
      <c r="E140" s="91" t="s">
        <v>95</v>
      </c>
      <c r="F140" s="91" t="s">
        <v>106</v>
      </c>
      <c r="G140" s="91">
        <f t="shared" si="4"/>
        <v>0</v>
      </c>
      <c r="H140" s="91">
        <f t="shared" si="5"/>
        <v>0</v>
      </c>
    </row>
    <row r="141" spans="3:8" s="91" customFormat="1" hidden="1" x14ac:dyDescent="0.25">
      <c r="E141" s="91" t="s">
        <v>95</v>
      </c>
      <c r="F141" s="91" t="s">
        <v>107</v>
      </c>
      <c r="G141" s="91">
        <f t="shared" si="4"/>
        <v>0</v>
      </c>
      <c r="H141" s="91">
        <f t="shared" si="5"/>
        <v>0</v>
      </c>
    </row>
    <row r="142" spans="3:8" s="91" customFormat="1" hidden="1" x14ac:dyDescent="0.25">
      <c r="E142" s="91" t="s">
        <v>97</v>
      </c>
      <c r="F142" s="91" t="s">
        <v>108</v>
      </c>
      <c r="G142" s="91">
        <f t="shared" si="4"/>
        <v>0</v>
      </c>
      <c r="H142" s="91">
        <f t="shared" si="5"/>
        <v>0</v>
      </c>
    </row>
    <row r="143" spans="3:8" s="91" customFormat="1" hidden="1" x14ac:dyDescent="0.25">
      <c r="E143" s="91" t="s">
        <v>98</v>
      </c>
      <c r="F143" s="91" t="s">
        <v>109</v>
      </c>
      <c r="G143" s="91">
        <f t="shared" si="4"/>
        <v>0</v>
      </c>
      <c r="H143" s="91">
        <f t="shared" si="5"/>
        <v>0</v>
      </c>
    </row>
    <row r="144" spans="3:8" s="91" customFormat="1" hidden="1" x14ac:dyDescent="0.25">
      <c r="E144" s="91" t="s">
        <v>95</v>
      </c>
      <c r="F144" s="91" t="s">
        <v>110</v>
      </c>
      <c r="G144" s="91">
        <f t="shared" si="4"/>
        <v>0</v>
      </c>
      <c r="H144" s="91">
        <f t="shared" si="5"/>
        <v>0</v>
      </c>
    </row>
    <row r="145" spans="5:8" s="91" customFormat="1" x14ac:dyDescent="0.25">
      <c r="E145" s="91" t="s">
        <v>98</v>
      </c>
      <c r="F145" s="91" t="s">
        <v>111</v>
      </c>
      <c r="G145" s="91">
        <f t="shared" si="4"/>
        <v>0</v>
      </c>
      <c r="H145" s="91">
        <f t="shared" si="5"/>
        <v>0</v>
      </c>
    </row>
    <row r="146" spans="5:8" s="91" customFormat="1" x14ac:dyDescent="0.25">
      <c r="E146" s="91" t="s">
        <v>95</v>
      </c>
      <c r="F146" s="91" t="s">
        <v>112</v>
      </c>
      <c r="G146" s="91">
        <f t="shared" si="4"/>
        <v>0</v>
      </c>
      <c r="H146" s="91">
        <f t="shared" si="5"/>
        <v>0</v>
      </c>
    </row>
    <row r="147" spans="5:8" s="91" customFormat="1" x14ac:dyDescent="0.25">
      <c r="E147" s="97"/>
      <c r="G147" s="91" t="s">
        <v>113</v>
      </c>
      <c r="H147" s="91" t="s">
        <v>113</v>
      </c>
    </row>
    <row r="148" spans="5:8" s="91" customFormat="1" x14ac:dyDescent="0.25">
      <c r="E148" s="97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0C77A2-9E64-48BF-8C61-1F5FC9C9A08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Port_E1</vt:lpstr>
      <vt:lpstr>Port_E1I</vt:lpstr>
      <vt:lpstr>Port_C1</vt:lpstr>
      <vt:lpstr>Port_C1I</vt:lpstr>
      <vt:lpstr>Port_G1</vt:lpstr>
      <vt:lpstr>Port_G1I</vt:lpstr>
      <vt:lpstr>Port_Tax Saver</vt:lpstr>
      <vt:lpstr>Port_SRE</vt:lpstr>
      <vt:lpstr>Port_SF</vt:lpstr>
      <vt:lpstr>Port_VS</vt:lpstr>
      <vt:lpstr>Port_SANCHAY</vt:lpstr>
      <vt:lpstr>Port_C1!Print_Area</vt:lpstr>
      <vt:lpstr>Port_C1I!Print_Area</vt:lpstr>
      <vt:lpstr>Port_E1!Print_Area</vt:lpstr>
      <vt:lpstr>Port_E1I!Print_Area</vt:lpstr>
      <vt:lpstr>Port_G1!Print_Area</vt:lpstr>
      <vt:lpstr>Port_G1I!Print_Area</vt:lpstr>
      <vt:lpstr>Port_SF!Print_Area</vt:lpstr>
      <vt:lpstr>Port_SRE!Print_Area</vt:lpstr>
      <vt:lpstr>'Port_Tax Saver'!Print_Area</vt:lpstr>
      <vt:lpstr>Port_VS!Print_Area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Sandhya Upadhyay</dc:creator>
  <cp:lastModifiedBy>Ganesh Iyer</cp:lastModifiedBy>
  <dcterms:created xsi:type="dcterms:W3CDTF">2023-01-05T10:26:14Z</dcterms:created>
  <dcterms:modified xsi:type="dcterms:W3CDTF">2026-10-08T05:13:36Z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