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M reports\Monthly\April 2023\Final\"/>
    </mc:Choice>
  </mc:AlternateContent>
  <xr:revisionPtr revIDLastSave="0" documentId="13_ncr:1_{8BA14324-6E24-4EFE-8AE6-27152E4ACACD}" xr6:coauthVersionLast="47" xr6:coauthVersionMax="47" xr10:uidLastSave="{00000000-0000-0000-0000-000000000000}"/>
  <bookViews>
    <workbookView xWindow="-120" yWindow="-120" windowWidth="20730" windowHeight="11160" tabRatio="806" xr2:uid="{0FCA93E5-7F18-4DD4-88B1-68A5E3910BA2}"/>
  </bookViews>
  <sheets>
    <sheet name="Port_E1" sheetId="1" r:id="rId1"/>
    <sheet name="Port_E1I" sheetId="2" r:id="rId2"/>
    <sheet name="Port_C1" sheetId="7" r:id="rId3"/>
    <sheet name="Port_C1I" sheetId="3" r:id="rId4"/>
    <sheet name="Port_G1" sheetId="4" r:id="rId5"/>
    <sheet name="Port_G1I" sheetId="5" r:id="rId6"/>
    <sheet name="Port_A I " sheetId="6" r:id="rId7"/>
    <sheet name="Port_Tax Saver" sheetId="8" r:id="rId8"/>
  </sheets>
  <externalReferences>
    <externalReference r:id="rId9"/>
  </externalReferences>
  <definedNames>
    <definedName name="_xlnm._FilterDatabase" localSheetId="6" hidden="1">'Port_A I '!$C$6:$H$14</definedName>
    <definedName name="_xlnm._FilterDatabase" localSheetId="2" hidden="1">Port_C1!$C$6:$H$94</definedName>
    <definedName name="_xlnm._FilterDatabase" localSheetId="3" hidden="1">Port_C1I!$C$6:$H$67</definedName>
    <definedName name="_xlnm._FilterDatabase" localSheetId="0" hidden="1">Port_E1!$C$6:$H$89</definedName>
    <definedName name="_xlnm._FilterDatabase" localSheetId="1" hidden="1">Port_E1I!$C$6:$H$89</definedName>
    <definedName name="_xlnm._FilterDatabase" localSheetId="4" hidden="1">Port_G1!$C$6:$H$66</definedName>
    <definedName name="_xlnm._FilterDatabase" localSheetId="5" hidden="1">Port_G1I!$C$6:$H$42</definedName>
    <definedName name="_xlnm._FilterDatabase" localSheetId="7" hidden="1">'Port_Tax Saver'!$C$6:$H$72</definedName>
    <definedName name="IN">'[1]INPUT MASTER'!$B$9</definedName>
    <definedName name="_xlnm.Print_Area" localSheetId="6">'Port_A I '!$B$2:$H$47</definedName>
    <definedName name="_xlnm.Print_Area" localSheetId="2">Port_C1!$B$2:$H$133</definedName>
    <definedName name="_xlnm.Print_Area" localSheetId="3">Port_C1I!$B$2:$H$107</definedName>
    <definedName name="_xlnm.Print_Area" localSheetId="0">Port_E1!$B$2:$G$112</definedName>
    <definedName name="_xlnm.Print_Area" localSheetId="1">Port_E1I!$B$2:$G$112</definedName>
    <definedName name="_xlnm.Print_Area" localSheetId="4">Port_G1!$B$2:$H$97</definedName>
    <definedName name="_xlnm.Print_Area" localSheetId="5">Port_G1I!$B$2:$G$71</definedName>
    <definedName name="_xlnm.Print_Area" localSheetId="7">'Port_Tax Saver'!$B$2:$G$100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3" i="8" l="1"/>
  <c r="G123" i="8"/>
  <c r="H122" i="8"/>
  <c r="G122" i="8"/>
  <c r="H121" i="8"/>
  <c r="G121" i="8"/>
  <c r="H120" i="8"/>
  <c r="G120" i="8"/>
  <c r="H119" i="8"/>
  <c r="G119" i="8"/>
  <c r="H118" i="8"/>
  <c r="G118" i="8"/>
  <c r="H117" i="8"/>
  <c r="G117" i="8"/>
  <c r="H116" i="8"/>
  <c r="F104" i="8" s="1"/>
  <c r="G116" i="8"/>
  <c r="F113" i="8"/>
  <c r="F112" i="8"/>
  <c r="F111" i="8"/>
  <c r="F110" i="8"/>
  <c r="F109" i="8"/>
  <c r="F108" i="8"/>
  <c r="F107" i="8"/>
  <c r="F106" i="8"/>
  <c r="F105" i="8"/>
  <c r="F53" i="6"/>
  <c r="F52" i="6"/>
  <c r="F51" i="6"/>
  <c r="F50" i="6"/>
  <c r="F49" i="6"/>
  <c r="F48" i="6"/>
  <c r="F45" i="6"/>
  <c r="H92" i="5"/>
  <c r="F76" i="5" s="1"/>
  <c r="G92" i="5"/>
  <c r="H91" i="5"/>
  <c r="G91" i="5"/>
  <c r="H90" i="5"/>
  <c r="F75" i="5" s="1"/>
  <c r="G90" i="5"/>
  <c r="H89" i="5"/>
  <c r="G89" i="5"/>
  <c r="H88" i="5"/>
  <c r="G88" i="5"/>
  <c r="H87" i="5"/>
  <c r="G87" i="5"/>
  <c r="H86" i="5"/>
  <c r="G86" i="5"/>
  <c r="H85" i="5"/>
  <c r="G85" i="5"/>
  <c r="F82" i="5"/>
  <c r="F81" i="5"/>
  <c r="F80" i="5"/>
  <c r="F79" i="5"/>
  <c r="F78" i="5"/>
  <c r="F77" i="5"/>
  <c r="F74" i="5"/>
  <c r="F107" i="4"/>
  <c r="F106" i="4"/>
  <c r="F105" i="4"/>
  <c r="F104" i="4"/>
  <c r="F103" i="4"/>
  <c r="F102" i="4"/>
  <c r="H116" i="4"/>
  <c r="F99" i="3"/>
  <c r="F98" i="3"/>
  <c r="F97" i="3"/>
  <c r="F96" i="3"/>
  <c r="F95" i="3"/>
  <c r="F94" i="3"/>
  <c r="F91" i="3"/>
  <c r="F124" i="7"/>
  <c r="F123" i="7"/>
  <c r="F122" i="7"/>
  <c r="F121" i="7"/>
  <c r="F120" i="7"/>
  <c r="F119" i="7"/>
  <c r="F116" i="7"/>
  <c r="F87" i="7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F118" i="2" s="1"/>
  <c r="G130" i="2"/>
  <c r="F127" i="2"/>
  <c r="F126" i="2"/>
  <c r="F125" i="2"/>
  <c r="F124" i="2"/>
  <c r="F123" i="2"/>
  <c r="F122" i="2"/>
  <c r="F121" i="2"/>
  <c r="F120" i="2"/>
  <c r="F119" i="2"/>
  <c r="H125" i="1"/>
  <c r="F109" i="1" s="1"/>
  <c r="G125" i="1"/>
  <c r="H124" i="1"/>
  <c r="G124" i="1"/>
  <c r="H123" i="1"/>
  <c r="F108" i="1" s="1"/>
  <c r="G123" i="1"/>
  <c r="H122" i="1"/>
  <c r="G122" i="1"/>
  <c r="H121" i="1"/>
  <c r="G121" i="1"/>
  <c r="H120" i="1"/>
  <c r="G120" i="1"/>
  <c r="H119" i="1"/>
  <c r="G119" i="1"/>
  <c r="H118" i="1"/>
  <c r="G118" i="1"/>
  <c r="F115" i="1"/>
  <c r="F114" i="1"/>
  <c r="F113" i="1"/>
  <c r="F112" i="1"/>
  <c r="F111" i="1"/>
  <c r="F110" i="1"/>
  <c r="F107" i="1"/>
  <c r="F106" i="1"/>
  <c r="H63" i="6" l="1"/>
  <c r="H130" i="7"/>
  <c r="F78" i="1"/>
  <c r="G111" i="4"/>
  <c r="F102" i="8"/>
  <c r="H109" i="3"/>
  <c r="G113" i="4"/>
  <c r="F45" i="5"/>
  <c r="G115" i="4"/>
  <c r="F16" i="6"/>
  <c r="F88" i="1"/>
  <c r="F90" i="2"/>
  <c r="L9" i="7"/>
  <c r="F97" i="7"/>
  <c r="F72" i="3"/>
  <c r="F70" i="4"/>
  <c r="G117" i="4"/>
  <c r="F103" i="8"/>
  <c r="F43" i="6"/>
  <c r="F42" i="6"/>
  <c r="F26" i="6"/>
  <c r="H56" i="6"/>
  <c r="H58" i="6"/>
  <c r="H60" i="6"/>
  <c r="H62" i="6"/>
  <c r="H64" i="6"/>
  <c r="H57" i="6"/>
  <c r="H59" i="6"/>
  <c r="H61" i="6"/>
  <c r="F71" i="5"/>
  <c r="F55" i="5"/>
  <c r="F72" i="5"/>
  <c r="F96" i="4"/>
  <c r="F80" i="4"/>
  <c r="H111" i="4"/>
  <c r="H113" i="4"/>
  <c r="H115" i="4"/>
  <c r="H117" i="4"/>
  <c r="F101" i="4" s="1"/>
  <c r="F97" i="4"/>
  <c r="G110" i="4"/>
  <c r="G114" i="4"/>
  <c r="G116" i="4"/>
  <c r="H110" i="4"/>
  <c r="H112" i="4"/>
  <c r="H114" i="4"/>
  <c r="H105" i="3"/>
  <c r="F62" i="3"/>
  <c r="F74" i="3" s="1"/>
  <c r="H107" i="3"/>
  <c r="H110" i="3"/>
  <c r="H108" i="3"/>
  <c r="H106" i="3"/>
  <c r="H104" i="3"/>
  <c r="H102" i="3"/>
  <c r="F88" i="3"/>
  <c r="F89" i="3"/>
  <c r="H103" i="3"/>
  <c r="H111" i="3"/>
  <c r="F113" i="7"/>
  <c r="F114" i="7"/>
  <c r="F99" i="7"/>
  <c r="G97" i="7" s="1"/>
  <c r="G14" i="7"/>
  <c r="L13" i="7"/>
  <c r="L7" i="7"/>
  <c r="G87" i="7"/>
  <c r="L8" i="7"/>
  <c r="H133" i="7" s="1"/>
  <c r="H135" i="7"/>
  <c r="H131" i="7"/>
  <c r="G131" i="7" s="1"/>
  <c r="H129" i="7"/>
  <c r="H127" i="7"/>
  <c r="L10" i="7"/>
  <c r="H132" i="7"/>
  <c r="L11" i="7"/>
  <c r="H134" i="7"/>
  <c r="L12" i="7"/>
  <c r="H128" i="7"/>
  <c r="G128" i="7" s="1"/>
  <c r="H136" i="7"/>
  <c r="F117" i="2"/>
  <c r="F116" i="2"/>
  <c r="F100" i="2"/>
  <c r="G112" i="1"/>
  <c r="G35" i="1"/>
  <c r="F90" i="1"/>
  <c r="G63" i="1" s="1"/>
  <c r="G45" i="1"/>
  <c r="G49" i="1"/>
  <c r="G65" i="1"/>
  <c r="G69" i="1"/>
  <c r="G114" i="1"/>
  <c r="G47" i="1"/>
  <c r="F105" i="1"/>
  <c r="G13" i="1"/>
  <c r="G17" i="1"/>
  <c r="G33" i="1"/>
  <c r="G37" i="1"/>
  <c r="G115" i="1"/>
  <c r="F104" i="1"/>
  <c r="G104" i="1" s="1"/>
  <c r="G20" i="3" l="1"/>
  <c r="G36" i="3"/>
  <c r="G52" i="3"/>
  <c r="G97" i="3"/>
  <c r="G9" i="3"/>
  <c r="G27" i="3"/>
  <c r="G43" i="3"/>
  <c r="G66" i="3"/>
  <c r="G25" i="3"/>
  <c r="G41" i="3"/>
  <c r="G57" i="3"/>
  <c r="G22" i="3"/>
  <c r="G38" i="3"/>
  <c r="G54" i="3"/>
  <c r="G17" i="3"/>
  <c r="G33" i="3"/>
  <c r="G49" i="3"/>
  <c r="G19" i="3"/>
  <c r="G35" i="3"/>
  <c r="G51" i="3"/>
  <c r="G14" i="3"/>
  <c r="G46" i="3"/>
  <c r="G72" i="3"/>
  <c r="G11" i="3"/>
  <c r="G28" i="3"/>
  <c r="G44" i="3"/>
  <c r="G70" i="3"/>
  <c r="G30" i="3"/>
  <c r="G8" i="3"/>
  <c r="G89" i="3"/>
  <c r="G105" i="1"/>
  <c r="G110" i="1"/>
  <c r="G61" i="1"/>
  <c r="G109" i="1"/>
  <c r="G31" i="1"/>
  <c r="G108" i="1"/>
  <c r="G134" i="7"/>
  <c r="G135" i="7"/>
  <c r="G107" i="3"/>
  <c r="G111" i="1"/>
  <c r="G29" i="1"/>
  <c r="G120" i="7"/>
  <c r="G130" i="7"/>
  <c r="G10" i="7"/>
  <c r="G111" i="3"/>
  <c r="G7" i="1"/>
  <c r="G107" i="1"/>
  <c r="G21" i="1"/>
  <c r="G59" i="1"/>
  <c r="G106" i="1"/>
  <c r="G53" i="1"/>
  <c r="G88" i="1"/>
  <c r="G19" i="1"/>
  <c r="G67" i="1"/>
  <c r="G116" i="7"/>
  <c r="G122" i="7"/>
  <c r="G7" i="7"/>
  <c r="G95" i="7"/>
  <c r="G13" i="7"/>
  <c r="G8" i="7"/>
  <c r="G103" i="3"/>
  <c r="G110" i="3"/>
  <c r="G15" i="1"/>
  <c r="G136" i="7"/>
  <c r="G91" i="7"/>
  <c r="G129" i="7"/>
  <c r="G9" i="7"/>
  <c r="G104" i="3"/>
  <c r="G105" i="3"/>
  <c r="F76" i="8"/>
  <c r="F86" i="8"/>
  <c r="H65" i="6"/>
  <c r="F44" i="6"/>
  <c r="F47" i="6"/>
  <c r="F28" i="6"/>
  <c r="G61" i="6" s="1"/>
  <c r="F46" i="6"/>
  <c r="G58" i="6"/>
  <c r="F57" i="5"/>
  <c r="G55" i="5" s="1"/>
  <c r="F73" i="5"/>
  <c r="G71" i="5"/>
  <c r="F82" i="4"/>
  <c r="H118" i="4"/>
  <c r="F98" i="4"/>
  <c r="G99" i="3"/>
  <c r="G94" i="3"/>
  <c r="G96" i="3"/>
  <c r="G98" i="3"/>
  <c r="G95" i="3"/>
  <c r="G55" i="3"/>
  <c r="G47" i="3"/>
  <c r="G39" i="3"/>
  <c r="G31" i="3"/>
  <c r="G23" i="3"/>
  <c r="G15" i="3"/>
  <c r="G88" i="3"/>
  <c r="F92" i="3"/>
  <c r="G92" i="3" s="1"/>
  <c r="G106" i="3"/>
  <c r="G58" i="3"/>
  <c r="G59" i="3"/>
  <c r="G50" i="3"/>
  <c r="G42" i="3"/>
  <c r="G34" i="3"/>
  <c r="G26" i="3"/>
  <c r="G18" i="3"/>
  <c r="G62" i="3"/>
  <c r="G60" i="3"/>
  <c r="G91" i="3"/>
  <c r="G53" i="3"/>
  <c r="G45" i="3"/>
  <c r="G37" i="3"/>
  <c r="G29" i="3"/>
  <c r="G21" i="3"/>
  <c r="G13" i="3"/>
  <c r="G10" i="3"/>
  <c r="G108" i="3"/>
  <c r="F93" i="3"/>
  <c r="G93" i="3" s="1"/>
  <c r="G12" i="3"/>
  <c r="G56" i="3"/>
  <c r="G48" i="3"/>
  <c r="G40" i="3"/>
  <c r="G32" i="3"/>
  <c r="G24" i="3"/>
  <c r="G16" i="3"/>
  <c r="G7" i="3"/>
  <c r="G109" i="3"/>
  <c r="F90" i="3"/>
  <c r="G90" i="3" s="1"/>
  <c r="H112" i="3"/>
  <c r="H113" i="3" s="1"/>
  <c r="G102" i="3"/>
  <c r="G132" i="7"/>
  <c r="F117" i="7"/>
  <c r="G117" i="7" s="1"/>
  <c r="G114" i="7"/>
  <c r="F115" i="7"/>
  <c r="G115" i="7" s="1"/>
  <c r="H137" i="7"/>
  <c r="H138" i="7" s="1"/>
  <c r="G127" i="7"/>
  <c r="G133" i="7"/>
  <c r="F118" i="7"/>
  <c r="G118" i="7" s="1"/>
  <c r="L14" i="7"/>
  <c r="G124" i="7"/>
  <c r="G85" i="7"/>
  <c r="G83" i="7"/>
  <c r="G81" i="7"/>
  <c r="G79" i="7"/>
  <c r="G77" i="7"/>
  <c r="G75" i="7"/>
  <c r="G73" i="7"/>
  <c r="G71" i="7"/>
  <c r="G67" i="7"/>
  <c r="G63" i="7"/>
  <c r="G59" i="7"/>
  <c r="G55" i="7"/>
  <c r="G51" i="7"/>
  <c r="G47" i="7"/>
  <c r="G43" i="7"/>
  <c r="G39" i="7"/>
  <c r="G35" i="7"/>
  <c r="G31" i="7"/>
  <c r="G27" i="7"/>
  <c r="G23" i="7"/>
  <c r="G19" i="7"/>
  <c r="G15" i="7"/>
  <c r="G119" i="7"/>
  <c r="G68" i="7"/>
  <c r="G64" i="7"/>
  <c r="G60" i="7"/>
  <c r="G56" i="7"/>
  <c r="G52" i="7"/>
  <c r="G48" i="7"/>
  <c r="G44" i="7"/>
  <c r="G40" i="7"/>
  <c r="G36" i="7"/>
  <c r="G32" i="7"/>
  <c r="G28" i="7"/>
  <c r="G24" i="7"/>
  <c r="G20" i="7"/>
  <c r="G16" i="7"/>
  <c r="G121" i="7"/>
  <c r="G86" i="7"/>
  <c r="G84" i="7"/>
  <c r="G82" i="7"/>
  <c r="G80" i="7"/>
  <c r="G78" i="7"/>
  <c r="G76" i="7"/>
  <c r="G74" i="7"/>
  <c r="G72" i="7"/>
  <c r="G69" i="7"/>
  <c r="G65" i="7"/>
  <c r="G61" i="7"/>
  <c r="G57" i="7"/>
  <c r="G53" i="7"/>
  <c r="G49" i="7"/>
  <c r="G45" i="7"/>
  <c r="G41" i="7"/>
  <c r="G37" i="7"/>
  <c r="G33" i="7"/>
  <c r="G29" i="7"/>
  <c r="G25" i="7"/>
  <c r="G21" i="7"/>
  <c r="G17" i="7"/>
  <c r="G12" i="7"/>
  <c r="G123" i="7"/>
  <c r="G70" i="7"/>
  <c r="G66" i="7"/>
  <c r="G62" i="7"/>
  <c r="G58" i="7"/>
  <c r="G54" i="7"/>
  <c r="G50" i="7"/>
  <c r="G46" i="7"/>
  <c r="G42" i="7"/>
  <c r="G38" i="7"/>
  <c r="G34" i="7"/>
  <c r="G30" i="7"/>
  <c r="G26" i="7"/>
  <c r="G22" i="7"/>
  <c r="G18" i="7"/>
  <c r="G11" i="7"/>
  <c r="G113" i="7"/>
  <c r="F102" i="2"/>
  <c r="G100" i="2" s="1"/>
  <c r="G66" i="1"/>
  <c r="G54" i="1"/>
  <c r="G32" i="1"/>
  <c r="G20" i="1"/>
  <c r="G82" i="1"/>
  <c r="G76" i="1"/>
  <c r="G72" i="1"/>
  <c r="G68" i="1"/>
  <c r="G64" i="1"/>
  <c r="G60" i="1"/>
  <c r="G56" i="1"/>
  <c r="G52" i="1"/>
  <c r="G48" i="1"/>
  <c r="G44" i="1"/>
  <c r="G38" i="1"/>
  <c r="G34" i="1"/>
  <c r="G30" i="1"/>
  <c r="G26" i="1"/>
  <c r="G22" i="1"/>
  <c r="G18" i="1"/>
  <c r="G14" i="1"/>
  <c r="G10" i="1"/>
  <c r="G74" i="1"/>
  <c r="G70" i="1"/>
  <c r="G58" i="1"/>
  <c r="G50" i="1"/>
  <c r="G42" i="1"/>
  <c r="G40" i="1"/>
  <c r="G36" i="1"/>
  <c r="G24" i="1"/>
  <c r="G8" i="1"/>
  <c r="G86" i="1"/>
  <c r="G62" i="1"/>
  <c r="G46" i="1"/>
  <c r="G28" i="1"/>
  <c r="G16" i="1"/>
  <c r="G12" i="1"/>
  <c r="G27" i="1"/>
  <c r="G11" i="1"/>
  <c r="G75" i="1"/>
  <c r="G55" i="1"/>
  <c r="G41" i="1"/>
  <c r="G25" i="1"/>
  <c r="G9" i="1"/>
  <c r="G43" i="1"/>
  <c r="G73" i="1"/>
  <c r="G57" i="1"/>
  <c r="G113" i="1"/>
  <c r="G39" i="1"/>
  <c r="G23" i="1"/>
  <c r="G78" i="1"/>
  <c r="G71" i="1"/>
  <c r="G51" i="1"/>
  <c r="G73" i="5" l="1"/>
  <c r="G60" i="6"/>
  <c r="G62" i="6"/>
  <c r="G46" i="6"/>
  <c r="G47" i="6"/>
  <c r="G72" i="5"/>
  <c r="G42" i="6"/>
  <c r="G59" i="6"/>
  <c r="G44" i="6"/>
  <c r="F88" i="8"/>
  <c r="G86" i="8"/>
  <c r="G56" i="6"/>
  <c r="G57" i="6"/>
  <c r="G26" i="6"/>
  <c r="G53" i="6"/>
  <c r="G9" i="6"/>
  <c r="G15" i="6"/>
  <c r="G24" i="6"/>
  <c r="G7" i="6"/>
  <c r="G51" i="6"/>
  <c r="G52" i="6"/>
  <c r="G13" i="6"/>
  <c r="G8" i="6"/>
  <c r="G20" i="6"/>
  <c r="G63" i="6"/>
  <c r="G49" i="6"/>
  <c r="G50" i="6"/>
  <c r="G12" i="6"/>
  <c r="G11" i="6"/>
  <c r="G16" i="6"/>
  <c r="G45" i="6"/>
  <c r="G48" i="6"/>
  <c r="G10" i="6"/>
  <c r="G43" i="6"/>
  <c r="G64" i="6"/>
  <c r="G39" i="5"/>
  <c r="G35" i="5"/>
  <c r="G31" i="5"/>
  <c r="G27" i="5"/>
  <c r="G23" i="5"/>
  <c r="G19" i="5"/>
  <c r="G15" i="5"/>
  <c r="G38" i="5"/>
  <c r="G34" i="5"/>
  <c r="G30" i="5"/>
  <c r="G26" i="5"/>
  <c r="G10" i="5"/>
  <c r="G44" i="5"/>
  <c r="G14" i="5"/>
  <c r="G53" i="5"/>
  <c r="G22" i="5"/>
  <c r="G18" i="5"/>
  <c r="G8" i="5"/>
  <c r="G32" i="5"/>
  <c r="G79" i="5"/>
  <c r="G33" i="5"/>
  <c r="G80" i="5"/>
  <c r="G24" i="5"/>
  <c r="G45" i="5"/>
  <c r="G74" i="5"/>
  <c r="G12" i="5"/>
  <c r="G36" i="5"/>
  <c r="G37" i="5"/>
  <c r="G9" i="5"/>
  <c r="G49" i="5"/>
  <c r="G11" i="5"/>
  <c r="G78" i="5"/>
  <c r="G7" i="5"/>
  <c r="G16" i="5"/>
  <c r="G40" i="5"/>
  <c r="G20" i="5"/>
  <c r="G41" i="5"/>
  <c r="G13" i="5"/>
  <c r="G77" i="5"/>
  <c r="G21" i="5"/>
  <c r="G82" i="5"/>
  <c r="G25" i="5"/>
  <c r="G75" i="5"/>
  <c r="G29" i="5"/>
  <c r="G76" i="5"/>
  <c r="G17" i="5"/>
  <c r="G81" i="5"/>
  <c r="G28" i="5"/>
  <c r="G57" i="4"/>
  <c r="G38" i="4"/>
  <c r="G34" i="4"/>
  <c r="G30" i="4"/>
  <c r="G26" i="4"/>
  <c r="G22" i="4"/>
  <c r="G18" i="4"/>
  <c r="G14" i="4"/>
  <c r="G10" i="4"/>
  <c r="G49" i="4"/>
  <c r="G45" i="4"/>
  <c r="G41" i="4"/>
  <c r="G24" i="4"/>
  <c r="G20" i="4"/>
  <c r="G16" i="4"/>
  <c r="G12" i="4"/>
  <c r="G8" i="4"/>
  <c r="G78" i="4"/>
  <c r="G65" i="4"/>
  <c r="G61" i="4"/>
  <c r="G53" i="4"/>
  <c r="G36" i="4"/>
  <c r="G32" i="4"/>
  <c r="G28" i="4"/>
  <c r="G47" i="4"/>
  <c r="G9" i="4"/>
  <c r="G25" i="4"/>
  <c r="G74" i="4"/>
  <c r="G59" i="4"/>
  <c r="G48" i="4"/>
  <c r="G64" i="4"/>
  <c r="G70" i="4"/>
  <c r="G23" i="4"/>
  <c r="G39" i="4"/>
  <c r="G54" i="4"/>
  <c r="G103" i="4"/>
  <c r="G55" i="4"/>
  <c r="G13" i="4"/>
  <c r="G29" i="4"/>
  <c r="G105" i="4"/>
  <c r="G67" i="4"/>
  <c r="G52" i="4"/>
  <c r="G102" i="4"/>
  <c r="G11" i="4"/>
  <c r="G27" i="4"/>
  <c r="G42" i="4"/>
  <c r="G58" i="4"/>
  <c r="G107" i="4"/>
  <c r="G21" i="4"/>
  <c r="G37" i="4"/>
  <c r="G51" i="4"/>
  <c r="G44" i="4"/>
  <c r="G60" i="4"/>
  <c r="G104" i="4"/>
  <c r="G19" i="4"/>
  <c r="G35" i="4"/>
  <c r="G50" i="4"/>
  <c r="G66" i="4"/>
  <c r="G63" i="4"/>
  <c r="G17" i="4"/>
  <c r="G33" i="4"/>
  <c r="G43" i="4"/>
  <c r="G40" i="4"/>
  <c r="G56" i="4"/>
  <c r="G106" i="4"/>
  <c r="G15" i="4"/>
  <c r="G31" i="4"/>
  <c r="G46" i="4"/>
  <c r="G62" i="4"/>
  <c r="G7" i="4"/>
  <c r="G101" i="4"/>
  <c r="G97" i="4"/>
  <c r="G112" i="4"/>
  <c r="G118" i="4" s="1"/>
  <c r="G96" i="4"/>
  <c r="G98" i="4"/>
  <c r="G80" i="4"/>
  <c r="F99" i="4"/>
  <c r="G112" i="3"/>
  <c r="G100" i="3"/>
  <c r="F100" i="3"/>
  <c r="G137" i="7"/>
  <c r="G125" i="7"/>
  <c r="F125" i="7"/>
  <c r="G86" i="2"/>
  <c r="G82" i="2"/>
  <c r="G78" i="2"/>
  <c r="G87" i="2"/>
  <c r="G79" i="2"/>
  <c r="G54" i="2"/>
  <c r="G42" i="2"/>
  <c r="G30" i="2"/>
  <c r="G26" i="2"/>
  <c r="G10" i="2"/>
  <c r="G89" i="2"/>
  <c r="G85" i="2"/>
  <c r="G81" i="2"/>
  <c r="G98" i="2"/>
  <c r="G83" i="2"/>
  <c r="G70" i="2"/>
  <c r="G66" i="2"/>
  <c r="G62" i="2"/>
  <c r="G58" i="2"/>
  <c r="G46" i="2"/>
  <c r="G18" i="2"/>
  <c r="G88" i="2"/>
  <c r="G84" i="2"/>
  <c r="G80" i="2"/>
  <c r="G74" i="2"/>
  <c r="G50" i="2"/>
  <c r="G38" i="2"/>
  <c r="G34" i="2"/>
  <c r="G22" i="2"/>
  <c r="G14" i="2"/>
  <c r="G24" i="2"/>
  <c r="G72" i="2"/>
  <c r="G9" i="2"/>
  <c r="G29" i="2"/>
  <c r="G45" i="2"/>
  <c r="G64" i="2"/>
  <c r="G11" i="2"/>
  <c r="G31" i="2"/>
  <c r="G47" i="2"/>
  <c r="G65" i="2"/>
  <c r="G122" i="2"/>
  <c r="G90" i="2"/>
  <c r="G28" i="2"/>
  <c r="G44" i="2"/>
  <c r="G61" i="2"/>
  <c r="G119" i="2"/>
  <c r="G57" i="2"/>
  <c r="G76" i="2"/>
  <c r="G15" i="2"/>
  <c r="G33" i="2"/>
  <c r="G49" i="2"/>
  <c r="G94" i="2"/>
  <c r="G16" i="2"/>
  <c r="G35" i="2"/>
  <c r="G51" i="2"/>
  <c r="G69" i="2"/>
  <c r="G126" i="2"/>
  <c r="G12" i="2"/>
  <c r="G32" i="2"/>
  <c r="G48" i="2"/>
  <c r="G67" i="2"/>
  <c r="G123" i="2"/>
  <c r="G7" i="2"/>
  <c r="G8" i="2"/>
  <c r="G63" i="2"/>
  <c r="G124" i="2"/>
  <c r="G20" i="2"/>
  <c r="G37" i="2"/>
  <c r="G53" i="2"/>
  <c r="G121" i="2"/>
  <c r="G21" i="2"/>
  <c r="G39" i="2"/>
  <c r="G55" i="2"/>
  <c r="G73" i="2"/>
  <c r="G13" i="2"/>
  <c r="G17" i="2"/>
  <c r="G36" i="2"/>
  <c r="G52" i="2"/>
  <c r="G71" i="2"/>
  <c r="G127" i="2"/>
  <c r="G19" i="2"/>
  <c r="G68" i="2"/>
  <c r="G25" i="2"/>
  <c r="G41" i="2"/>
  <c r="G59" i="2"/>
  <c r="G125" i="2"/>
  <c r="G27" i="2"/>
  <c r="G43" i="2"/>
  <c r="G60" i="2"/>
  <c r="G118" i="2"/>
  <c r="G120" i="2"/>
  <c r="G23" i="2"/>
  <c r="G40" i="2"/>
  <c r="G56" i="2"/>
  <c r="G75" i="2"/>
  <c r="G117" i="2"/>
  <c r="G116" i="2"/>
  <c r="G102" i="8" l="1"/>
  <c r="G9" i="8"/>
  <c r="G70" i="8"/>
  <c r="G111" i="8"/>
  <c r="G112" i="8"/>
  <c r="G105" i="8"/>
  <c r="G109" i="8"/>
  <c r="G7" i="8"/>
  <c r="G18" i="8"/>
  <c r="G106" i="8"/>
  <c r="G56" i="8"/>
  <c r="G113" i="8"/>
  <c r="G15" i="8"/>
  <c r="G40" i="8"/>
  <c r="G13" i="8"/>
  <c r="G24" i="8"/>
  <c r="G110" i="8"/>
  <c r="G104" i="8"/>
  <c r="G107" i="8"/>
  <c r="G108" i="8"/>
  <c r="G49" i="8"/>
  <c r="G17" i="8"/>
  <c r="G35" i="8"/>
  <c r="G69" i="8"/>
  <c r="G30" i="8"/>
  <c r="G10" i="8"/>
  <c r="G60" i="8"/>
  <c r="G26" i="8"/>
  <c r="G58" i="8"/>
  <c r="G45" i="8"/>
  <c r="G73" i="8"/>
  <c r="G33" i="8"/>
  <c r="G20" i="8"/>
  <c r="G12" i="8"/>
  <c r="G47" i="8"/>
  <c r="G68" i="8"/>
  <c r="G8" i="8"/>
  <c r="G71" i="8"/>
  <c r="G103" i="8"/>
  <c r="G43" i="8"/>
  <c r="G64" i="8"/>
  <c r="G54" i="8"/>
  <c r="G62" i="8"/>
  <c r="G28" i="8"/>
  <c r="G34" i="8"/>
  <c r="G74" i="8"/>
  <c r="G53" i="8"/>
  <c r="G80" i="8"/>
  <c r="G63" i="8"/>
  <c r="G48" i="8"/>
  <c r="G23" i="8"/>
  <c r="G55" i="8"/>
  <c r="G84" i="8"/>
  <c r="G38" i="8"/>
  <c r="G36" i="8"/>
  <c r="G72" i="8"/>
  <c r="G51" i="8"/>
  <c r="G19" i="8"/>
  <c r="G41" i="8"/>
  <c r="G16" i="8"/>
  <c r="G14" i="8"/>
  <c r="G42" i="8"/>
  <c r="G29" i="8"/>
  <c r="G61" i="8"/>
  <c r="G66" i="8"/>
  <c r="G22" i="8"/>
  <c r="G31" i="8"/>
  <c r="G65" i="8"/>
  <c r="G25" i="8"/>
  <c r="G32" i="8"/>
  <c r="G27" i="8"/>
  <c r="G59" i="8"/>
  <c r="G44" i="8"/>
  <c r="G57" i="8"/>
  <c r="G21" i="8"/>
  <c r="G50" i="8"/>
  <c r="G37" i="8"/>
  <c r="G67" i="8"/>
  <c r="G46" i="8"/>
  <c r="G52" i="8"/>
  <c r="G11" i="8"/>
  <c r="G39" i="8"/>
  <c r="G75" i="8"/>
  <c r="G76" i="8"/>
  <c r="G65" i="6"/>
  <c r="G99" i="4"/>
</calcChain>
</file>

<file path=xl/sharedStrings.xml><?xml version="1.0" encoding="utf-8"?>
<sst xmlns="http://schemas.openxmlformats.org/spreadsheetml/2006/main" count="2153" uniqueCount="602">
  <si>
    <t>NAME OF PENSION FUND</t>
  </si>
  <si>
    <t>ADITYA BIRLA SUN LIFE PENSION MANAGEMENT LIMITED</t>
  </si>
  <si>
    <t>E-TIER I</t>
  </si>
  <si>
    <t>SCHEME NAME</t>
  </si>
  <si>
    <t>Scheme E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</si>
  <si>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</si>
  <si>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</si>
  <si>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</si>
  <si>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</si>
  <si>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</si>
  <si>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</si>
  <si>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</si>
  <si>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</si>
  <si>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INE062A01020</t>
  </si>
  <si>
    <t>INE154A01025</t>
  </si>
  <si>
    <t>INE263A01024</t>
  </si>
  <si>
    <t>INE001A01036</t>
  </si>
  <si>
    <t>INE044A01036</t>
  </si>
  <si>
    <t>INE752E01010</t>
  </si>
  <si>
    <t>INE101A01026</t>
  </si>
  <si>
    <t>INE155A01022</t>
  </si>
  <si>
    <t>INE018A01030</t>
  </si>
  <si>
    <t>INE090A01021</t>
  </si>
  <si>
    <t>INE066A01021</t>
  </si>
  <si>
    <t>INE397D01024</t>
  </si>
  <si>
    <t>INE079A01024</t>
  </si>
  <si>
    <t>INE002A01018</t>
  </si>
  <si>
    <t>INE585B01010</t>
  </si>
  <si>
    <t>INE237A01028</t>
  </si>
  <si>
    <t>INE030A01027</t>
  </si>
  <si>
    <t>INE208A01029</t>
  </si>
  <si>
    <t>INE021A01026</t>
  </si>
  <si>
    <t>INE628A01036</t>
  </si>
  <si>
    <t>INE918I01026</t>
  </si>
  <si>
    <t>INE795G01014</t>
  </si>
  <si>
    <t>INE203G01027</t>
  </si>
  <si>
    <t>INE849A01020</t>
  </si>
  <si>
    <t>INE245A01021</t>
  </si>
  <si>
    <t>INE081A01020</t>
  </si>
  <si>
    <t>INE192A01025</t>
  </si>
  <si>
    <t>INE465A01025</t>
  </si>
  <si>
    <t>INE216A01030</t>
  </si>
  <si>
    <t>INE123W01016</t>
  </si>
  <si>
    <t>INE797F01020</t>
  </si>
  <si>
    <t>INE854D01024</t>
  </si>
  <si>
    <t>INE012A01025</t>
  </si>
  <si>
    <t>INE917I01010</t>
  </si>
  <si>
    <t>INE111A01025</t>
  </si>
  <si>
    <t>INE029A01011</t>
  </si>
  <si>
    <t>INE016A01026</t>
  </si>
  <si>
    <t>INE686F01025</t>
  </si>
  <si>
    <t>INE296A01024</t>
  </si>
  <si>
    <t>INE280A01028</t>
  </si>
  <si>
    <t>INE089A01023</t>
  </si>
  <si>
    <t>INE481G01011</t>
  </si>
  <si>
    <t>INE467B01029</t>
  </si>
  <si>
    <t>INE238A01034</t>
  </si>
  <si>
    <t>INE239A01016</t>
  </si>
  <si>
    <t>INE095A01012</t>
  </si>
  <si>
    <t>INE059A01026</t>
  </si>
  <si>
    <t>INE298A01020</t>
  </si>
  <si>
    <t>INE733E01010</t>
  </si>
  <si>
    <t>INE669C01036</t>
  </si>
  <si>
    <t>INE860A01027</t>
  </si>
  <si>
    <t>INE009A01021</t>
  </si>
  <si>
    <t>INE040A01034</t>
  </si>
  <si>
    <t>INE038A01020</t>
  </si>
  <si>
    <t>IN9397D01014</t>
  </si>
  <si>
    <t>INE121A01024</t>
  </si>
  <si>
    <t>INE271C01023</t>
  </si>
  <si>
    <t>INE117A01022</t>
  </si>
  <si>
    <t>INE195A01028</t>
  </si>
  <si>
    <t>INE073K01018</t>
  </si>
  <si>
    <t>INE214T01019</t>
  </si>
  <si>
    <t>INE358A01014</t>
  </si>
  <si>
    <t>INE003A01024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</si>
  <si>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</si>
  <si>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</si>
  <si>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</si>
  <si>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</si>
  <si>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</si>
  <si>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</si>
  <si>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</si>
  <si>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</si>
  <si>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</si>
  <si>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</si>
  <si>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</si>
  <si>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</si>
  <si>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</si>
  <si>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</si>
  <si>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</si>
  <si>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</si>
  <si>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</si>
  <si>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</si>
  <si>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</si>
  <si>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</si>
  <si>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</si>
  <si>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</si>
  <si>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</si>
  <si>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</si>
  <si>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</si>
  <si>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</si>
  <si>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</si>
  <si>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</si>
  <si>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</si>
  <si>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</si>
  <si>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</si>
  <si>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</si>
  <si>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</si>
  <si>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</si>
  <si>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</si>
  <si>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</si>
  <si>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</si>
  <si>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</si>
  <si>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</si>
  <si>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</si>
  <si>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</si>
  <si>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</si>
  <si>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</si>
  <si>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</si>
  <si>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</si>
  <si>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</si>
  <si>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</si>
  <si>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</si>
  <si>
    <t>Scheme E Tier II</t>
  </si>
  <si>
    <t>E-TIER II</t>
  </si>
  <si>
    <t>C-TIER II</t>
  </si>
  <si>
    <t>Scheme C TIER II</t>
  </si>
  <si>
    <t>INE053F09GR4</t>
  </si>
  <si>
    <t>INE752E07OB6</t>
  </si>
  <si>
    <t>INE134E08KV1</t>
  </si>
  <si>
    <t>INE053F07CS5</t>
  </si>
  <si>
    <t>INE906B08039</t>
  </si>
  <si>
    <t>INE261F08832</t>
  </si>
  <si>
    <t>INE296A07RO8</t>
  </si>
  <si>
    <t>INE001A07SW3</t>
  </si>
  <si>
    <t>INE296A07RN0</t>
  </si>
  <si>
    <t>INE848E07476</t>
  </si>
  <si>
    <t>INE094A08093</t>
  </si>
  <si>
    <t>INE848E07369</t>
  </si>
  <si>
    <t>INE090A08UE8</t>
  </si>
  <si>
    <t>INE733E07HC8</t>
  </si>
  <si>
    <t>INE537P07489</t>
  </si>
  <si>
    <t>INE261F08BM7</t>
  </si>
  <si>
    <t>INE115A07PP1</t>
  </si>
  <si>
    <t>INE094A08101</t>
  </si>
  <si>
    <t>INE261F08BE4</t>
  </si>
  <si>
    <t>INE001A07TF6</t>
  </si>
  <si>
    <t>INE001A07TO8</t>
  </si>
  <si>
    <t>INE514E08FC4</t>
  </si>
  <si>
    <t>INE094A08135</t>
  </si>
  <si>
    <t>INE556F08KF5</t>
  </si>
  <si>
    <t>INE206D08493</t>
  </si>
  <si>
    <t>INE848E07AW7</t>
  </si>
  <si>
    <t>INE752E07KY6</t>
  </si>
  <si>
    <t>INE238A08351</t>
  </si>
  <si>
    <t>INE514E08EL8</t>
  </si>
  <si>
    <t>INE053F07AB5</t>
  </si>
  <si>
    <t>INE235P07894</t>
  </si>
  <si>
    <t>INE121A08OA2</t>
  </si>
  <si>
    <t>INE002A08534</t>
  </si>
  <si>
    <t>INE053F09HQ4</t>
  </si>
  <si>
    <t>INE261F08AO5</t>
  </si>
  <si>
    <t>INE906B07GP0</t>
  </si>
  <si>
    <t>INE053F07BT5</t>
  </si>
  <si>
    <t>INE031A08699</t>
  </si>
  <si>
    <t>INE733E07KL3</t>
  </si>
  <si>
    <t>INE733E07KA6</t>
  </si>
  <si>
    <t>INE001A07SB7</t>
  </si>
  <si>
    <t>INE906B07HG7</t>
  </si>
  <si>
    <t>INE514E08EE3</t>
  </si>
  <si>
    <t>INE031A08624</t>
  </si>
  <si>
    <t>INE296A07RA7</t>
  </si>
  <si>
    <t>INE062A08231</t>
  </si>
  <si>
    <t>INE134E08JR1</t>
  </si>
  <si>
    <t>INE206D08162</t>
  </si>
  <si>
    <t>INE206D08204</t>
  </si>
  <si>
    <t>BWR AAA</t>
  </si>
  <si>
    <t>CRISIL AA+</t>
  </si>
  <si>
    <t>G-TIER I</t>
  </si>
  <si>
    <t>Scheme G TIER I</t>
  </si>
  <si>
    <t>INE103D08039</t>
  </si>
  <si>
    <t>IN0020210244</t>
  </si>
  <si>
    <t>IN0020120062</t>
  </si>
  <si>
    <t>IN0020210202</t>
  </si>
  <si>
    <t>IN0020190362</t>
  </si>
  <si>
    <t>IN0020210194</t>
  </si>
  <si>
    <t>IN0020220011</t>
  </si>
  <si>
    <t>IN0020220060</t>
  </si>
  <si>
    <t>IN0020200054</t>
  </si>
  <si>
    <t>IN0020190032</t>
  </si>
  <si>
    <t>IN000330C059</t>
  </si>
  <si>
    <t>IN0020220102</t>
  </si>
  <si>
    <t>IN3120150203</t>
  </si>
  <si>
    <t>IN1920170157</t>
  </si>
  <si>
    <t>IN2020170147</t>
  </si>
  <si>
    <t>IN2220180052</t>
  </si>
  <si>
    <t>IN1920180156</t>
  </si>
  <si>
    <t>IN1020180411</t>
  </si>
  <si>
    <t>IN4520180204</t>
  </si>
  <si>
    <t>IN2220200017</t>
  </si>
  <si>
    <t>IN1520130072</t>
  </si>
  <si>
    <t>IN2220200264</t>
  </si>
  <si>
    <t>IN2220150196</t>
  </si>
  <si>
    <t>IN1520170169</t>
  </si>
  <si>
    <t>IN1520170243</t>
  </si>
  <si>
    <t>IN2020180021</t>
  </si>
  <si>
    <t>IN1520180200</t>
  </si>
  <si>
    <t>IN0020210152</t>
  </si>
  <si>
    <t>IN0020160100</t>
  </si>
  <si>
    <t>IN0020160118</t>
  </si>
  <si>
    <t>IN0020150051</t>
  </si>
  <si>
    <t>IN0020160019</t>
  </si>
  <si>
    <t>IN0020150069</t>
  </si>
  <si>
    <t>IN0020060086</t>
  </si>
  <si>
    <t>IN0020060045</t>
  </si>
  <si>
    <t>IN0020160068</t>
  </si>
  <si>
    <t>IN0020050012</t>
  </si>
  <si>
    <t>IN0020150010</t>
  </si>
  <si>
    <t>IN0020040039</t>
  </si>
  <si>
    <t>IN0020070044</t>
  </si>
  <si>
    <t>IN0020110063</t>
  </si>
  <si>
    <t>IN0020150077</t>
  </si>
  <si>
    <t>IN0020140078</t>
  </si>
  <si>
    <t>IN0020190024</t>
  </si>
  <si>
    <t>IN0020190040</t>
  </si>
  <si>
    <t>IN0020060078</t>
  </si>
  <si>
    <t>IN0020170174</t>
  </si>
  <si>
    <t>IN0020200153</t>
  </si>
  <si>
    <t>IN0020200245</t>
  </si>
  <si>
    <t>IN0020160092</t>
  </si>
  <si>
    <t>IN0020140011</t>
  </si>
  <si>
    <t>IN0020020247</t>
  </si>
  <si>
    <t>IN0020210020</t>
  </si>
  <si>
    <t>IN2220190051</t>
  </si>
  <si>
    <t>IN1520200206</t>
  </si>
  <si>
    <t>CGS</t>
  </si>
  <si>
    <t>G-TIER II</t>
  </si>
  <si>
    <t>Scheme G TIER II</t>
  </si>
  <si>
    <t>IN0020170042</t>
  </si>
  <si>
    <t>IN0020100031</t>
  </si>
  <si>
    <t>IN1920180149</t>
  </si>
  <si>
    <t>INE0CCU25019</t>
  </si>
  <si>
    <t>INE041025011</t>
  </si>
  <si>
    <t>INE090A08UB4</t>
  </si>
  <si>
    <t>INE062A08199</t>
  </si>
  <si>
    <t>INE062A08249</t>
  </si>
  <si>
    <t>INE0GGX23010</t>
  </si>
  <si>
    <t>INE219X23014</t>
  </si>
  <si>
    <t>Scheme A TIER I</t>
  </si>
  <si>
    <t>A-TIER I</t>
  </si>
  <si>
    <t>C-TIER I</t>
  </si>
  <si>
    <t>Scheme C TIER I</t>
  </si>
  <si>
    <t>INE752E07JM3</t>
  </si>
  <si>
    <t>INE261F08AD8</t>
  </si>
  <si>
    <t>INE134E08DB8</t>
  </si>
  <si>
    <t>BWR AAA(CE)</t>
  </si>
  <si>
    <t>INE906B07ID2</t>
  </si>
  <si>
    <t>INE660A08BY6</t>
  </si>
  <si>
    <t>INE202E07062</t>
  </si>
  <si>
    <t>INE206D08188</t>
  </si>
  <si>
    <t>INE115A07QA1</t>
  </si>
  <si>
    <t>INE121A07QU7</t>
  </si>
  <si>
    <t>INE752E07KZ3</t>
  </si>
  <si>
    <t>INE206D08477</t>
  </si>
  <si>
    <t>INE053F08155</t>
  </si>
  <si>
    <t>INE031A08707</t>
  </si>
  <si>
    <t>INE134E08CP0</t>
  </si>
  <si>
    <t>INE053F07BA5</t>
  </si>
  <si>
    <t>INE018A08BA7</t>
  </si>
  <si>
    <t>INE134E08CS4</t>
  </si>
  <si>
    <t>INE261F08AZ1</t>
  </si>
  <si>
    <t>INE206D08170</t>
  </si>
  <si>
    <t>INE053F08122</t>
  </si>
  <si>
    <t>INE733E08163</t>
  </si>
  <si>
    <t>INE002A08542</t>
  </si>
  <si>
    <t>INE906B07JA6</t>
  </si>
  <si>
    <t>INE134E08DU8</t>
  </si>
  <si>
    <t>INE001A07MS4</t>
  </si>
  <si>
    <t>INE906B07HH5</t>
  </si>
  <si>
    <t>INE537P07430</t>
  </si>
  <si>
    <t>INE001A07TK6</t>
  </si>
  <si>
    <t>INE040A08393</t>
  </si>
  <si>
    <t>INE121A08OE4</t>
  </si>
  <si>
    <t>INE514E08DG0</t>
  </si>
  <si>
    <t>INE514E08FQ4</t>
  </si>
  <si>
    <t>INE020B08BE3</t>
  </si>
  <si>
    <t>Scheme Tax Saver Tier II</t>
  </si>
  <si>
    <t>CSG</t>
  </si>
  <si>
    <t>Manufacture of engines and turbines, except aircraft, vehicle</t>
  </si>
  <si>
    <t>INE200M01013</t>
  </si>
  <si>
    <t>INE494B01023</t>
  </si>
  <si>
    <t>INE848E01016</t>
  </si>
  <si>
    <t>INE238A08484</t>
  </si>
  <si>
    <t>INE134E08LX5</t>
  </si>
  <si>
    <t>CRISIL AAA(CE)</t>
  </si>
  <si>
    <t>IN000930C056</t>
  </si>
  <si>
    <t>INE129A01019</t>
  </si>
  <si>
    <t>INE726G01019</t>
  </si>
  <si>
    <t>INE636F07241</t>
  </si>
  <si>
    <t>INE134E08LV9</t>
  </si>
  <si>
    <t>INE001A07TV3</t>
  </si>
  <si>
    <t>INE261F08DY8</t>
  </si>
  <si>
    <t>IN0020220144</t>
  </si>
  <si>
    <t>IN000929C041</t>
  </si>
  <si>
    <t>INE152A01029</t>
  </si>
  <si>
    <t>INE0J7Q07223</t>
  </si>
  <si>
    <t>INE0CCU07074</t>
  </si>
  <si>
    <t>IN0020220151</t>
  </si>
  <si>
    <t>INE028A01039</t>
  </si>
  <si>
    <t>INE636F08066</t>
  </si>
  <si>
    <t>INE636F07266</t>
  </si>
  <si>
    <t>INE296A07SC1</t>
  </si>
  <si>
    <t>IN000230C028</t>
  </si>
  <si>
    <t>IN000929C058</t>
  </si>
  <si>
    <t>7.55 NEEPCO 10.06.2028 call 10.06.2025</t>
  </si>
  <si>
    <t>7.13% LIC Housing Finance 28-Nov-2031</t>
  </si>
  <si>
    <t>Activities of specialized institutions granting credit for house purchases</t>
  </si>
  <si>
    <t>Electric power generation by hydroelectric power plants</t>
  </si>
  <si>
    <t>6.92% Bajaj Finance 24-Dec-2030</t>
  </si>
  <si>
    <t>Other credit granting</t>
  </si>
  <si>
    <t>6% Bajaj Finance 24-Dec-2025</t>
  </si>
  <si>
    <t>Electric power generation and transmission by nuclear power plants</t>
  </si>
  <si>
    <t>8.78% NHPC 11-Sept-2027</t>
  </si>
  <si>
    <t>7.60 Bajaj Finance 25.08.2027</t>
  </si>
  <si>
    <t>6.80% Nuclear Power Corporation of India Limited 24-Mar-2031</t>
  </si>
  <si>
    <t>7.69% Nabard 31-Mar-2032</t>
  </si>
  <si>
    <t>Other monetary intermediation services n.e.c.</t>
  </si>
  <si>
    <t>6.63% HPCL(Hindustan Petroleum Corporation Ltd)11.04.2031</t>
  </si>
  <si>
    <t>Production of liquid and gaseous fuels, illuminating oils, lubricating</t>
  </si>
  <si>
    <t>8.85% NHPC 11.02.2025</t>
  </si>
  <si>
    <t>Monetary intermediation of commercial banks, saving banks. postal savings</t>
  </si>
  <si>
    <t>8.40% India Infradebt 20.11.2024</t>
  </si>
  <si>
    <t>6.45%ICICI Bank (Infrastructure Bond) 15.06.2028</t>
  </si>
  <si>
    <t>6.83% HDFC 2031 08-Jan-2031</t>
  </si>
  <si>
    <t>Electric power generation by coal based thermal power plants</t>
  </si>
  <si>
    <t>09.18% NUCLEAR POWER CORPORATION OF INDIA LTD 23-Jan-2025</t>
  </si>
  <si>
    <t>05.45% NTPC 15-Oct-2025</t>
  </si>
  <si>
    <t>08.90% POWER FINANCE CORPORATION 15-03-2025</t>
  </si>
  <si>
    <t>6.95% IRFC 24-Nov-2036</t>
  </si>
  <si>
    <t>7.54 SIDBI 12.01.2026</t>
  </si>
  <si>
    <t>08.00% HDFC LTD 27-July-2032</t>
  </si>
  <si>
    <t>08.12% EXIM 25-April-2031</t>
  </si>
  <si>
    <t>7.64 HPCL 04.11.2027</t>
  </si>
  <si>
    <t>7.82 LIC HF 18.11.2032</t>
  </si>
  <si>
    <t>8.62% NABARD 14-MAR-2034</t>
  </si>
  <si>
    <t>8.30 Cholamandalam Investment and Finance 12.12.2025</t>
  </si>
  <si>
    <t>07.86% HDFC LTD 25-MAY-2032 (AA-005)</t>
  </si>
  <si>
    <t>8.44% HDFC Bank 28-Dec-2028</t>
  </si>
  <si>
    <t>07.10% HDFC LTD 12-Nov-2031</t>
  </si>
  <si>
    <t>7.88 Axis Bank Tier 2 13-12-2032</t>
  </si>
  <si>
    <t>7.89 DME Development 14.03.2033</t>
  </si>
  <si>
    <t>7.65 PFC 13.11.2037</t>
  </si>
  <si>
    <t>Construction and maintenance of motorways, streets, roads, other vehicular ways</t>
  </si>
  <si>
    <t>9.50 NEEPCO 29.11.2025 call 22.11.2023</t>
  </si>
  <si>
    <t>7.70 NABARD 17.02.2038</t>
  </si>
  <si>
    <t>7.97 HDFC 17.02.2033</t>
  </si>
  <si>
    <t>7.59 PFC 17.01.2028</t>
  </si>
  <si>
    <t>8.47% NABARD GOI 31 Aug 2033</t>
  </si>
  <si>
    <t>7.14 NEEPCO 22.03.2030 call 24.03.2026</t>
  </si>
  <si>
    <t>9.18% Nuclear Power Corporation of India Limited 23-Jan-2029</t>
  </si>
  <si>
    <t>7.54% IRFC 29 Jul 2034</t>
  </si>
  <si>
    <t>8.02 Mindspace Business Park REIT(Green Bond) 13.04.2026</t>
  </si>
  <si>
    <t>8.27% NHAI 28 Mar 2029.</t>
  </si>
  <si>
    <t>7.32% NTPC 17 Jul 2029</t>
  </si>
  <si>
    <t>6.98% NHAI 29 June 2035</t>
  </si>
  <si>
    <t>7.90% Bajaj Finance 10-Jan-2030</t>
  </si>
  <si>
    <t>6.80% SBI BasellI Tier II 21 Aug 2035 Call 21 Aug 2030</t>
  </si>
  <si>
    <t>9.18% Nuclear Power Corporation of India Limited 23-Jan-2028</t>
  </si>
  <si>
    <t>Real estate activities with own or leased property</t>
  </si>
  <si>
    <t>9.25% PGC_DEC 26</t>
  </si>
  <si>
    <t>8.37% HUDCO GOI 23 Mar 2029 (GOI Service)</t>
  </si>
  <si>
    <t>8.55%IRFC 21 Feb 2029</t>
  </si>
  <si>
    <t>Transmission of electric energy</t>
  </si>
  <si>
    <t>7.70% NHAI 13 Sep 2029</t>
  </si>
  <si>
    <t>8.54%NABARD 30 Jan 2034.</t>
  </si>
  <si>
    <t>9.05% Reliance Industries 17 Oct 2028</t>
  </si>
  <si>
    <t>Manufacture of other petroleum n.e.c.</t>
  </si>
  <si>
    <t>7.38%NHPC 03.01.2029</t>
  </si>
  <si>
    <t>7.55% Power Grid Corporation 21-Sept-2031</t>
  </si>
  <si>
    <t>8.41% HUDCO GOI 15 Mar 2029 (GOI Service)</t>
  </si>
  <si>
    <t>8.05% HDFC Ltd 22 Oct 2029</t>
  </si>
  <si>
    <t>9.30% L&amp;T INFRA DEBT FUND 5 July 2024</t>
  </si>
  <si>
    <t>8.80% Chola Investment &amp; Finance 28 Jun 27</t>
  </si>
  <si>
    <t>8.20% NABARD 09.03.2028 (GOI Service)</t>
  </si>
  <si>
    <t>9.08% Cholamandalam Investment &amp; Finance co. Ltd 23.11.2023</t>
  </si>
  <si>
    <t>8.85 % AXIS BANK 05.12.2024 (infras Bond)</t>
  </si>
  <si>
    <t>8.95% Reliance Industries 9 Nov 2028</t>
  </si>
  <si>
    <t>7.93% POWER GRID CORPORATION MD 20.05.2028</t>
  </si>
  <si>
    <t>8.15 % EXIM 05.03.2025</t>
  </si>
  <si>
    <t>8.67%PFC 19-Nov-2028</t>
  </si>
  <si>
    <t>9.18% NPCIL 23.01.2026</t>
  </si>
  <si>
    <t>9.50% EXIM 3 Dec 2023</t>
  </si>
  <si>
    <t>7.88% EXIM 11-Jan-2033</t>
  </si>
  <si>
    <t>8.85% PFC 15.06.2030</t>
  </si>
  <si>
    <t>09.45% Power Finance Corporation 01-Sept-2026</t>
  </si>
  <si>
    <t>6.09% HPCL 26.02.2027 (Hindustan Petroleum Corporation Ltd)</t>
  </si>
  <si>
    <t>9.25 % INDIA INFRADEBT 19.06.2023</t>
  </si>
  <si>
    <t>8.54% REC GOI 15-Nov-2028 (GOI SERVICE)</t>
  </si>
  <si>
    <t>9.02% IREDA 24 Sep 2025</t>
  </si>
  <si>
    <t>8.45 % SUNDARAM FINANCE 21.02.2028</t>
  </si>
  <si>
    <t>6.87% NHAI 14-April-2032</t>
  </si>
  <si>
    <t>9.24% HDFC Ltd 24 June 2024</t>
  </si>
  <si>
    <t>08.80% POWER FINANCE CORPORATION 15-Jan-2025</t>
  </si>
  <si>
    <t>7.41% NABARD(Non GOI) 18-July-2029</t>
  </si>
  <si>
    <t>Other civil engineering projects n.e.c.</t>
  </si>
  <si>
    <t>6.92%IRFC 29-Aug-2031</t>
  </si>
  <si>
    <t>07.70% LARSEN AND TOUBRO LTD 28-April-2025</t>
  </si>
  <si>
    <t>ICICI PRUDENTIAL LIFE INSURANCE COMPANY LIMITED</t>
  </si>
  <si>
    <t>Life insurance</t>
  </si>
  <si>
    <t>NHPC LIMITED</t>
  </si>
  <si>
    <t>Manufacture of motorcycles, scooters, mopeds etc. and their</t>
  </si>
  <si>
    <t>Manufacture of electricity distribution and control apparatus</t>
  </si>
  <si>
    <t>SIEMENS LIMITED</t>
  </si>
  <si>
    <t>SUPREME INDUSTRIES</t>
  </si>
  <si>
    <t>Activities of maintaining and operating pageing</t>
  </si>
  <si>
    <t>TVS Motor Company Ltd</t>
  </si>
  <si>
    <t>ABB India Limited</t>
  </si>
  <si>
    <t>Manufacture of other plastics products n.e.c.</t>
  </si>
  <si>
    <t>CHOLAMANDALAM INVESTMENT AND FINANCE COMPANY</t>
  </si>
  <si>
    <t>Bharti Airtel partly Paid(14:1)</t>
  </si>
  <si>
    <t>Manufacture of soap all forms</t>
  </si>
  <si>
    <t>HINDUSTAN UNILEVER LIMITED</t>
  </si>
  <si>
    <t>ASIAN PAINTS LTD.</t>
  </si>
  <si>
    <t>Larsen &amp; Toubro Infotech Limited</t>
  </si>
  <si>
    <t>KOTAK MAHINDRA BANK LIMITED</t>
  </si>
  <si>
    <t>Other information technology and computer service activities</t>
  </si>
  <si>
    <t>Manufacture of bearings, gears, gearing and driving elements</t>
  </si>
  <si>
    <t>Manufacture of paints and varnishes, enamels or lacquers</t>
  </si>
  <si>
    <t>MARUTI SUZUKI INDIA LTD.</t>
  </si>
  <si>
    <t>DLF Ltd</t>
  </si>
  <si>
    <t>Sona BLW Precision Forgings Limited</t>
  </si>
  <si>
    <t>Gsec Strip 12-09-2029</t>
  </si>
  <si>
    <t>Manufacture of passenger cars</t>
  </si>
  <si>
    <t>EICHER MOTORS LTD</t>
  </si>
  <si>
    <t>STATE BANK OF INDIA</t>
  </si>
  <si>
    <t>SUN PHARMACEUTICALS INDUSTRIES LTD</t>
  </si>
  <si>
    <t>Manufacture of other iron and steel casting and products thereof</t>
  </si>
  <si>
    <t>7.10 GS 18.04.2029</t>
  </si>
  <si>
    <t>ITC LTD</t>
  </si>
  <si>
    <t>Manufacture of medicinal substances used in the manufacture of pharmaceuticals:</t>
  </si>
  <si>
    <t>TATA STEEL LIMITED.</t>
  </si>
  <si>
    <t>Manufacture of cigarettes, cigarette tobacco</t>
  </si>
  <si>
    <t>HOUSING DEVELOPMENT FINANCE CORPORATION</t>
  </si>
  <si>
    <t>POWER GRID CORPORATION OF INDIA LIMITED</t>
  </si>
  <si>
    <t>0% Strip GOI  19-09-2029</t>
  </si>
  <si>
    <t>MAHINDRA AND MAHINDRA LTD</t>
  </si>
  <si>
    <t>Manufacture of tractors used in agriculture and forestry</t>
  </si>
  <si>
    <t>LARSEN AND TOUBRO LIMITED</t>
  </si>
  <si>
    <t>GAIL (INDIA) LIMITED</t>
  </si>
  <si>
    <t>ICICI BANK LTD</t>
  </si>
  <si>
    <t>0% Strip GOI 12-03-2030</t>
  </si>
  <si>
    <t>Disrtibution and sale of gaseous fuels through mains</t>
  </si>
  <si>
    <t>AMBUJA CEMENTS LTD</t>
  </si>
  <si>
    <t>Manufacture of clinkers and cement</t>
  </si>
  <si>
    <t>7.26 GS 06.02.2033</t>
  </si>
  <si>
    <t>Manufacture of Aluminium from alumina and by other methods and products</t>
  </si>
  <si>
    <t>HINDALCO INDUSTRIES LTD.</t>
  </si>
  <si>
    <t>BHARTI AIRTEL LTD</t>
  </si>
  <si>
    <t>HDFC BANK LTD</t>
  </si>
  <si>
    <t>AXIS BANK</t>
  </si>
  <si>
    <t>TATA CONSULTANCY SERVICES LIMITED</t>
  </si>
  <si>
    <t>Computer consultancy</t>
  </si>
  <si>
    <t>UltraTech Cement Limited</t>
  </si>
  <si>
    <t>Dr. Reddy's Laboratories Limited</t>
  </si>
  <si>
    <t>Titan Company Limited</t>
  </si>
  <si>
    <t>Manufacture of allopathic pharmaceutical preparations</t>
  </si>
  <si>
    <t>Manufacture of jewellery of gold, silver and other precious or base metal</t>
  </si>
  <si>
    <t>Manufacture of beer</t>
  </si>
  <si>
    <t>Bajaj Auto Limited</t>
  </si>
  <si>
    <t>Bajaj Finance Limited</t>
  </si>
  <si>
    <t>Bharat Petroleum Corporation Limited</t>
  </si>
  <si>
    <t>United Breweries Limited</t>
  </si>
  <si>
    <t>Forging, pressing, stamping and roll-forming of metal; powder metallurgy</t>
  </si>
  <si>
    <t>Manufacture of distilled, potable, alcoholic beverages</t>
  </si>
  <si>
    <t>RELIANCE INDUSTRIES LIMITED</t>
  </si>
  <si>
    <t>Manufacture of biscuits, cakes, pastries, rusks etc.</t>
  </si>
  <si>
    <t>Britannia Industries Limited</t>
  </si>
  <si>
    <t>United Spirits Limited</t>
  </si>
  <si>
    <t>Bharat Forge Limited</t>
  </si>
  <si>
    <t>SBI LIFE INSURANCE COMPANY LIMITED</t>
  </si>
  <si>
    <t>Tata Consumer Products Limited</t>
  </si>
  <si>
    <t>Processing and blending of tea including manufacture of instant tea</t>
  </si>
  <si>
    <t>Jubilant Foodworks Limited.</t>
  </si>
  <si>
    <t>Restaurants without bars</t>
  </si>
  <si>
    <t>Manufacture of hair oil, shampoo, hair dye etc.</t>
  </si>
  <si>
    <t>Dabur India Limited</t>
  </si>
  <si>
    <t>CUMMINS INDIA LIMITED</t>
  </si>
  <si>
    <t>ASHOK LEYLAND LTD</t>
  </si>
  <si>
    <t>Manufacture of commercial vehicles such as vans, lorries, over-the-road</t>
  </si>
  <si>
    <t/>
  </si>
  <si>
    <t>Thermax Ltd.</t>
  </si>
  <si>
    <t>BAJAJ FINSERV LTD</t>
  </si>
  <si>
    <t>Manufacture of radar equipment, GPS devices, search, detection, navig</t>
  </si>
  <si>
    <t>BHARAT ELECTRONICS LIMITED</t>
  </si>
  <si>
    <t>TATA MOTORS LTD</t>
  </si>
  <si>
    <t>Bank Of Baroda</t>
  </si>
  <si>
    <t>HDFC LIFE INSURANCE COMPANY LTD</t>
  </si>
  <si>
    <t>INDRAPRASTHA GAS</t>
  </si>
  <si>
    <t>Manufacture of aerated drinks</t>
  </si>
  <si>
    <t>VARUN INDUSTRIES LIMITED</t>
  </si>
  <si>
    <t>TRENT LTD</t>
  </si>
  <si>
    <t>Retail sale of readymade garments, hosiery goods, other articles</t>
  </si>
  <si>
    <t>HCL Technologies Limited</t>
  </si>
  <si>
    <t>INFOSYS LTD EQ</t>
  </si>
  <si>
    <t>TECH MAHINDRA LIMITED</t>
  </si>
  <si>
    <t>NTPC LIMITED</t>
  </si>
  <si>
    <t>Writing , modifying, testing of computer program</t>
  </si>
  <si>
    <t>IndusInd Bank Limited</t>
  </si>
  <si>
    <t>CIPLA LIMITED</t>
  </si>
  <si>
    <t>ACC Limited.</t>
  </si>
  <si>
    <t>Freight rail transport</t>
  </si>
  <si>
    <t>Abbott India Ltd</t>
  </si>
  <si>
    <t>Manufacture of other pharmaceutical and botanical products n.e.c. like Hina powder etc</t>
  </si>
  <si>
    <t>Manufacture of other electrical equipment</t>
  </si>
  <si>
    <t>TATA POWER COMPANY LIMITED</t>
  </si>
  <si>
    <t>UPL LIMITED</t>
  </si>
  <si>
    <t>Manufacture of insecticides, rodenticides, fungicides, herbicides</t>
  </si>
  <si>
    <t>Container Corporation of India Limited</t>
  </si>
  <si>
    <t>NESTLE INDIA LTD</t>
  </si>
  <si>
    <t>Manufacture of milk-powder, ice-cream powder and condensed milk except</t>
  </si>
  <si>
    <t>6.85% IRFC 29-Oct-2040</t>
  </si>
  <si>
    <t>7.04% NHAI 21-09-2033</t>
  </si>
  <si>
    <t>7.75% Power Finance Corporation 11-Jun-2030</t>
  </si>
  <si>
    <t>8.05% NTPC 5 May 2026</t>
  </si>
  <si>
    <t>7.55 NPCIL 23.12.2032</t>
  </si>
  <si>
    <t>9.47% IRFC 10 May 2031</t>
  </si>
  <si>
    <t>9.00 % NTPC 25.01.2027</t>
  </si>
  <si>
    <t>8.80% IRFC BOND 03/02/2030</t>
  </si>
  <si>
    <t>7.93% POWER GRID CORP MD 20.05.2027</t>
  </si>
  <si>
    <t>7.27% IRFC 15.06.2027</t>
  </si>
  <si>
    <t>8.52% HUDCO 28 Nov 2028 (GOI Service)</t>
  </si>
  <si>
    <t>8.83% EXIM 03-NOV-2029</t>
  </si>
  <si>
    <t>7.49% NHAI 1 Aug 2029</t>
  </si>
  <si>
    <t>Gsec Strip 22-02-2030</t>
  </si>
  <si>
    <t>7.29 SGrB 27.01.2033</t>
  </si>
  <si>
    <t>7.72 GS 15.06.2049</t>
  </si>
  <si>
    <t>7.26 GS 22.08.2032</t>
  </si>
  <si>
    <t>7.16 GS 20.09.2050</t>
  </si>
  <si>
    <t>8.38% Telangana SDL 2049</t>
  </si>
  <si>
    <t>6.79% GS 26.12.2029</t>
  </si>
  <si>
    <t>7.73% GS  MD 19/12/2034</t>
  </si>
  <si>
    <t>6.57% GOI 2033 (MD 05/12/2033)</t>
  </si>
  <si>
    <t>Strip Gsec 12-09-2030</t>
  </si>
  <si>
    <t>8.24% GOI 15-Feb-2027</t>
  </si>
  <si>
    <t>8.22 % KARNATAK 30.01.2031</t>
  </si>
  <si>
    <t>8.39% ANDHRA PRADESH SDL 06.02.2031</t>
  </si>
  <si>
    <t>7.68% GS 15.12.2023</t>
  </si>
  <si>
    <t>7.83% MAHARASHTRA SDL 2030 ( 08-APR-2030 ) 2030</t>
  </si>
  <si>
    <t>7.50% GOI 10-Aug-2034</t>
  </si>
  <si>
    <t>8.32% GS 02.08.2032</t>
  </si>
  <si>
    <t>9.50% GUJARAT SDL 11-SEP-2023.</t>
  </si>
  <si>
    <t>8.83% GOI 12.12.2041</t>
  </si>
  <si>
    <t>6.63% MAHARASHTRA SDL 14-OCT-2030</t>
  </si>
  <si>
    <t>7.72% GOI 26.10.2055.</t>
  </si>
  <si>
    <t>7.62% GS 2039 (15-09-2039)</t>
  </si>
  <si>
    <t>8.00% Karnataka SDL 2028 (17-JAN-2028)</t>
  </si>
  <si>
    <t>8.17% GS 2044 (01-DEC-2044).</t>
  </si>
  <si>
    <t>8.67% Maharashtra SDL 24 Feb 2026</t>
  </si>
  <si>
    <t>8.13 % KERALA SDL 21.03.2028</t>
  </si>
  <si>
    <t>7.69% GOI 17.06.2043</t>
  </si>
  <si>
    <t>8.30% GS 02.07.2040</t>
  </si>
  <si>
    <t>07.75% GUJRAT SDL 10-JAN-2028</t>
  </si>
  <si>
    <t>7.72 BSNL 22-12-2032</t>
  </si>
  <si>
    <t>NCD</t>
  </si>
  <si>
    <t>7.17% GOI 08-Jan-2028</t>
  </si>
  <si>
    <t>8.26% Gujarat 14march 2028</t>
  </si>
  <si>
    <t>05.77% GOI 03-Aug-2030</t>
  </si>
  <si>
    <t>8.32% Kerala SDL 25-April-2030</t>
  </si>
  <si>
    <t>6.62% GOI 2051 (28-NOV-2051)  2051.</t>
  </si>
  <si>
    <t>6.22% GOI 2035 (16-Mar-2035)</t>
  </si>
  <si>
    <t>8.50% GUJARAT SDL 28.11.2028</t>
  </si>
  <si>
    <t>7.24% Maharashtra SDL 25-Sept-2029</t>
  </si>
  <si>
    <t>6.01% GOVT 25-March-2028</t>
  </si>
  <si>
    <t>8.60% GS 2028 (02-JUN-2028)</t>
  </si>
  <si>
    <t>6.64% GOI 16-june-2035</t>
  </si>
  <si>
    <t>06.67 GOI 15 DEC- 2035</t>
  </si>
  <si>
    <t>7.41 GS 19.12.2036</t>
  </si>
  <si>
    <t>6.50% Gujarat SDL 11-Nov-2030</t>
  </si>
  <si>
    <t>7.06 % GOI 10.10.2046</t>
  </si>
  <si>
    <t>8.08% Maharashtra SDL 2028</t>
  </si>
  <si>
    <t>8.28% GOI 15.02.2032</t>
  </si>
  <si>
    <t>7.59% GOI 20.03.2029</t>
  </si>
  <si>
    <t>7.40% GOI 09.09.2035</t>
  </si>
  <si>
    <t>8.33% GS 7.06.2036</t>
  </si>
  <si>
    <t>7.61% GSEC 09.05.2030</t>
  </si>
  <si>
    <t>8.30% GOI 31-Dec-2042</t>
  </si>
  <si>
    <t>6.95% GOI 16-DEC-2061</t>
  </si>
  <si>
    <t>6.54% GOI 17-Jan-2032</t>
  </si>
  <si>
    <t>6.45% GOI 07-Oct-2029</t>
  </si>
  <si>
    <t>6.99% GOI 15-DEC-2051</t>
  </si>
  <si>
    <t>8.69% Tamil Nadu SDL 24.02.2026</t>
  </si>
  <si>
    <t>8.19% Karnataka SDL 2029</t>
  </si>
  <si>
    <t>6.68% GOI 17-Sept-2031</t>
  </si>
  <si>
    <t>9.15% ICICI 20-March-2099 BASEL III (CALL OPT 20-JUNE-2023)</t>
  </si>
  <si>
    <t>9.45% SBI 22-March-2099 BASEL III (CALL OPT 22-MARCH-2024)</t>
  </si>
  <si>
    <t>Mindspace Business Parks REIT</t>
  </si>
  <si>
    <t>India Grid Trust - InvITs</t>
  </si>
  <si>
    <t>Embassy Office Parks REIT</t>
  </si>
  <si>
    <t>POWERGRID Infrastructure Investment Trust</t>
  </si>
  <si>
    <t>7.74%SBI Perpetual 09-Sept-2099(call 09.09.2025)</t>
  </si>
  <si>
    <t>TAX SAVER2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</si>
</sst>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  <numFmt numFmtId="167" formatCode="0.0%"/>
    <numFmt numFmtId="168" formatCode="_ * #,##0.00_ ;_ * \-#,##0.00_ ;_ * &quot;-&quot;??_ ;_ @_ 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0" fontId="3" fillId="0" borderId="0"/>
    <xf numFmtId="168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2"/>
    <xf numFmtId="0" fontId="7" fillId="0" borderId="0" xfId="2" applyFont="1"/>
    <xf numFmtId="0" fontId="7" fillId="0" borderId="0" xfId="2" applyFont="1" applyAlignment="1">
      <alignment horizontal="left"/>
    </xf>
    <xf numFmtId="43" fontId="0" fillId="0" borderId="0" xfId="3" applyFont="1"/>
    <xf numFmtId="0" fontId="10" fillId="2" borderId="1" xfId="0" applyFont="1" applyFill="1" applyBorder="1"/>
    <xf numFmtId="164" fontId="7" fillId="0" borderId="0" xfId="2" applyNumberFormat="1" applyFont="1" applyAlignment="1">
      <alignment horizontal="left"/>
    </xf>
    <xf numFmtId="0" fontId="7" fillId="3" borderId="2" xfId="2" applyFont="1" applyFill="1" applyBorder="1"/>
    <xf numFmtId="0" fontId="7" fillId="3" borderId="3" xfId="2" applyFont="1" applyFill="1" applyBorder="1"/>
    <xf numFmtId="43" fontId="7" fillId="3" borderId="3" xfId="3" applyFont="1" applyFill="1" applyBorder="1"/>
    <xf numFmtId="9" fontId="7" fillId="3" borderId="3" xfId="1" applyFont="1" applyFill="1" applyBorder="1"/>
    <xf numFmtId="0" fontId="7" fillId="3" borderId="4" xfId="2" applyFont="1" applyFill="1" applyBorder="1"/>
    <xf numFmtId="0" fontId="4" fillId="0" borderId="0" xfId="2" applyAlignment="1">
      <alignment vertical="top"/>
    </xf>
    <xf numFmtId="0" fontId="0" fillId="0" borderId="0" xfId="0" applyAlignment="1">
      <alignment vertical="top"/>
    </xf>
    <xf numFmtId="0" fontId="4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4" fillId="0" borderId="6" xfId="2" quotePrefix="1" applyBorder="1"/>
    <xf numFmtId="43" fontId="0" fillId="0" borderId="5" xfId="3" applyFont="1" applyBorder="1"/>
    <xf numFmtId="9" fontId="0" fillId="0" borderId="7" xfId="1" applyFont="1" applyFill="1" applyBorder="1"/>
    <xf numFmtId="0" fontId="4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43" fontId="0" fillId="0" borderId="5" xfId="3" applyFont="1" applyBorder="1" applyAlignment="1">
      <alignment horizontal="right" vertical="top"/>
    </xf>
    <xf numFmtId="4" fontId="4" fillId="0" borderId="5" xfId="2" applyNumberFormat="1" applyBorder="1" applyAlignment="1">
      <alignment horizontal="right" vertical="top"/>
    </xf>
    <xf numFmtId="10" fontId="0" fillId="0" borderId="5" xfId="1" applyNumberFormat="1" applyFont="1" applyBorder="1"/>
    <xf numFmtId="0" fontId="4" fillId="0" borderId="5" xfId="2" quotePrefix="1" applyBorder="1"/>
    <xf numFmtId="0" fontId="5" fillId="3" borderId="5" xfId="2" applyFont="1" applyFill="1" applyBorder="1"/>
    <xf numFmtId="9" fontId="5" fillId="3" borderId="5" xfId="1" applyFont="1" applyFill="1" applyBorder="1"/>
    <xf numFmtId="0" fontId="8" fillId="0" borderId="5" xfId="2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11" fillId="2" borderId="9" xfId="0" applyFont="1" applyFill="1" applyBorder="1"/>
    <xf numFmtId="0" fontId="6" fillId="0" borderId="5" xfId="2" applyFont="1" applyBorder="1"/>
    <xf numFmtId="165" fontId="12" fillId="0" borderId="5" xfId="3" applyNumberFormat="1" applyFont="1" applyFill="1" applyBorder="1" applyAlignment="1">
      <alignment vertical="center" wrapText="1"/>
    </xf>
    <xf numFmtId="0" fontId="5" fillId="0" borderId="5" xfId="2" applyFont="1" applyBorder="1"/>
    <xf numFmtId="0" fontId="7" fillId="0" borderId="5" xfId="2" applyFont="1" applyBorder="1" applyAlignment="1">
      <alignment vertical="top"/>
    </xf>
    <xf numFmtId="0" fontId="7" fillId="0" borderId="5" xfId="2" applyFont="1" applyBorder="1"/>
    <xf numFmtId="43" fontId="7" fillId="0" borderId="5" xfId="3" applyFont="1" applyBorder="1"/>
    <xf numFmtId="165" fontId="7" fillId="0" borderId="5" xfId="3" applyNumberFormat="1" applyFont="1" applyBorder="1"/>
    <xf numFmtId="9" fontId="7" fillId="0" borderId="5" xfId="1" applyFont="1" applyBorder="1"/>
    <xf numFmtId="165" fontId="4" fillId="0" borderId="0" xfId="2" applyNumberFormat="1"/>
    <xf numFmtId="43" fontId="4" fillId="0" borderId="5" xfId="2" applyNumberFormat="1" applyBorder="1"/>
    <xf numFmtId="43" fontId="0" fillId="4" borderId="5" xfId="3" applyFont="1" applyFill="1" applyBorder="1" applyAlignment="1">
      <alignment horizontal="right"/>
    </xf>
    <xf numFmtId="166" fontId="4" fillId="0" borderId="5" xfId="2" applyNumberFormat="1" applyBorder="1" applyAlignment="1">
      <alignment horizontal="right" vertical="top"/>
    </xf>
    <xf numFmtId="43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165" fontId="0" fillId="0" borderId="5" xfId="7" applyNumberFormat="1" applyFont="1" applyBorder="1"/>
    <xf numFmtId="165" fontId="5" fillId="3" borderId="5" xfId="7" applyNumberFormat="1" applyFont="1" applyFill="1" applyBorder="1"/>
    <xf numFmtId="165" fontId="0" fillId="0" borderId="5" xfId="7" applyNumberFormat="1" applyFont="1" applyBorder="1" applyAlignment="1">
      <alignment horizontal="right" vertical="top"/>
    </xf>
    <xf numFmtId="165" fontId="12" fillId="0" borderId="5" xfId="7" applyNumberFormat="1" applyFont="1" applyFill="1" applyBorder="1" applyAlignment="1">
      <alignment vertical="center" wrapText="1"/>
    </xf>
    <xf numFmtId="165" fontId="7" fillId="0" borderId="5" xfId="7" applyNumberFormat="1" applyFont="1" applyBorder="1"/>
    <xf numFmtId="167" fontId="0" fillId="0" borderId="2" xfId="1" applyNumberFormat="1" applyFont="1" applyBorder="1" applyAlignment="1">
      <alignment vertical="center"/>
    </xf>
    <xf numFmtId="9" fontId="0" fillId="0" borderId="5" xfId="1" applyFont="1" applyBorder="1" applyAlignment="1">
      <alignment vertical="top"/>
    </xf>
    <xf numFmtId="167" fontId="0" fillId="0" borderId="5" xfId="1" applyNumberFormat="1" applyFont="1" applyFill="1" applyBorder="1"/>
    <xf numFmtId="0" fontId="0" fillId="0" borderId="10" xfId="0" applyBorder="1" applyAlignment="1">
      <alignment vertical="top"/>
    </xf>
    <xf numFmtId="167" fontId="5" fillId="3" borderId="5" xfId="1" applyNumberFormat="1" applyFont="1" applyFill="1" applyBorder="1"/>
    <xf numFmtId="167" fontId="0" fillId="0" borderId="5" xfId="1" applyNumberFormat="1" applyFont="1" applyBorder="1"/>
    <xf numFmtId="167" fontId="7" fillId="0" borderId="5" xfId="1" applyNumberFormat="1" applyFont="1" applyBorder="1"/>
    <xf numFmtId="10" fontId="0" fillId="0" borderId="2" xfId="1" applyNumberFormat="1" applyFont="1" applyBorder="1" applyAlignment="1">
      <alignment vertical="center"/>
    </xf>
    <xf numFmtId="10" fontId="0" fillId="0" borderId="5" xfId="4" applyNumberFormat="1" applyFont="1" applyFill="1" applyBorder="1"/>
    <xf numFmtId="10" fontId="0" fillId="0" borderId="5" xfId="4" applyNumberFormat="1" applyFont="1" applyBorder="1"/>
    <xf numFmtId="9" fontId="0" fillId="0" borderId="5" xfId="4" applyFont="1" applyBorder="1"/>
    <xf numFmtId="10" fontId="7" fillId="0" borderId="5" xfId="4" applyNumberFormat="1" applyFont="1" applyBorder="1"/>
    <xf numFmtId="10" fontId="0" fillId="0" borderId="0" xfId="4" applyNumberFormat="1" applyFont="1"/>
    <xf numFmtId="10" fontId="0" fillId="0" borderId="2" xfId="4" applyNumberFormat="1" applyFont="1" applyBorder="1" applyAlignment="1">
      <alignment vertical="center"/>
    </xf>
    <xf numFmtId="43" fontId="4" fillId="0" borderId="6" xfId="2" quotePrefix="1" applyNumberFormat="1" applyBorder="1"/>
    <xf numFmtId="43" fontId="4" fillId="0" borderId="8" xfId="2" quotePrefix="1" applyNumberFormat="1" applyBorder="1"/>
    <xf numFmtId="43" fontId="9" fillId="0" borderId="10" xfId="3" quotePrefix="1" applyFont="1" applyBorder="1"/>
    <xf numFmtId="0" fontId="4" fillId="0" borderId="11" xfId="2" applyBorder="1" applyAlignment="1">
      <alignment vertical="top"/>
    </xf>
    <xf numFmtId="0" fontId="4" fillId="0" borderId="5" xfId="2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43" fontId="13" fillId="0" borderId="5" xfId="3" applyFont="1" applyFill="1" applyBorder="1"/>
    <xf numFmtId="165" fontId="4" fillId="0" borderId="5" xfId="2" applyNumberFormat="1" applyBorder="1"/>
    <xf numFmtId="43" fontId="14" fillId="5" borderId="10" xfId="3" quotePrefix="1" applyFont="1" applyFill="1" applyBorder="1"/>
    <xf numFmtId="43" fontId="14" fillId="0" borderId="10" xfId="3" quotePrefix="1" applyFont="1" applyBorder="1"/>
    <xf numFmtId="4" fontId="4" fillId="0" borderId="0" xfId="2" applyNumberFormat="1"/>
    <xf numFmtId="43" fontId="4" fillId="0" borderId="0" xfId="2" applyNumberFormat="1"/>
    <xf numFmtId="10" fontId="7" fillId="0" borderId="0" xfId="1" applyNumberFormat="1" applyFont="1"/>
    <xf numFmtId="3" fontId="0" fillId="0" borderId="5" xfId="2" applyNumberFormat="1" applyFont="1" applyBorder="1" applyAlignment="1">
      <alignment horizontal="right" vertical="top"/>
    </xf>
    <xf numFmtId="9" fontId="2" fillId="0" borderId="0" xfId="1" applyFont="1"/>
    <xf numFmtId="167" fontId="2" fillId="0" borderId="0" xfId="1" applyNumberFormat="1" applyFont="1"/>
    <xf numFmtId="0" fontId="15" fillId="0" borderId="5" xfId="0" applyFont="1" applyBorder="1" applyAlignment="1">
      <alignment vertical="top"/>
    </xf>
    <xf numFmtId="0" fontId="2" fillId="0" borderId="5" xfId="2" applyFont="1" applyBorder="1"/>
    <xf numFmtId="10" fontId="2" fillId="0" borderId="5" xfId="1" applyNumberFormat="1" applyFont="1" applyBorder="1"/>
    <xf numFmtId="10" fontId="2" fillId="0" borderId="0" xfId="1" applyNumberFormat="1" applyFont="1"/>
    <xf numFmtId="0" fontId="0" fillId="0" borderId="0" xfId="2" applyFont="1"/>
    <xf numFmtId="165" fontId="2" fillId="0" borderId="5" xfId="7" applyNumberFormat="1" applyFont="1" applyBorder="1" applyAlignment="1">
      <alignment horizontal="right" vertical="top"/>
    </xf>
    <xf numFmtId="165" fontId="2" fillId="0" borderId="0" xfId="7" applyNumberFormat="1" applyFont="1"/>
    <xf numFmtId="165" fontId="2" fillId="0" borderId="5" xfId="7" applyNumberFormat="1" applyFont="1" applyFill="1" applyBorder="1" applyAlignment="1">
      <alignment horizontal="right" vertical="top"/>
    </xf>
    <xf numFmtId="165" fontId="2" fillId="0" borderId="5" xfId="1" applyNumberFormat="1" applyFont="1" applyFill="1" applyBorder="1"/>
    <xf numFmtId="9" fontId="2" fillId="0" borderId="5" xfId="1" applyFont="1" applyFill="1" applyBorder="1"/>
    <xf numFmtId="168" fontId="0" fillId="0" borderId="5" xfId="10" applyFont="1" applyBorder="1" applyAlignment="1">
      <alignment vertical="center"/>
    </xf>
    <xf numFmtId="9" fontId="0" fillId="0" borderId="2" xfId="1" applyNumberFormat="1" applyFont="1" applyBorder="1" applyAlignment="1">
      <alignment vertical="center"/>
    </xf>
  </cellXfs>
  <cellStyles count="11">
    <cellStyle name="Comma 2" xfId="3" xr:uid="{00722DDC-6AD9-4764-A372-B12F7EF64D52}"/>
    <cellStyle name="Comma 2 2" xfId="6" xr:uid="{7622091A-FEF5-4F2C-B791-952B454C791F}"/>
    <cellStyle name="Comma 3" xfId="7" xr:uid="{919EBCFC-2A15-45C8-83F7-935A71F16B4D}"/>
    <cellStyle name="Comma 4" xfId="10" xr:uid="{F8F01E9F-8955-470C-9A8D-2300B5E5B6C2}"/>
    <cellStyle name="Normal" xfId="0" builtinId="0"/>
    <cellStyle name="Normal 10" xfId="8" xr:uid="{A3076434-9F11-41D6-B798-CCA94B46546F}"/>
    <cellStyle name="Normal 2" xfId="2" xr:uid="{08EA74DA-2AD3-47F5-B85F-01D01845F200}"/>
    <cellStyle name="Normal 2 2" xfId="5" xr:uid="{3CEE831F-1C43-4A77-8234-AB272B5AB691}"/>
    <cellStyle name="Normal 30" xfId="9" xr:uid="{84C1C5AC-191C-47FE-AD31-65808BE11926}"/>
    <cellStyle name="Percent" xfId="1" builtinId="5"/>
    <cellStyle name="Percent 2" xfId="4" xr:uid="{840773A7-DF06-42DE-B1C8-317F045D8626}"/>
  </cellStyles>
  <dxfs count="96">
    <dxf>
      <numFmt numFmtId="35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5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5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C4748A-58FC-40F8-B21A-EEED3A53D755}" name="Table134567685" displayName="Table134567685" ref="B6:H77" totalsRowShown="0" headerRowDxfId="95" dataDxfId="93" headerRowBorderDxfId="94" tableBorderDxfId="92" totalsRowBorderDxfId="91">
  <sortState xmlns:xlrd2="http://schemas.microsoft.com/office/spreadsheetml/2017/richdata2" ref="B7:H77">
    <sortCondition descending="1" ref="F6:F77"/>
  </sortState>
  <tableColumns count="7">
    <tableColumn id="1" xr3:uid="{296793B2-551F-45C7-A5A7-EE9020F9B014}" name="ISIN No." dataDxfId="90"/>
    <tableColumn id="2" xr3:uid="{2FC10252-305A-4877-97FC-2E82E05A75DA}" name="Name of the Instrument" dataDxfId="89"/>
    <tableColumn id="3" xr3:uid="{8A56A19C-2EE3-4943-8E54-60B009D07129}" name="Industry " dataDxfId="88"/>
    <tableColumn id="4" xr3:uid="{B404E953-D0E0-4303-AA48-A5148D3F2BE2}" name="Quantity" dataDxfId="87"/>
    <tableColumn id="5" xr3:uid="{88E7529A-BB31-46F9-81E6-C6D890772AF1}" name="Market Value" dataDxfId="86"/>
    <tableColumn id="6" xr3:uid="{0B51D511-50FB-42D6-9A47-B73D7C0A3795}" name="% of Portfolio" dataDxfId="85" dataCellStyle="Percent">
      <calculatedColumnFormula>+F7/$F$90</calculatedColumnFormula>
    </tableColumn>
    <tableColumn id="7" xr3:uid="{0D8738B2-CF88-4502-917D-E4EEC34A4A0A}" name="Ratings" dataDxfId="8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99A479D-9FF5-4F85-A360-F51C32FC8370}" name="Table1345676856" displayName="Table1345676856" ref="B6:H89" totalsRowShown="0" headerRowDxfId="83" dataDxfId="81" headerRowBorderDxfId="82" tableBorderDxfId="80" totalsRowBorderDxfId="79">
  <sortState xmlns:xlrd2="http://schemas.microsoft.com/office/spreadsheetml/2017/richdata2" ref="B7:H85">
    <sortCondition descending="1" ref="F6:F85"/>
  </sortState>
  <tableColumns count="7">
    <tableColumn id="1" xr3:uid="{84AD2D6A-DB9C-4DBA-B76F-77586B4A24F6}" name="ISIN No." dataDxfId="78"/>
    <tableColumn id="2" xr3:uid="{4692B5B5-CF59-4107-B949-056B8A7E5C83}" name="Name of the Instrument" dataDxfId="77"/>
    <tableColumn id="3" xr3:uid="{428E6AB1-B37F-400B-A1B9-3488EA6E439B}" name="Industry " dataDxfId="76"/>
    <tableColumn id="4" xr3:uid="{840E4F79-6185-4588-9C17-34607C10087E}" name="Quantity" dataDxfId="75"/>
    <tableColumn id="5" xr3:uid="{A48F4D52-1713-4928-B92D-7257C7A44BFA}" name="Market Value" dataDxfId="74"/>
    <tableColumn id="6" xr3:uid="{8ADE1FB2-891F-4F89-B330-446BA2B3C0DA}" name="% of Portfolio" dataDxfId="73" dataCellStyle="Percent">
      <calculatedColumnFormula>+F7/$F$102</calculatedColumnFormula>
    </tableColumn>
    <tableColumn id="7" xr3:uid="{7CFFC872-FD79-4DA2-8BD5-93AEB71BFB85}" name="Ratings" dataDxfId="7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2CC34EC-3AF8-451A-9462-D87B9911BF8B}" name="Table1345676857" displayName="Table1345676857" ref="B6:H86" totalsRowShown="0" headerRowDxfId="71" dataDxfId="69" headerRowBorderDxfId="70" tableBorderDxfId="68" totalsRowBorderDxfId="67">
  <sortState xmlns:xlrd2="http://schemas.microsoft.com/office/spreadsheetml/2017/richdata2" ref="B7:H84">
    <sortCondition descending="1" ref="F6:F84"/>
  </sortState>
  <tableColumns count="7">
    <tableColumn id="1" xr3:uid="{F7234B07-827F-4974-8EEE-E96AB9AFEA65}" name="ISIN No." dataDxfId="66"/>
    <tableColumn id="2" xr3:uid="{FCC5E7FC-EC59-4105-8F06-9BFBEF0195C1}" name="Name of the Instrument" dataDxfId="65"/>
    <tableColumn id="3" xr3:uid="{A283877C-9659-4C32-BEEF-74BA8A72398B}" name="Industry " dataDxfId="64"/>
    <tableColumn id="4" xr3:uid="{C45A31AC-2BAA-4F2E-A8CD-B5C2CE482137}" name="Quantity" dataDxfId="63"/>
    <tableColumn id="5" xr3:uid="{EE49B189-C86E-43D4-977B-7BB2405186E3}" name="Market Value" dataDxfId="62"/>
    <tableColumn id="6" xr3:uid="{2B70A562-F92F-44AC-87C0-BB91FEAABB25}" name="% of Portfolio" dataDxfId="61" dataCellStyle="Percent">
      <calculatedColumnFormula>+F7/$F$99</calculatedColumnFormula>
    </tableColumn>
    <tableColumn id="7" xr3:uid="{C7B14E49-7F29-45C0-9700-2F5CD7BA1872}" name="Ratings" dataDxfId="60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DF9DB50-B619-4153-A3AF-5C302870073D}" name="Table13456768578" displayName="Table13456768578" ref="B6:H61" totalsRowShown="0" headerRowDxfId="59" dataDxfId="57" headerRowBorderDxfId="58" tableBorderDxfId="56" totalsRowBorderDxfId="55">
  <sortState xmlns:xlrd2="http://schemas.microsoft.com/office/spreadsheetml/2017/richdata2" ref="B7:H60">
    <sortCondition descending="1" ref="F6:F61"/>
  </sortState>
  <tableColumns count="7">
    <tableColumn id="1" xr3:uid="{4BD1D2EA-3BC2-4E2D-BA91-7D5CAEAB5E0F}" name="ISIN No." dataDxfId="54"/>
    <tableColumn id="2" xr3:uid="{0E429526-B2A7-429C-8BE9-9678B8E733EE}" name="Name of the Instrument" dataDxfId="53"/>
    <tableColumn id="3" xr3:uid="{592018DC-EE19-4F06-8812-31B0A1865F2D}" name="Industry " dataDxfId="52"/>
    <tableColumn id="4" xr3:uid="{B8A44E85-2064-4055-81D9-2B4FC7E7EDBB}" name="Quantity" dataDxfId="51"/>
    <tableColumn id="5" xr3:uid="{C2FCEB5F-10AA-4BBD-9F77-057CC9790863}" name="Market Value" dataDxfId="50"/>
    <tableColumn id="6" xr3:uid="{5CD4A5AD-17C1-47DE-A01E-49D8FDF5D7E5}" name="% of Portfolio" dataDxfId="49" dataCellStyle="Percent">
      <calculatedColumnFormula>+F7/$F$74</calculatedColumnFormula>
    </tableColumn>
    <tableColumn id="7" xr3:uid="{217586BA-9E60-4E60-92E9-97957C43C2BB}" name="Ratings" dataDxfId="48">
      <calculatedColumnFormula>VLOOKUP(Table13456768578[[#This Row],[ISIN No.]],#REF!,35,0)</calculatedColumnFormula>
    </tableColumn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70E932A-2B28-4DFB-A4B1-29F85F488674}" name="Table134567685789" displayName="Table134567685789" ref="B6:H68" totalsRowShown="0" headerRowDxfId="47" dataDxfId="45" headerRowBorderDxfId="46" tableBorderDxfId="44" totalsRowBorderDxfId="43">
  <sortState xmlns:xlrd2="http://schemas.microsoft.com/office/spreadsheetml/2017/richdata2" ref="B7:H63">
    <sortCondition descending="1" ref="F6:F63"/>
  </sortState>
  <tableColumns count="7">
    <tableColumn id="1" xr3:uid="{2C3A7200-F6AD-4292-B638-912642EFBCCC}" name="ISIN No." dataDxfId="42"/>
    <tableColumn id="2" xr3:uid="{FA17CB9C-D75A-4036-994B-698EC4D6CF1F}" name="Name of the Instrument" dataDxfId="41"/>
    <tableColumn id="3" xr3:uid="{2CBA64A6-4712-4D8B-8A35-EF97CAF8F527}" name="Industry " dataDxfId="40"/>
    <tableColumn id="4" xr3:uid="{4B1DA125-B907-4B00-A51D-409398C3CBCD}" name="Quantity" dataDxfId="39"/>
    <tableColumn id="5" xr3:uid="{DBDCDB57-6444-4B56-9E5E-2C5AFBE3EFE2}" name="Market Value" dataDxfId="38"/>
    <tableColumn id="6" xr3:uid="{D153EA02-C923-4E88-AB39-AE2484B32DEB}" name="% of Portfolio" dataDxfId="37" dataCellStyle="Percent">
      <calculatedColumnFormula>+F7/$F$82</calculatedColumnFormula>
    </tableColumn>
    <tableColumn id="7" xr3:uid="{4AADEB21-AAE5-4AF7-ADA6-9182386AD1AA}" name="Ratings" dataDxfId="36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30BBA6F-B035-41D8-B86F-302BAE896D71}" name="Table13456768578910" displayName="Table13456768578910" ref="B6:H44" totalsRowShown="0" headerRowDxfId="35" dataDxfId="33" headerRowBorderDxfId="34" tableBorderDxfId="32" totalsRowBorderDxfId="31">
  <sortState xmlns:xlrd2="http://schemas.microsoft.com/office/spreadsheetml/2017/richdata2" ref="B7:H41">
    <sortCondition descending="1" ref="F6:F41"/>
  </sortState>
  <tableColumns count="7">
    <tableColumn id="1" xr3:uid="{C9D4973F-3560-463A-931C-0E467D30D4E1}" name="ISIN No." dataDxfId="30"/>
    <tableColumn id="2" xr3:uid="{528ED1D0-5CC7-41B1-9CEA-95AFB4F9287B}" name="Name of the Instrument" dataDxfId="29"/>
    <tableColumn id="3" xr3:uid="{49F9306D-5F40-4A2D-B2C1-AA10383DC203}" name="Industry " dataDxfId="28"/>
    <tableColumn id="4" xr3:uid="{3CBF08D8-FBAF-4A8A-9DEE-DC192BDA4FBD}" name="Quantity" dataDxfId="27"/>
    <tableColumn id="5" xr3:uid="{21EF142C-5051-45F1-9CD8-8F9237082053}" name="Market Value" dataDxfId="26"/>
    <tableColumn id="6" xr3:uid="{5402AE68-A3CF-45B3-AD1B-771037447E64}" name="% of Portfolio" dataDxfId="25" dataCellStyle="Percent">
      <calculatedColumnFormula>+F7/$F$57</calculatedColumnFormula>
    </tableColumn>
    <tableColumn id="7" xr3:uid="{2BA63AD1-8B2B-45C7-A17E-BC60DBC28341}" name="Ratings" dataDxfId="24">
      <calculatedColumnFormula>VLOOKUP(Table13456768578910[[#This Row],[ISIN No.]],#REF!,35,0)</calculatedColumnFormula>
    </tableColumn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D4CFE6B-E922-4F0C-B09B-026075AAB269}" name="Table1345676857891011" displayName="Table1345676857891011" ref="B6:H15" totalsRowShown="0" headerRowDxfId="23" dataDxfId="21" headerRowBorderDxfId="22" tableBorderDxfId="20" totalsRowBorderDxfId="19">
  <sortState xmlns:xlrd2="http://schemas.microsoft.com/office/spreadsheetml/2017/richdata2" ref="B7:H13">
    <sortCondition descending="1" ref="F6:F13"/>
  </sortState>
  <tableColumns count="7">
    <tableColumn id="1" xr3:uid="{4CE6CA7A-A120-482C-921B-A19ECD2739BB}" name="ISIN No." dataDxfId="18"/>
    <tableColumn id="2" xr3:uid="{63F57CE6-2CFD-44A3-AA7C-9056A5781BC1}" name="Name of the Instrument" dataDxfId="17"/>
    <tableColumn id="3" xr3:uid="{5867B235-EE18-4DB4-916D-4835F96A8069}" name="Industry " dataDxfId="16"/>
    <tableColumn id="4" xr3:uid="{9449B157-8FC0-4968-9506-B2800114B9A2}" name="Quantity" dataDxfId="15"/>
    <tableColumn id="5" xr3:uid="{2D54D1D6-3EA6-47EA-A623-7523B3A4954A}" name="Market Value" dataDxfId="14"/>
    <tableColumn id="6" xr3:uid="{B95DE283-C051-4055-9886-87E30CB5B31A}" name="% of Portfolio" dataDxfId="13" dataCellStyle="Percent">
      <calculatedColumnFormula>+F7/$F$28</calculatedColumnFormula>
    </tableColumn>
    <tableColumn id="7" xr3:uid="{86151EB2-756C-45EB-B2FB-42C1FB6F0004}" name="Ratings" dataDxfId="12">
      <calculatedColumnFormula>VLOOKUP(Table1345676857891011[[#This Row],[ISIN No.]],#REF!,35,0)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23B31EB-CC38-4839-8E46-4C2F7024E109}" name="Table13456768" displayName="Table13456768" ref="B6:H75" totalsRowShown="0" headerRowDxfId="11" dataDxfId="9" headerRowBorderDxfId="10" tableBorderDxfId="8" totalsRowBorderDxfId="7">
  <sortState xmlns:xlrd2="http://schemas.microsoft.com/office/spreadsheetml/2017/richdata2" ref="B7:H58">
    <sortCondition descending="1" ref="F6:F72"/>
  </sortState>
  <tableColumns count="7">
    <tableColumn id="1" xr3:uid="{2F465318-B6A4-4FCC-B65B-DD44D879564E}" name="ISIN No." dataDxfId="6"/>
    <tableColumn id="2" xr3:uid="{82E97EAE-49FC-49AB-96E4-C596EE80B8D3}" name="Name of the Instrument" dataDxfId="5"/>
    <tableColumn id="3" xr3:uid="{E8E63307-ACE1-4DEF-8794-AF896A8BE8EF}" name="Industry " dataDxfId="4"/>
    <tableColumn id="4" xr3:uid="{2311EC68-7FD1-461E-8AB5-4BE9F0D37E31}" name="Quantity" dataDxfId="3"/>
    <tableColumn id="5" xr3:uid="{2D8EB667-9165-4A24-9D05-2E490619C4FB}" name="Market Value" dataDxfId="2"/>
    <tableColumn id="6" xr3:uid="{2FD808F3-8F3F-4D67-A2A3-FA3D89337EA9}" name="% of Portfolio" dataDxfId="1" dataCellStyle="Percent">
      <calculatedColumnFormula>+F7/$F$88</calculatedColumnFormula>
    </tableColumn>
    <tableColumn id="7" xr3:uid="{10DE72E5-5EF7-424F-83EF-0D819C457F28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01D35-6C55-42B7-8875-B7BB719EB6CB}">
  <sheetPr>
    <tabColor rgb="FF7030A0"/>
  </sheetPr>
  <dimension ref="A2:H126"/>
  <sheetViews>
    <sheetView showGridLines="0" tabSelected="1" zoomScaleNormal="100" zoomScaleSheetLayoutView="89" workbookViewId="0">
      <selection activeCell="C64" sqref="C6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84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</row>
    <row r="3" spans="1:8" x14ac:dyDescent="0.25">
      <c r="A3" s="5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6">
        <v>45044</v>
      </c>
    </row>
    <row r="6" spans="1:8" x14ac:dyDescent="0.25">
      <c r="B6" s="7" t="s">
        <v>6</v>
      </c>
      <c r="C6" s="8" t="s">
        <v>7</v>
      </c>
      <c r="D6" s="8" t="s">
        <v>8</v>
      </c>
      <c r="E6" s="9" t="s">
        <v>9</v>
      </c>
      <c r="F6" s="8" t="s">
        <v>10</v>
      </c>
      <c r="G6" s="10" t="s">
        <v>11</v>
      </c>
      <c r="H6" s="11" t="s">
        <v>12</v>
      </c>
    </row>
    <row r="7" spans="1:8" x14ac:dyDescent="0.25">
      <c r="A7" s="12"/>
      <c r="B7" s="13" t="s">
        <v>29</v>
      </c>
      <c r="C7" s="14" t="s">
        <v>422</v>
      </c>
      <c r="D7" s="14" t="s">
        <v>421</v>
      </c>
      <c r="E7" s="15">
        <v>33167</v>
      </c>
      <c r="F7" s="15">
        <v>81501269.099999994</v>
      </c>
      <c r="G7" s="16">
        <f t="shared" ref="G7:G70" si="0">+F7/$F$90</f>
        <v>2.520260564201051E-2</v>
      </c>
      <c r="H7" s="17"/>
    </row>
    <row r="8" spans="1:8" x14ac:dyDescent="0.25">
      <c r="A8" s="12"/>
      <c r="B8" s="13" t="s">
        <v>54</v>
      </c>
      <c r="C8" s="14" t="s">
        <v>463</v>
      </c>
      <c r="D8" s="14" t="s">
        <v>454</v>
      </c>
      <c r="E8" s="15">
        <v>7425</v>
      </c>
      <c r="F8" s="15">
        <v>56104785</v>
      </c>
      <c r="G8" s="16">
        <f t="shared" si="0"/>
        <v>1.7349260773471646E-2</v>
      </c>
      <c r="H8" s="17"/>
    </row>
    <row r="9" spans="1:8" x14ac:dyDescent="0.25">
      <c r="A9" s="12"/>
      <c r="B9" s="13" t="s">
        <v>55</v>
      </c>
      <c r="C9" s="14" t="s">
        <v>461</v>
      </c>
      <c r="D9" s="14" t="s">
        <v>462</v>
      </c>
      <c r="E9" s="15">
        <v>29179</v>
      </c>
      <c r="F9" s="15">
        <v>93934495.75</v>
      </c>
      <c r="G9" s="16">
        <f t="shared" si="0"/>
        <v>2.9047327467546912E-2</v>
      </c>
      <c r="H9" s="17"/>
    </row>
    <row r="10" spans="1:8" x14ac:dyDescent="0.25">
      <c r="A10" s="12"/>
      <c r="B10" s="13" t="s">
        <v>31</v>
      </c>
      <c r="C10" s="14" t="s">
        <v>423</v>
      </c>
      <c r="D10" s="14" t="s">
        <v>428</v>
      </c>
      <c r="E10" s="15">
        <v>10982</v>
      </c>
      <c r="F10" s="15">
        <v>31873607.699999999</v>
      </c>
      <c r="G10" s="16">
        <f t="shared" si="0"/>
        <v>9.8562632719942488E-3</v>
      </c>
      <c r="H10" s="17"/>
    </row>
    <row r="11" spans="1:8" x14ac:dyDescent="0.25">
      <c r="A11" s="12"/>
      <c r="B11" s="13" t="s">
        <v>56</v>
      </c>
      <c r="C11" s="14" t="s">
        <v>460</v>
      </c>
      <c r="D11" s="14" t="s">
        <v>331</v>
      </c>
      <c r="E11" s="15">
        <v>127860</v>
      </c>
      <c r="F11" s="15">
        <v>109959600</v>
      </c>
      <c r="G11" s="16">
        <f t="shared" si="0"/>
        <v>3.4002764201781235E-2</v>
      </c>
      <c r="H11" s="17"/>
    </row>
    <row r="12" spans="1:8" x14ac:dyDescent="0.25">
      <c r="A12" s="12"/>
      <c r="B12" s="13" t="s">
        <v>73</v>
      </c>
      <c r="C12" s="14" t="s">
        <v>424</v>
      </c>
      <c r="D12" s="14" t="s">
        <v>426</v>
      </c>
      <c r="E12" s="15">
        <v>2150</v>
      </c>
      <c r="F12" s="15">
        <v>9501817.5</v>
      </c>
      <c r="G12" s="16">
        <f t="shared" si="0"/>
        <v>2.9382433179172942E-3</v>
      </c>
      <c r="H12" s="17"/>
    </row>
    <row r="13" spans="1:8" x14ac:dyDescent="0.25">
      <c r="A13" s="12"/>
      <c r="B13" s="13" t="s">
        <v>65</v>
      </c>
      <c r="C13" s="14" t="s">
        <v>459</v>
      </c>
      <c r="D13" s="14" t="s">
        <v>331</v>
      </c>
      <c r="E13" s="15">
        <v>155982</v>
      </c>
      <c r="F13" s="15">
        <v>263235223.19999999</v>
      </c>
      <c r="G13" s="16">
        <f t="shared" si="0"/>
        <v>8.1400125355792968E-2</v>
      </c>
      <c r="H13" s="17"/>
    </row>
    <row r="14" spans="1:8" x14ac:dyDescent="0.25">
      <c r="A14" s="12"/>
      <c r="B14" s="13" t="s">
        <v>72</v>
      </c>
      <c r="C14" s="14" t="s">
        <v>431</v>
      </c>
      <c r="D14" s="14" t="s">
        <v>427</v>
      </c>
      <c r="E14" s="15">
        <v>31767</v>
      </c>
      <c r="F14" s="15">
        <v>15248160</v>
      </c>
      <c r="G14" s="16">
        <f t="shared" si="0"/>
        <v>4.7151825669703466E-3</v>
      </c>
      <c r="H14" s="17"/>
    </row>
    <row r="15" spans="1:8" x14ac:dyDescent="0.25">
      <c r="A15" s="12"/>
      <c r="B15" s="13" t="s">
        <v>74</v>
      </c>
      <c r="C15" s="14" t="s">
        <v>512</v>
      </c>
      <c r="D15" s="14" t="s">
        <v>513</v>
      </c>
      <c r="E15" s="15">
        <v>692</v>
      </c>
      <c r="F15" s="15">
        <v>15429697</v>
      </c>
      <c r="G15" s="16">
        <f t="shared" si="0"/>
        <v>4.7713191826446377E-3</v>
      </c>
      <c r="H15" s="17"/>
    </row>
    <row r="16" spans="1:8" x14ac:dyDescent="0.25">
      <c r="A16" s="12"/>
      <c r="B16" s="13" t="s">
        <v>66</v>
      </c>
      <c r="C16" s="14" t="s">
        <v>457</v>
      </c>
      <c r="D16" s="14" t="s">
        <v>456</v>
      </c>
      <c r="E16" s="15">
        <v>46440</v>
      </c>
      <c r="F16" s="15">
        <v>20252484</v>
      </c>
      <c r="G16" s="16">
        <f t="shared" si="0"/>
        <v>6.2626677248039031E-3</v>
      </c>
      <c r="H16" s="17"/>
    </row>
    <row r="17" spans="1:8" x14ac:dyDescent="0.25">
      <c r="A17" s="12"/>
      <c r="B17" s="13" t="s">
        <v>69</v>
      </c>
      <c r="C17" s="14" t="s">
        <v>430</v>
      </c>
      <c r="D17" s="14" t="s">
        <v>369</v>
      </c>
      <c r="E17" s="15">
        <v>37500</v>
      </c>
      <c r="F17" s="15">
        <v>15982500</v>
      </c>
      <c r="G17" s="16">
        <f t="shared" si="0"/>
        <v>4.9422622386309937E-3</v>
      </c>
      <c r="H17" s="17"/>
    </row>
    <row r="18" spans="1:8" x14ac:dyDescent="0.25">
      <c r="A18" s="12"/>
      <c r="B18" s="13" t="s">
        <v>64</v>
      </c>
      <c r="C18" s="14" t="s">
        <v>504</v>
      </c>
      <c r="D18" s="14" t="s">
        <v>507</v>
      </c>
      <c r="E18" s="15">
        <v>129815</v>
      </c>
      <c r="F18" s="15">
        <v>162625741.25</v>
      </c>
      <c r="G18" s="16">
        <f t="shared" si="0"/>
        <v>5.0288694510198635E-2</v>
      </c>
      <c r="H18" s="17"/>
    </row>
    <row r="19" spans="1:8" x14ac:dyDescent="0.25">
      <c r="A19" s="12"/>
      <c r="B19" s="13" t="s">
        <v>291</v>
      </c>
      <c r="C19" s="14" t="s">
        <v>416</v>
      </c>
      <c r="D19" s="14" t="s">
        <v>411</v>
      </c>
      <c r="E19" s="15">
        <v>18500</v>
      </c>
      <c r="F19" s="15">
        <v>21059475</v>
      </c>
      <c r="G19" s="16">
        <f t="shared" si="0"/>
        <v>6.512213236846141E-3</v>
      </c>
      <c r="H19" s="17"/>
    </row>
    <row r="20" spans="1:8" x14ac:dyDescent="0.25">
      <c r="A20" s="12"/>
      <c r="B20" s="13" t="s">
        <v>71</v>
      </c>
      <c r="C20" s="14" t="s">
        <v>414</v>
      </c>
      <c r="D20" s="14" t="s">
        <v>418</v>
      </c>
      <c r="E20" s="15">
        <v>3045</v>
      </c>
      <c r="F20" s="15">
        <v>8287881</v>
      </c>
      <c r="G20" s="16">
        <f t="shared" si="0"/>
        <v>2.562858207700127E-3</v>
      </c>
      <c r="H20" s="17"/>
    </row>
    <row r="21" spans="1:8" x14ac:dyDescent="0.25">
      <c r="A21" s="12"/>
      <c r="B21" s="13" t="s">
        <v>38</v>
      </c>
      <c r="C21" s="14" t="s">
        <v>441</v>
      </c>
      <c r="D21" s="14" t="s">
        <v>437</v>
      </c>
      <c r="E21" s="15">
        <v>312350</v>
      </c>
      <c r="F21" s="15">
        <v>33718182.5</v>
      </c>
      <c r="G21" s="16">
        <f t="shared" si="0"/>
        <v>1.0426660417645449E-2</v>
      </c>
      <c r="H21" s="17"/>
    </row>
    <row r="22" spans="1:8" x14ac:dyDescent="0.25">
      <c r="A22" s="12"/>
      <c r="B22" s="13" t="s">
        <v>67</v>
      </c>
      <c r="C22" s="14" t="s">
        <v>420</v>
      </c>
      <c r="D22" s="14" t="s">
        <v>415</v>
      </c>
      <c r="E22" s="15">
        <v>5748</v>
      </c>
      <c r="F22" s="15">
        <v>2361278.4</v>
      </c>
      <c r="G22" s="16">
        <f t="shared" si="0"/>
        <v>7.3017719826153668E-4</v>
      </c>
      <c r="H22" s="17"/>
    </row>
    <row r="23" spans="1:8" x14ac:dyDescent="0.25">
      <c r="A23" s="12"/>
      <c r="B23" s="13" t="s">
        <v>68</v>
      </c>
      <c r="C23" s="14" t="s">
        <v>419</v>
      </c>
      <c r="D23" s="14" t="s">
        <v>320</v>
      </c>
      <c r="E23" s="15">
        <v>21450</v>
      </c>
      <c r="F23" s="15">
        <v>18685095</v>
      </c>
      <c r="G23" s="16">
        <f t="shared" si="0"/>
        <v>5.7779846359288459E-3</v>
      </c>
      <c r="H23" s="17"/>
    </row>
    <row r="24" spans="1:8" x14ac:dyDescent="0.25">
      <c r="A24" s="12"/>
      <c r="B24" s="13" t="s">
        <v>292</v>
      </c>
      <c r="C24" s="14" t="s">
        <v>410</v>
      </c>
      <c r="D24" s="14" t="s">
        <v>318</v>
      </c>
      <c r="E24" s="15">
        <v>250000</v>
      </c>
      <c r="F24" s="15">
        <v>11062500</v>
      </c>
      <c r="G24" s="16">
        <f t="shared" si="0"/>
        <v>3.4208525584142262E-3</v>
      </c>
      <c r="H24" s="17"/>
    </row>
    <row r="25" spans="1:8" x14ac:dyDescent="0.25">
      <c r="A25" s="12"/>
      <c r="B25" s="13" t="s">
        <v>13</v>
      </c>
      <c r="C25" s="14" t="s">
        <v>435</v>
      </c>
      <c r="D25" s="14" t="s">
        <v>331</v>
      </c>
      <c r="E25" s="15">
        <v>225950</v>
      </c>
      <c r="F25" s="15">
        <v>130666885</v>
      </c>
      <c r="G25" s="16">
        <f t="shared" si="0"/>
        <v>4.0406069862351859E-2</v>
      </c>
      <c r="H25" s="17"/>
    </row>
    <row r="26" spans="1:8" x14ac:dyDescent="0.25">
      <c r="A26" s="12"/>
      <c r="B26" s="13" t="s">
        <v>70</v>
      </c>
      <c r="C26" s="14" t="s">
        <v>417</v>
      </c>
      <c r="D26" s="14" t="s">
        <v>412</v>
      </c>
      <c r="E26" s="15">
        <v>3500</v>
      </c>
      <c r="F26" s="15">
        <v>11962825</v>
      </c>
      <c r="G26" s="16">
        <f t="shared" si="0"/>
        <v>3.6992597068575515E-3</v>
      </c>
      <c r="H26" s="17"/>
    </row>
    <row r="27" spans="1:8" x14ac:dyDescent="0.25">
      <c r="A27" s="12"/>
      <c r="B27" s="13" t="s">
        <v>14</v>
      </c>
      <c r="C27" s="14" t="s">
        <v>439</v>
      </c>
      <c r="D27" s="14" t="s">
        <v>442</v>
      </c>
      <c r="E27" s="15">
        <v>297720</v>
      </c>
      <c r="F27" s="15">
        <v>126694746</v>
      </c>
      <c r="G27" s="16">
        <f t="shared" si="0"/>
        <v>3.9177766869309877E-2</v>
      </c>
      <c r="H27" s="17"/>
    </row>
    <row r="28" spans="1:8" x14ac:dyDescent="0.25">
      <c r="A28" s="12"/>
      <c r="B28" s="13" t="s">
        <v>75</v>
      </c>
      <c r="C28" s="14" t="s">
        <v>413</v>
      </c>
      <c r="D28" s="14" t="s">
        <v>514</v>
      </c>
      <c r="E28" s="15">
        <v>4564</v>
      </c>
      <c r="F28" s="15">
        <v>15743974.4</v>
      </c>
      <c r="G28" s="16">
        <f t="shared" si="0"/>
        <v>4.8685030604156453E-3</v>
      </c>
      <c r="H28" s="17"/>
    </row>
    <row r="29" spans="1:8" x14ac:dyDescent="0.25">
      <c r="A29" s="12"/>
      <c r="B29" s="13" t="s">
        <v>63</v>
      </c>
      <c r="C29" s="14" t="s">
        <v>503</v>
      </c>
      <c r="D29" s="14" t="s">
        <v>507</v>
      </c>
      <c r="E29" s="15">
        <v>33930</v>
      </c>
      <c r="F29" s="15">
        <v>36104913</v>
      </c>
      <c r="G29" s="16">
        <f t="shared" si="0"/>
        <v>1.116470815885858E-2</v>
      </c>
      <c r="H29" s="17"/>
    </row>
    <row r="30" spans="1:8" x14ac:dyDescent="0.25">
      <c r="A30" s="12"/>
      <c r="B30" s="13" t="s">
        <v>37</v>
      </c>
      <c r="C30" s="14" t="s">
        <v>515</v>
      </c>
      <c r="D30" s="14" t="s">
        <v>335</v>
      </c>
      <c r="E30" s="15">
        <v>30000</v>
      </c>
      <c r="F30" s="15">
        <v>6033000</v>
      </c>
      <c r="G30" s="16">
        <f t="shared" si="0"/>
        <v>1.8655822359243412E-3</v>
      </c>
      <c r="H30" s="17"/>
    </row>
    <row r="31" spans="1:8" x14ac:dyDescent="0.25">
      <c r="A31" s="12"/>
      <c r="B31" s="13" t="s">
        <v>290</v>
      </c>
      <c r="C31" s="14" t="s">
        <v>500</v>
      </c>
      <c r="D31" s="14" t="s">
        <v>499</v>
      </c>
      <c r="E31" s="15">
        <v>12500</v>
      </c>
      <c r="F31" s="15">
        <v>18065000</v>
      </c>
      <c r="G31" s="16">
        <f t="shared" si="0"/>
        <v>5.5862329010398183E-3</v>
      </c>
      <c r="H31" s="17"/>
    </row>
    <row r="32" spans="1:8" x14ac:dyDescent="0.25">
      <c r="A32" s="12"/>
      <c r="B32" s="13" t="s">
        <v>33</v>
      </c>
      <c r="C32" s="14" t="s">
        <v>492</v>
      </c>
      <c r="D32" s="14" t="s">
        <v>320</v>
      </c>
      <c r="E32" s="15">
        <v>14790</v>
      </c>
      <c r="F32" s="15">
        <v>20035273.5</v>
      </c>
      <c r="G32" s="16">
        <f t="shared" si="0"/>
        <v>6.1954998066444059E-3</v>
      </c>
      <c r="H32" s="17"/>
    </row>
    <row r="33" spans="1:8" x14ac:dyDescent="0.25">
      <c r="A33" s="12"/>
      <c r="B33" s="13" t="s">
        <v>18</v>
      </c>
      <c r="C33" s="14" t="s">
        <v>444</v>
      </c>
      <c r="D33" s="14" t="s">
        <v>373</v>
      </c>
      <c r="E33" s="15">
        <v>114320</v>
      </c>
      <c r="F33" s="15">
        <v>27122420</v>
      </c>
      <c r="G33" s="16">
        <f t="shared" si="0"/>
        <v>8.3870553534359481E-3</v>
      </c>
      <c r="H33" s="17"/>
    </row>
    <row r="34" spans="1:8" x14ac:dyDescent="0.25">
      <c r="A34" s="12"/>
      <c r="B34" s="13" t="s">
        <v>309</v>
      </c>
      <c r="C34" s="14" t="s">
        <v>496</v>
      </c>
      <c r="D34" s="14" t="s">
        <v>490</v>
      </c>
      <c r="E34" s="15">
        <v>80000</v>
      </c>
      <c r="F34" s="15">
        <v>15020000</v>
      </c>
      <c r="G34" s="16">
        <f t="shared" si="0"/>
        <v>4.6446287391983436E-3</v>
      </c>
      <c r="H34" s="17"/>
    </row>
    <row r="35" spans="1:8" x14ac:dyDescent="0.25">
      <c r="A35" s="12"/>
      <c r="B35" s="13" t="s">
        <v>34</v>
      </c>
      <c r="C35" s="14" t="s">
        <v>497</v>
      </c>
      <c r="D35" s="14" t="s">
        <v>409</v>
      </c>
      <c r="E35" s="15">
        <v>14175</v>
      </c>
      <c r="F35" s="15">
        <v>7509206.25</v>
      </c>
      <c r="G35" s="16">
        <f t="shared" si="0"/>
        <v>2.322068918596393E-3</v>
      </c>
      <c r="H35" s="17"/>
    </row>
    <row r="36" spans="1:8" x14ac:dyDescent="0.25">
      <c r="A36" s="12"/>
      <c r="B36" s="13" t="s">
        <v>17</v>
      </c>
      <c r="C36" s="14" t="s">
        <v>436</v>
      </c>
      <c r="D36" s="14" t="s">
        <v>440</v>
      </c>
      <c r="E36" s="15">
        <v>57555</v>
      </c>
      <c r="F36" s="15">
        <v>56844195.75</v>
      </c>
      <c r="G36" s="16">
        <f t="shared" si="0"/>
        <v>1.7577908471176188E-2</v>
      </c>
      <c r="H36" s="17"/>
    </row>
    <row r="37" spans="1:8" x14ac:dyDescent="0.25">
      <c r="A37" s="12"/>
      <c r="B37" s="13" t="s">
        <v>35</v>
      </c>
      <c r="C37" s="14" t="s">
        <v>498</v>
      </c>
      <c r="D37" s="14" t="s">
        <v>452</v>
      </c>
      <c r="E37" s="15">
        <v>31820</v>
      </c>
      <c r="F37" s="15">
        <v>15760446</v>
      </c>
      <c r="G37" s="16">
        <f t="shared" si="0"/>
        <v>4.8735965668564299E-3</v>
      </c>
      <c r="H37" s="17"/>
    </row>
    <row r="38" spans="1:8" x14ac:dyDescent="0.25">
      <c r="A38" s="12"/>
      <c r="B38" s="13" t="s">
        <v>305</v>
      </c>
      <c r="C38" s="14" t="s">
        <v>491</v>
      </c>
      <c r="D38" s="14" t="s">
        <v>490</v>
      </c>
      <c r="E38" s="15">
        <v>7000</v>
      </c>
      <c r="F38" s="15">
        <v>16006550</v>
      </c>
      <c r="G38" s="16">
        <f t="shared" si="0"/>
        <v>4.9496992107466876E-3</v>
      </c>
      <c r="H38" s="17"/>
    </row>
    <row r="39" spans="1:8" x14ac:dyDescent="0.25">
      <c r="A39" s="12"/>
      <c r="B39" s="13" t="s">
        <v>36</v>
      </c>
      <c r="C39" s="14" t="s">
        <v>501</v>
      </c>
      <c r="D39" s="14" t="s">
        <v>502</v>
      </c>
      <c r="E39" s="15">
        <v>11600</v>
      </c>
      <c r="F39" s="15">
        <v>15865900</v>
      </c>
      <c r="G39" s="16">
        <f t="shared" si="0"/>
        <v>4.9062060661282953E-3</v>
      </c>
      <c r="H39" s="17"/>
    </row>
    <row r="40" spans="1:8" x14ac:dyDescent="0.25">
      <c r="A40" s="12"/>
      <c r="B40" s="13" t="s">
        <v>298</v>
      </c>
      <c r="C40" s="14" t="s">
        <v>408</v>
      </c>
      <c r="D40" s="14" t="s">
        <v>409</v>
      </c>
      <c r="E40" s="15">
        <v>18000</v>
      </c>
      <c r="F40" s="15">
        <v>7821000</v>
      </c>
      <c r="G40" s="16">
        <f t="shared" si="0"/>
        <v>2.41848477824702E-3</v>
      </c>
      <c r="H40" s="17"/>
    </row>
    <row r="41" spans="1:8" outlineLevel="1" x14ac:dyDescent="0.25">
      <c r="A41" s="12"/>
      <c r="B41" s="13" t="s">
        <v>16</v>
      </c>
      <c r="C41" s="14" t="s">
        <v>443</v>
      </c>
      <c r="D41" s="14" t="s">
        <v>317</v>
      </c>
      <c r="E41" s="15">
        <v>40971</v>
      </c>
      <c r="F41" s="15">
        <v>113719107.59999999</v>
      </c>
      <c r="G41" s="16">
        <f t="shared" si="0"/>
        <v>3.5165315269969952E-2</v>
      </c>
      <c r="H41" s="18"/>
    </row>
    <row r="42" spans="1:8" outlineLevel="1" x14ac:dyDescent="0.25">
      <c r="A42" s="12"/>
      <c r="B42" s="13" t="s">
        <v>62</v>
      </c>
      <c r="C42" s="14" t="s">
        <v>505</v>
      </c>
      <c r="D42" s="14" t="s">
        <v>289</v>
      </c>
      <c r="E42" s="15">
        <v>26150</v>
      </c>
      <c r="F42" s="15">
        <v>26769755</v>
      </c>
      <c r="G42" s="16">
        <f t="shared" si="0"/>
        <v>8.2780008930957751E-3</v>
      </c>
      <c r="H42" s="18"/>
    </row>
    <row r="43" spans="1:8" outlineLevel="1" x14ac:dyDescent="0.25">
      <c r="A43" s="12"/>
      <c r="B43" s="13" t="s">
        <v>32</v>
      </c>
      <c r="C43" s="14" t="s">
        <v>516</v>
      </c>
      <c r="D43" s="14" t="s">
        <v>517</v>
      </c>
      <c r="E43" s="15">
        <v>15150</v>
      </c>
      <c r="F43" s="15">
        <v>11215545</v>
      </c>
      <c r="G43" s="16">
        <f t="shared" si="0"/>
        <v>3.4681786040460906E-3</v>
      </c>
      <c r="H43" s="18"/>
    </row>
    <row r="44" spans="1:8" outlineLevel="1" x14ac:dyDescent="0.25">
      <c r="A44" s="12"/>
      <c r="B44" s="13" t="s">
        <v>19</v>
      </c>
      <c r="C44" s="14" t="s">
        <v>446</v>
      </c>
      <c r="D44" s="14" t="s">
        <v>447</v>
      </c>
      <c r="E44" s="15">
        <v>44598</v>
      </c>
      <c r="F44" s="15">
        <v>54717286.200000003</v>
      </c>
      <c r="G44" s="16">
        <f t="shared" si="0"/>
        <v>1.6920205060949461E-2</v>
      </c>
      <c r="H44" s="18"/>
    </row>
    <row r="45" spans="1:8" outlineLevel="1" x14ac:dyDescent="0.25">
      <c r="A45" s="12"/>
      <c r="B45" s="13" t="s">
        <v>30</v>
      </c>
      <c r="C45" s="14" t="s">
        <v>488</v>
      </c>
      <c r="D45" s="14" t="s">
        <v>489</v>
      </c>
      <c r="E45" s="15">
        <v>80200</v>
      </c>
      <c r="F45" s="15">
        <v>11705190</v>
      </c>
      <c r="G45" s="16">
        <f t="shared" si="0"/>
        <v>3.6195913363366882E-3</v>
      </c>
      <c r="H45" s="18"/>
    </row>
    <row r="46" spans="1:8" outlineLevel="1" x14ac:dyDescent="0.25">
      <c r="A46" s="12"/>
      <c r="B46" s="13" t="s">
        <v>20</v>
      </c>
      <c r="C46" s="14" t="s">
        <v>495</v>
      </c>
      <c r="D46" s="14" t="s">
        <v>489</v>
      </c>
      <c r="E46" s="15">
        <v>117050</v>
      </c>
      <c r="F46" s="15">
        <v>56763397.5</v>
      </c>
      <c r="G46" s="16">
        <f t="shared" si="0"/>
        <v>1.7552923259856152E-2</v>
      </c>
      <c r="H46" s="18"/>
    </row>
    <row r="47" spans="1:8" outlineLevel="1" x14ac:dyDescent="0.25">
      <c r="A47" s="12"/>
      <c r="B47" s="13" t="s">
        <v>21</v>
      </c>
      <c r="C47" s="14" t="s">
        <v>448</v>
      </c>
      <c r="D47" s="14" t="s">
        <v>405</v>
      </c>
      <c r="E47" s="15">
        <v>47536</v>
      </c>
      <c r="F47" s="15">
        <v>112394118.40000001</v>
      </c>
      <c r="G47" s="16">
        <f t="shared" si="0"/>
        <v>3.4755589376664536E-2</v>
      </c>
      <c r="H47" s="18"/>
    </row>
    <row r="48" spans="1:8" outlineLevel="1" x14ac:dyDescent="0.25">
      <c r="A48" s="12"/>
      <c r="B48" s="13" t="s">
        <v>15</v>
      </c>
      <c r="C48" s="14" t="s">
        <v>494</v>
      </c>
      <c r="D48" s="14" t="s">
        <v>493</v>
      </c>
      <c r="E48" s="15">
        <v>308700</v>
      </c>
      <c r="F48" s="15">
        <v>31888710</v>
      </c>
      <c r="G48" s="16">
        <f t="shared" si="0"/>
        <v>9.860933350330333E-3</v>
      </c>
      <c r="H48" s="18"/>
    </row>
    <row r="49" spans="1:8" outlineLevel="1" x14ac:dyDescent="0.25">
      <c r="A49" s="12"/>
      <c r="B49" s="13" t="s">
        <v>61</v>
      </c>
      <c r="C49" s="14" t="s">
        <v>506</v>
      </c>
      <c r="D49" s="14" t="s">
        <v>335</v>
      </c>
      <c r="E49" s="15">
        <v>222050</v>
      </c>
      <c r="F49" s="15">
        <v>38192600</v>
      </c>
      <c r="G49" s="16">
        <f t="shared" si="0"/>
        <v>1.181028279525344E-2</v>
      </c>
      <c r="H49" s="18"/>
    </row>
    <row r="50" spans="1:8" outlineLevel="1" x14ac:dyDescent="0.25">
      <c r="A50" s="12"/>
      <c r="B50" s="13" t="s">
        <v>60</v>
      </c>
      <c r="C50" s="14" t="s">
        <v>487</v>
      </c>
      <c r="D50" s="14" t="s">
        <v>289</v>
      </c>
      <c r="E50" s="15">
        <v>6290</v>
      </c>
      <c r="F50" s="15">
        <v>9910838.5</v>
      </c>
      <c r="G50" s="16">
        <f t="shared" si="0"/>
        <v>3.0647247221473636E-3</v>
      </c>
      <c r="H50" s="18"/>
    </row>
    <row r="51" spans="1:8" outlineLevel="1" x14ac:dyDescent="0.25">
      <c r="A51" s="12"/>
      <c r="B51" s="13" t="s">
        <v>22</v>
      </c>
      <c r="C51" s="14" t="s">
        <v>450</v>
      </c>
      <c r="D51" s="14" t="s">
        <v>331</v>
      </c>
      <c r="E51" s="15">
        <v>265316</v>
      </c>
      <c r="F51" s="15">
        <v>243467227.40000001</v>
      </c>
      <c r="G51" s="16">
        <f t="shared" si="0"/>
        <v>7.5287275728027861E-2</v>
      </c>
      <c r="H51" s="18"/>
    </row>
    <row r="52" spans="1:8" outlineLevel="1" x14ac:dyDescent="0.25">
      <c r="A52" s="12"/>
      <c r="B52" s="13" t="s">
        <v>49</v>
      </c>
      <c r="C52" s="14" t="s">
        <v>486</v>
      </c>
      <c r="D52" s="14" t="s">
        <v>485</v>
      </c>
      <c r="E52" s="15">
        <v>42500</v>
      </c>
      <c r="F52" s="15">
        <v>22648250</v>
      </c>
      <c r="G52" s="16">
        <f t="shared" si="0"/>
        <v>7.0035095101563839E-3</v>
      </c>
      <c r="H52" s="18"/>
    </row>
    <row r="53" spans="1:8" outlineLevel="1" x14ac:dyDescent="0.25">
      <c r="A53" s="12"/>
      <c r="B53" s="13" t="s">
        <v>39</v>
      </c>
      <c r="C53" s="14" t="s">
        <v>481</v>
      </c>
      <c r="D53" s="14" t="s">
        <v>482</v>
      </c>
      <c r="E53" s="15">
        <v>28120</v>
      </c>
      <c r="F53" s="15">
        <v>21479462</v>
      </c>
      <c r="G53" s="16">
        <f t="shared" si="0"/>
        <v>6.6420856529772788E-3</v>
      </c>
      <c r="H53" s="18"/>
    </row>
    <row r="54" spans="1:8" outlineLevel="1" x14ac:dyDescent="0.25">
      <c r="A54" s="12"/>
      <c r="B54" s="13" t="s">
        <v>40</v>
      </c>
      <c r="C54" s="14" t="s">
        <v>479</v>
      </c>
      <c r="D54" s="14" t="s">
        <v>473</v>
      </c>
      <c r="E54" s="15">
        <v>7865</v>
      </c>
      <c r="F54" s="15">
        <v>6302617.75</v>
      </c>
      <c r="G54" s="16">
        <f t="shared" si="0"/>
        <v>1.9489560275520372E-3</v>
      </c>
      <c r="H54" s="18"/>
    </row>
    <row r="55" spans="1:8" outlineLevel="1" x14ac:dyDescent="0.25">
      <c r="A55" s="12"/>
      <c r="B55" s="13" t="s">
        <v>297</v>
      </c>
      <c r="C55" s="14" t="s">
        <v>449</v>
      </c>
      <c r="D55" s="14" t="s">
        <v>452</v>
      </c>
      <c r="E55" s="15">
        <v>187500</v>
      </c>
      <c r="F55" s="15">
        <v>20118750</v>
      </c>
      <c r="G55" s="16">
        <f t="shared" si="0"/>
        <v>6.2213132121668891E-3</v>
      </c>
      <c r="H55" s="18"/>
    </row>
    <row r="56" spans="1:8" outlineLevel="1" x14ac:dyDescent="0.25">
      <c r="A56" s="12"/>
      <c r="B56" s="13" t="s">
        <v>41</v>
      </c>
      <c r="C56" s="14" t="s">
        <v>477</v>
      </c>
      <c r="D56" s="14" t="s">
        <v>476</v>
      </c>
      <c r="E56" s="15">
        <v>5485</v>
      </c>
      <c r="F56" s="15">
        <v>24976221.75</v>
      </c>
      <c r="G56" s="16">
        <f t="shared" si="0"/>
        <v>7.7233873060346698E-3</v>
      </c>
      <c r="H56" s="18"/>
    </row>
    <row r="57" spans="1:8" outlineLevel="1" x14ac:dyDescent="0.25">
      <c r="A57" s="12"/>
      <c r="B57" s="13" t="s">
        <v>23</v>
      </c>
      <c r="C57" s="14" t="s">
        <v>434</v>
      </c>
      <c r="D57" s="14" t="s">
        <v>411</v>
      </c>
      <c r="E57" s="15">
        <v>9840</v>
      </c>
      <c r="F57" s="15">
        <v>32482824</v>
      </c>
      <c r="G57" s="16">
        <f t="shared" si="0"/>
        <v>1.0044650990727143E-2</v>
      </c>
      <c r="H57" s="18"/>
    </row>
    <row r="58" spans="1:8" outlineLevel="1" x14ac:dyDescent="0.25">
      <c r="A58" s="12"/>
      <c r="B58" s="13" t="s">
        <v>59</v>
      </c>
      <c r="C58" s="14" t="s">
        <v>509</v>
      </c>
      <c r="D58" s="14" t="s">
        <v>440</v>
      </c>
      <c r="E58" s="15">
        <v>26190</v>
      </c>
      <c r="F58" s="15">
        <v>23781829.5</v>
      </c>
      <c r="G58" s="16">
        <f t="shared" si="0"/>
        <v>7.3540458566188393E-3</v>
      </c>
      <c r="H58" s="18"/>
    </row>
    <row r="59" spans="1:8" outlineLevel="1" x14ac:dyDescent="0.25">
      <c r="A59" s="12"/>
      <c r="B59" s="13" t="s">
        <v>53</v>
      </c>
      <c r="C59" s="14" t="s">
        <v>464</v>
      </c>
      <c r="D59" s="14" t="s">
        <v>466</v>
      </c>
      <c r="E59" s="15">
        <v>6165</v>
      </c>
      <c r="F59" s="15">
        <v>30392525.25</v>
      </c>
      <c r="G59" s="16">
        <f t="shared" si="0"/>
        <v>9.39826872389889E-3</v>
      </c>
      <c r="H59" s="18"/>
    </row>
    <row r="60" spans="1:8" outlineLevel="1" x14ac:dyDescent="0.25">
      <c r="A60" s="12"/>
      <c r="B60" s="13" t="s">
        <v>57</v>
      </c>
      <c r="C60" s="14" t="s">
        <v>519</v>
      </c>
      <c r="D60" s="14" t="s">
        <v>520</v>
      </c>
      <c r="E60" s="15">
        <v>1142</v>
      </c>
      <c r="F60" s="15">
        <v>24851518.800000001</v>
      </c>
      <c r="G60" s="16">
        <f t="shared" si="0"/>
        <v>7.684825461465242E-3</v>
      </c>
      <c r="H60" s="18"/>
    </row>
    <row r="61" spans="1:8" outlineLevel="1" x14ac:dyDescent="0.25">
      <c r="A61" s="12"/>
      <c r="B61" s="13" t="s">
        <v>52</v>
      </c>
      <c r="C61" s="14" t="s">
        <v>465</v>
      </c>
      <c r="D61" s="14" t="s">
        <v>467</v>
      </c>
      <c r="E61" s="15">
        <v>11115</v>
      </c>
      <c r="F61" s="15">
        <v>29364162.75</v>
      </c>
      <c r="G61" s="16">
        <f t="shared" si="0"/>
        <v>9.0802685892907766E-3</v>
      </c>
      <c r="H61" s="18"/>
    </row>
    <row r="62" spans="1:8" outlineLevel="1" x14ac:dyDescent="0.25">
      <c r="A62" s="12"/>
      <c r="B62" s="13" t="s">
        <v>28</v>
      </c>
      <c r="C62" s="14" t="s">
        <v>425</v>
      </c>
      <c r="D62" s="14" t="s">
        <v>331</v>
      </c>
      <c r="E62" s="15">
        <v>41887</v>
      </c>
      <c r="F62" s="15">
        <v>81179100.349999994</v>
      </c>
      <c r="G62" s="16">
        <f t="shared" si="0"/>
        <v>2.5102981525158208E-2</v>
      </c>
      <c r="H62" s="18"/>
    </row>
    <row r="63" spans="1:8" outlineLevel="1" x14ac:dyDescent="0.25">
      <c r="A63" s="12"/>
      <c r="B63" s="13" t="s">
        <v>51</v>
      </c>
      <c r="C63" s="14" t="s">
        <v>470</v>
      </c>
      <c r="D63" s="14" t="s">
        <v>320</v>
      </c>
      <c r="E63" s="15">
        <v>7620</v>
      </c>
      <c r="F63" s="15">
        <v>47854362</v>
      </c>
      <c r="G63" s="16">
        <f t="shared" si="0"/>
        <v>1.4797985688495413E-2</v>
      </c>
      <c r="H63" s="18"/>
    </row>
    <row r="64" spans="1:8" outlineLevel="1" x14ac:dyDescent="0.25">
      <c r="A64" s="12"/>
      <c r="B64" s="13" t="s">
        <v>27</v>
      </c>
      <c r="C64" s="14" t="s">
        <v>429</v>
      </c>
      <c r="D64" s="14" t="s">
        <v>433</v>
      </c>
      <c r="E64" s="15">
        <v>6861</v>
      </c>
      <c r="F64" s="15">
        <v>58932902.549999997</v>
      </c>
      <c r="G64" s="16">
        <f t="shared" si="0"/>
        <v>1.822379845992712E-2</v>
      </c>
      <c r="H64" s="18"/>
    </row>
    <row r="65" spans="1:8" outlineLevel="1" x14ac:dyDescent="0.25">
      <c r="A65" s="12"/>
      <c r="B65" s="13" t="s">
        <v>50</v>
      </c>
      <c r="C65" s="14" t="s">
        <v>472</v>
      </c>
      <c r="D65" s="14" t="s">
        <v>468</v>
      </c>
      <c r="E65" s="15">
        <v>15450</v>
      </c>
      <c r="F65" s="15">
        <v>22858275</v>
      </c>
      <c r="G65" s="16">
        <f t="shared" si="0"/>
        <v>7.0684554589546611E-3</v>
      </c>
      <c r="H65" s="18"/>
    </row>
    <row r="66" spans="1:8" outlineLevel="1" x14ac:dyDescent="0.25">
      <c r="A66" s="12"/>
      <c r="B66" s="13" t="s">
        <v>48</v>
      </c>
      <c r="C66" s="14" t="s">
        <v>471</v>
      </c>
      <c r="D66" s="14" t="s">
        <v>329</v>
      </c>
      <c r="E66" s="15">
        <v>56575</v>
      </c>
      <c r="F66" s="15">
        <v>20231220</v>
      </c>
      <c r="G66" s="16">
        <f t="shared" si="0"/>
        <v>6.256092266381112E-3</v>
      </c>
      <c r="H66" s="18"/>
    </row>
    <row r="67" spans="1:8" outlineLevel="1" x14ac:dyDescent="0.25">
      <c r="A67" s="12"/>
      <c r="B67" s="13" t="s">
        <v>26</v>
      </c>
      <c r="C67" s="14" t="s">
        <v>475</v>
      </c>
      <c r="D67" s="14" t="s">
        <v>377</v>
      </c>
      <c r="E67" s="15">
        <v>115394</v>
      </c>
      <c r="F67" s="15">
        <v>279311177</v>
      </c>
      <c r="G67" s="16">
        <f t="shared" si="0"/>
        <v>8.6371286276532316E-2</v>
      </c>
      <c r="H67" s="18"/>
    </row>
    <row r="68" spans="1:8" outlineLevel="1" x14ac:dyDescent="0.25">
      <c r="A68" s="12"/>
      <c r="B68" s="13" t="s">
        <v>47</v>
      </c>
      <c r="C68" s="14" t="s">
        <v>518</v>
      </c>
      <c r="D68" s="14" t="s">
        <v>511</v>
      </c>
      <c r="E68" s="15">
        <v>21000</v>
      </c>
      <c r="F68" s="15">
        <v>12845700</v>
      </c>
      <c r="G68" s="16">
        <f t="shared" si="0"/>
        <v>3.972270798609864E-3</v>
      </c>
      <c r="H68" s="18"/>
    </row>
    <row r="69" spans="1:8" outlineLevel="1" x14ac:dyDescent="0.25">
      <c r="A69" s="12"/>
      <c r="B69" s="13" t="s">
        <v>46</v>
      </c>
      <c r="C69" s="14" t="s">
        <v>469</v>
      </c>
      <c r="D69" s="14" t="s">
        <v>411</v>
      </c>
      <c r="E69" s="15">
        <v>720</v>
      </c>
      <c r="F69" s="15">
        <v>3191004</v>
      </c>
      <c r="G69" s="16">
        <f t="shared" si="0"/>
        <v>9.8675292179073709E-4</v>
      </c>
      <c r="H69" s="18"/>
    </row>
    <row r="70" spans="1:8" outlineLevel="1" x14ac:dyDescent="0.25">
      <c r="A70" s="12"/>
      <c r="B70" s="13" t="s">
        <v>58</v>
      </c>
      <c r="C70" s="14" t="s">
        <v>508</v>
      </c>
      <c r="D70" s="14" t="s">
        <v>331</v>
      </c>
      <c r="E70" s="15">
        <v>22706</v>
      </c>
      <c r="F70" s="15">
        <v>26175476.800000001</v>
      </c>
      <c r="G70" s="16">
        <f t="shared" si="0"/>
        <v>8.0942324771970369E-3</v>
      </c>
      <c r="H70" s="18"/>
    </row>
    <row r="71" spans="1:8" outlineLevel="1" x14ac:dyDescent="0.25">
      <c r="A71" s="12"/>
      <c r="B71" s="13" t="s">
        <v>25</v>
      </c>
      <c r="C71" s="14" t="s">
        <v>453</v>
      </c>
      <c r="D71" s="14" t="s">
        <v>454</v>
      </c>
      <c r="E71" s="15">
        <v>37250</v>
      </c>
      <c r="F71" s="15">
        <v>14769625</v>
      </c>
      <c r="G71" s="16">
        <f t="shared" ref="G71:G76" si="1">+F71/$F$90</f>
        <v>4.5672053756446295E-3</v>
      </c>
      <c r="H71" s="18"/>
    </row>
    <row r="72" spans="1:8" x14ac:dyDescent="0.25">
      <c r="A72" s="12"/>
      <c r="B72" s="13" t="s">
        <v>45</v>
      </c>
      <c r="C72" s="14" t="s">
        <v>510</v>
      </c>
      <c r="D72" s="14" t="s">
        <v>454</v>
      </c>
      <c r="E72" s="15">
        <v>5125</v>
      </c>
      <c r="F72" s="15">
        <v>9034606.25</v>
      </c>
      <c r="G72" s="16">
        <f t="shared" si="1"/>
        <v>2.7937677653855509E-3</v>
      </c>
      <c r="H72" s="18"/>
    </row>
    <row r="73" spans="1:8" x14ac:dyDescent="0.25">
      <c r="A73" s="12"/>
      <c r="B73" s="13" t="s">
        <v>44</v>
      </c>
      <c r="C73" s="14" t="s">
        <v>478</v>
      </c>
      <c r="D73" s="14" t="s">
        <v>474</v>
      </c>
      <c r="E73" s="15">
        <v>18850</v>
      </c>
      <c r="F73" s="15">
        <v>14649277.5</v>
      </c>
      <c r="G73" s="16">
        <f t="shared" si="1"/>
        <v>4.5299903651792048E-3</v>
      </c>
      <c r="H73" s="18"/>
    </row>
    <row r="74" spans="1:8" x14ac:dyDescent="0.25">
      <c r="A74" s="12"/>
      <c r="B74" s="13" t="s">
        <v>24</v>
      </c>
      <c r="C74" s="14" t="s">
        <v>458</v>
      </c>
      <c r="D74" s="14" t="s">
        <v>415</v>
      </c>
      <c r="E74" s="15">
        <v>94482</v>
      </c>
      <c r="F74" s="15">
        <v>75519462.599999994</v>
      </c>
      <c r="G74" s="16">
        <f t="shared" si="1"/>
        <v>2.3352853952115473E-2</v>
      </c>
      <c r="H74" s="18"/>
    </row>
    <row r="75" spans="1:8" x14ac:dyDescent="0.25">
      <c r="A75" s="12"/>
      <c r="B75" s="13" t="s">
        <v>43</v>
      </c>
      <c r="C75" s="14" t="s">
        <v>483</v>
      </c>
      <c r="D75" s="14" t="s">
        <v>484</v>
      </c>
      <c r="E75" s="15">
        <v>35425</v>
      </c>
      <c r="F75" s="15">
        <v>15815491.25</v>
      </c>
      <c r="G75" s="16">
        <f t="shared" si="1"/>
        <v>4.890618188035282E-3</v>
      </c>
      <c r="H75" s="18"/>
    </row>
    <row r="76" spans="1:8" x14ac:dyDescent="0.25">
      <c r="A76" s="12"/>
      <c r="B76" s="13" t="s">
        <v>42</v>
      </c>
      <c r="C76" s="14" t="s">
        <v>480</v>
      </c>
      <c r="D76" s="14" t="s">
        <v>409</v>
      </c>
      <c r="E76" s="15">
        <v>23560</v>
      </c>
      <c r="F76" s="15">
        <v>26860756</v>
      </c>
      <c r="G76" s="16">
        <f t="shared" si="1"/>
        <v>8.3061410968171996E-3</v>
      </c>
      <c r="H76" s="18"/>
    </row>
    <row r="77" spans="1:8" x14ac:dyDescent="0.25">
      <c r="A77" s="12"/>
      <c r="B77" s="13"/>
      <c r="C77" s="14"/>
      <c r="D77" s="14"/>
      <c r="E77" s="15"/>
      <c r="F77" s="15"/>
      <c r="G77" s="16"/>
      <c r="H77" s="18"/>
    </row>
    <row r="78" spans="1:8" x14ac:dyDescent="0.25">
      <c r="B78" s="22"/>
      <c r="C78" s="22" t="s">
        <v>76</v>
      </c>
      <c r="D78" s="22"/>
      <c r="E78" s="24"/>
      <c r="F78" s="25">
        <f>SUM(F7:F77)</f>
        <v>3154450501.0000005</v>
      </c>
      <c r="G78" s="26">
        <f>+F78/$F$90</f>
        <v>0.97544949755813681</v>
      </c>
      <c r="H78" s="27"/>
    </row>
    <row r="80" spans="1:8" x14ac:dyDescent="0.25">
      <c r="B80" s="28"/>
      <c r="C80" s="28" t="s">
        <v>77</v>
      </c>
      <c r="D80" s="28"/>
      <c r="E80" s="28"/>
      <c r="F80" s="28" t="s">
        <v>10</v>
      </c>
      <c r="G80" s="29" t="s">
        <v>11</v>
      </c>
      <c r="H80" s="28" t="s">
        <v>12</v>
      </c>
    </row>
    <row r="81" spans="1:8" x14ac:dyDescent="0.25">
      <c r="B81" s="30"/>
      <c r="C81" s="22" t="s">
        <v>78</v>
      </c>
      <c r="D81" s="14"/>
      <c r="E81" s="20"/>
      <c r="F81" s="31" t="s">
        <v>79</v>
      </c>
      <c r="G81" s="32">
        <v>0</v>
      </c>
      <c r="H81" s="14"/>
    </row>
    <row r="82" spans="1:8" x14ac:dyDescent="0.25">
      <c r="A82" s="33" t="s">
        <v>80</v>
      </c>
      <c r="B82" s="30" t="s">
        <v>81</v>
      </c>
      <c r="C82" s="22" t="s">
        <v>82</v>
      </c>
      <c r="D82" s="22"/>
      <c r="E82" s="24"/>
      <c r="F82" s="15">
        <v>31886405.559999999</v>
      </c>
      <c r="G82" s="32">
        <f>+F82/$F$90</f>
        <v>9.8602207492483242E-3</v>
      </c>
      <c r="H82" s="14"/>
    </row>
    <row r="83" spans="1:8" x14ac:dyDescent="0.25">
      <c r="B83" s="30"/>
      <c r="C83" s="22" t="s">
        <v>83</v>
      </c>
      <c r="D83" s="14"/>
      <c r="E83" s="20"/>
      <c r="F83" s="24" t="s">
        <v>79</v>
      </c>
      <c r="G83" s="32">
        <v>0</v>
      </c>
      <c r="H83" s="14"/>
    </row>
    <row r="84" spans="1:8" x14ac:dyDescent="0.25">
      <c r="B84" s="30"/>
      <c r="C84" s="22" t="s">
        <v>84</v>
      </c>
      <c r="D84" s="14"/>
      <c r="E84" s="20"/>
      <c r="F84" s="24" t="s">
        <v>79</v>
      </c>
      <c r="G84" s="32">
        <v>0</v>
      </c>
      <c r="H84" s="14"/>
    </row>
    <row r="85" spans="1:8" x14ac:dyDescent="0.25">
      <c r="B85" s="30"/>
      <c r="C85" s="22" t="s">
        <v>85</v>
      </c>
      <c r="D85" s="14"/>
      <c r="E85" s="20"/>
      <c r="F85" s="24" t="s">
        <v>79</v>
      </c>
      <c r="G85" s="32">
        <v>0</v>
      </c>
      <c r="H85" s="14"/>
    </row>
    <row r="86" spans="1:8" x14ac:dyDescent="0.25">
      <c r="A86" s="34" t="s">
        <v>86</v>
      </c>
      <c r="B86" s="14" t="s">
        <v>86</v>
      </c>
      <c r="C86" s="14" t="s">
        <v>87</v>
      </c>
      <c r="D86" s="14"/>
      <c r="E86" s="20"/>
      <c r="F86" s="15">
        <v>47506064.189999998</v>
      </c>
      <c r="G86" s="32">
        <f>+F86/$F$90</f>
        <v>1.4690281692614864E-2</v>
      </c>
      <c r="H86" s="14"/>
    </row>
    <row r="87" spans="1:8" x14ac:dyDescent="0.25">
      <c r="B87" s="30"/>
      <c r="C87" s="14"/>
      <c r="D87" s="14"/>
      <c r="E87" s="20"/>
      <c r="F87" s="31"/>
      <c r="G87" s="32"/>
      <c r="H87" s="14"/>
    </row>
    <row r="88" spans="1:8" x14ac:dyDescent="0.25">
      <c r="B88" s="30"/>
      <c r="C88" s="14" t="s">
        <v>88</v>
      </c>
      <c r="D88" s="14"/>
      <c r="E88" s="20"/>
      <c r="F88" s="35">
        <f>SUM(F81:F87)</f>
        <v>79392469.75</v>
      </c>
      <c r="G88" s="32">
        <f>+F88/$F$90</f>
        <v>2.455050244186319E-2</v>
      </c>
      <c r="H88" s="14"/>
    </row>
    <row r="89" spans="1:8" x14ac:dyDescent="0.25">
      <c r="B89" s="30"/>
      <c r="C89" s="14"/>
      <c r="D89" s="14"/>
      <c r="E89" s="20"/>
      <c r="F89" s="35"/>
      <c r="G89" s="32"/>
      <c r="H89" s="14"/>
    </row>
    <row r="90" spans="1:8" x14ac:dyDescent="0.25">
      <c r="B90" s="36"/>
      <c r="C90" s="37" t="s">
        <v>89</v>
      </c>
      <c r="D90" s="38"/>
      <c r="E90" s="39"/>
      <c r="F90" s="40">
        <f>+F88+F78</f>
        <v>3233842970.7500005</v>
      </c>
      <c r="G90" s="41">
        <v>1</v>
      </c>
      <c r="H90" s="14"/>
    </row>
    <row r="91" spans="1:8" x14ac:dyDescent="0.25">
      <c r="F91" s="42"/>
    </row>
    <row r="92" spans="1:8" x14ac:dyDescent="0.25">
      <c r="C92" s="22" t="s">
        <v>90</v>
      </c>
      <c r="D92" s="43"/>
      <c r="F92" s="4">
        <v>0</v>
      </c>
    </row>
    <row r="93" spans="1:8" x14ac:dyDescent="0.25">
      <c r="C93" s="22" t="s">
        <v>91</v>
      </c>
      <c r="D93" s="44"/>
    </row>
    <row r="94" spans="1:8" x14ac:dyDescent="0.25">
      <c r="C94" s="22" t="s">
        <v>92</v>
      </c>
      <c r="D94" s="44"/>
    </row>
    <row r="95" spans="1:8" x14ac:dyDescent="0.25">
      <c r="C95" s="22" t="s">
        <v>93</v>
      </c>
      <c r="D95" s="45">
        <v>19.435500000000001</v>
      </c>
    </row>
    <row r="96" spans="1:8" x14ac:dyDescent="0.25">
      <c r="C96" s="22" t="s">
        <v>94</v>
      </c>
      <c r="D96" s="45">
        <v>18.7257</v>
      </c>
    </row>
    <row r="97" spans="1:8" x14ac:dyDescent="0.25">
      <c r="A97" s="33" t="s">
        <v>95</v>
      </c>
      <c r="C97" s="22" t="s">
        <v>96</v>
      </c>
      <c r="D97" s="46">
        <v>346583039.39999998</v>
      </c>
    </row>
    <row r="98" spans="1:8" x14ac:dyDescent="0.25">
      <c r="C98" s="22" t="s">
        <v>97</v>
      </c>
      <c r="D98" s="44">
        <v>0</v>
      </c>
    </row>
    <row r="99" spans="1:8" x14ac:dyDescent="0.25">
      <c r="C99" s="22" t="s">
        <v>98</v>
      </c>
      <c r="D99" s="44">
        <v>0</v>
      </c>
      <c r="F99" s="42"/>
      <c r="G99" s="47"/>
    </row>
    <row r="100" spans="1:8" x14ac:dyDescent="0.25">
      <c r="B100" s="48"/>
      <c r="C100" s="12"/>
    </row>
    <row r="101" spans="1:8" x14ac:dyDescent="0.25">
      <c r="F101" s="4"/>
    </row>
    <row r="102" spans="1:8" x14ac:dyDescent="0.25">
      <c r="C102" s="28" t="s">
        <v>99</v>
      </c>
      <c r="D102" s="28"/>
      <c r="E102" s="28"/>
      <c r="F102" s="28"/>
      <c r="G102" s="29"/>
      <c r="H102" s="28"/>
    </row>
    <row r="103" spans="1:8" x14ac:dyDescent="0.25">
      <c r="C103" s="28" t="s">
        <v>100</v>
      </c>
      <c r="D103" s="28"/>
      <c r="E103" s="28"/>
      <c r="F103" s="28" t="s">
        <v>10</v>
      </c>
      <c r="G103" s="29" t="s">
        <v>11</v>
      </c>
      <c r="H103" s="28" t="s">
        <v>12</v>
      </c>
    </row>
    <row r="104" spans="1:8" x14ac:dyDescent="0.25">
      <c r="A104" s="1" t="s">
        <v>101</v>
      </c>
      <c r="C104" s="22" t="s">
        <v>102</v>
      </c>
      <c r="D104" s="14"/>
      <c r="E104" s="20"/>
      <c r="F104" s="49">
        <f>SUMIF(Table134567685[[Industry ]],A104,Table134567685[Market Value])</f>
        <v>0</v>
      </c>
      <c r="G104" s="50">
        <f>+F104/$F$90</f>
        <v>0</v>
      </c>
      <c r="H104" s="14"/>
    </row>
    <row r="105" spans="1:8" x14ac:dyDescent="0.25">
      <c r="A105" s="14" t="s">
        <v>103</v>
      </c>
      <c r="C105" s="14" t="s">
        <v>104</v>
      </c>
      <c r="D105" s="14"/>
      <c r="E105" s="20"/>
      <c r="F105" s="49">
        <f>SUMIF(Table134567685[[Industry ]],A105,Table134567685[Market Value])</f>
        <v>0</v>
      </c>
      <c r="G105" s="50">
        <f t="shared" ref="G105" si="2">+F105/$F$90</f>
        <v>0</v>
      </c>
      <c r="H105" s="14"/>
    </row>
    <row r="106" spans="1:8" x14ac:dyDescent="0.25">
      <c r="C106" s="14" t="s">
        <v>105</v>
      </c>
      <c r="D106" s="14"/>
      <c r="E106" s="20"/>
      <c r="F106" s="49">
        <f>SUMIF($E$118:$E$125,C106,H118:H125)</f>
        <v>0</v>
      </c>
      <c r="G106" s="50">
        <f>+F106/$F$90</f>
        <v>0</v>
      </c>
      <c r="H106" s="14"/>
    </row>
    <row r="107" spans="1:8" x14ac:dyDescent="0.25">
      <c r="C107" s="14" t="s">
        <v>106</v>
      </c>
      <c r="D107" s="14"/>
      <c r="E107" s="20"/>
      <c r="F107" s="49">
        <f t="shared" ref="F107:F115" si="3">SUMIF($E$118:$E$125,C107,H119:H126)</f>
        <v>0</v>
      </c>
      <c r="G107" s="50">
        <f t="shared" ref="G107:G115" si="4">+F107/$F$90</f>
        <v>0</v>
      </c>
      <c r="H107" s="14"/>
    </row>
    <row r="108" spans="1:8" x14ac:dyDescent="0.25">
      <c r="C108" s="14" t="s">
        <v>107</v>
      </c>
      <c r="D108" s="14"/>
      <c r="E108" s="20"/>
      <c r="F108" s="49">
        <f t="shared" si="3"/>
        <v>0</v>
      </c>
      <c r="G108" s="50">
        <f t="shared" si="4"/>
        <v>0</v>
      </c>
      <c r="H108" s="14"/>
    </row>
    <row r="109" spans="1:8" x14ac:dyDescent="0.25">
      <c r="C109" s="14" t="s">
        <v>108</v>
      </c>
      <c r="D109" s="14"/>
      <c r="E109" s="20"/>
      <c r="F109" s="49">
        <f t="shared" si="3"/>
        <v>0</v>
      </c>
      <c r="G109" s="50">
        <f t="shared" si="4"/>
        <v>0</v>
      </c>
      <c r="H109" s="14"/>
    </row>
    <row r="110" spans="1:8" x14ac:dyDescent="0.25">
      <c r="C110" s="14" t="s">
        <v>109</v>
      </c>
      <c r="D110" s="14"/>
      <c r="E110" s="20"/>
      <c r="F110" s="49">
        <f t="shared" si="3"/>
        <v>0</v>
      </c>
      <c r="G110" s="50">
        <f t="shared" si="4"/>
        <v>0</v>
      </c>
      <c r="H110" s="14"/>
    </row>
    <row r="111" spans="1:8" x14ac:dyDescent="0.25">
      <c r="C111" s="14" t="s">
        <v>110</v>
      </c>
      <c r="D111" s="14"/>
      <c r="E111" s="20"/>
      <c r="F111" s="49">
        <f t="shared" si="3"/>
        <v>0</v>
      </c>
      <c r="G111" s="50">
        <f t="shared" si="4"/>
        <v>0</v>
      </c>
      <c r="H111" s="14"/>
    </row>
    <row r="112" spans="1:8" x14ac:dyDescent="0.25">
      <c r="C112" s="14" t="s">
        <v>111</v>
      </c>
      <c r="D112" s="14"/>
      <c r="E112" s="20"/>
      <c r="F112" s="49">
        <f t="shared" si="3"/>
        <v>0</v>
      </c>
      <c r="G112" s="50">
        <f t="shared" si="4"/>
        <v>0</v>
      </c>
      <c r="H112" s="14"/>
    </row>
    <row r="113" spans="3:8" x14ac:dyDescent="0.25">
      <c r="C113" s="14" t="s">
        <v>112</v>
      </c>
      <c r="D113" s="14"/>
      <c r="E113" s="20"/>
      <c r="F113" s="49">
        <f>SUMIF($E$118:$E$125,C113,H125:H132)</f>
        <v>0</v>
      </c>
      <c r="G113" s="50">
        <f t="shared" si="4"/>
        <v>0</v>
      </c>
      <c r="H113" s="14"/>
    </row>
    <row r="114" spans="3:8" x14ac:dyDescent="0.25">
      <c r="C114" s="14" t="s">
        <v>113</v>
      </c>
      <c r="D114" s="14"/>
      <c r="E114" s="20"/>
      <c r="F114" s="49">
        <f t="shared" si="3"/>
        <v>0</v>
      </c>
      <c r="G114" s="50">
        <f t="shared" si="4"/>
        <v>0</v>
      </c>
      <c r="H114" s="14"/>
    </row>
    <row r="115" spans="3:8" x14ac:dyDescent="0.25">
      <c r="C115" s="14" t="s">
        <v>114</v>
      </c>
      <c r="D115" s="14"/>
      <c r="E115" s="20"/>
      <c r="F115" s="49">
        <f t="shared" si="3"/>
        <v>0</v>
      </c>
      <c r="G115" s="50">
        <f t="shared" si="4"/>
        <v>0</v>
      </c>
      <c r="H115" s="14"/>
    </row>
    <row r="118" spans="3:8" x14ac:dyDescent="0.25">
      <c r="E118" s="14" t="s">
        <v>105</v>
      </c>
      <c r="F118" s="14" t="s">
        <v>115</v>
      </c>
      <c r="G118" s="84">
        <f t="shared" ref="G118:G125" si="5">SUMIF($H$7:$H$73,F118,$E$7:$E$73)</f>
        <v>0</v>
      </c>
      <c r="H118" s="1">
        <f t="shared" ref="H118:H125" si="6">SUMIF($H$7:$H$73,F118,$F$7:$F$73)</f>
        <v>0</v>
      </c>
    </row>
    <row r="119" spans="3:8" x14ac:dyDescent="0.25">
      <c r="E119" s="14" t="s">
        <v>105</v>
      </c>
      <c r="F119" s="14" t="s">
        <v>116</v>
      </c>
      <c r="G119" s="84">
        <f t="shared" si="5"/>
        <v>0</v>
      </c>
      <c r="H119" s="1">
        <f t="shared" si="6"/>
        <v>0</v>
      </c>
    </row>
    <row r="120" spans="3:8" x14ac:dyDescent="0.25">
      <c r="E120" s="14" t="s">
        <v>105</v>
      </c>
      <c r="F120" s="14" t="s">
        <v>117</v>
      </c>
      <c r="G120" s="84">
        <f t="shared" si="5"/>
        <v>0</v>
      </c>
      <c r="H120" s="1">
        <f t="shared" si="6"/>
        <v>0</v>
      </c>
    </row>
    <row r="121" spans="3:8" x14ac:dyDescent="0.25">
      <c r="E121" s="14" t="s">
        <v>107</v>
      </c>
      <c r="F121" s="14" t="s">
        <v>118</v>
      </c>
      <c r="G121" s="84">
        <f t="shared" si="5"/>
        <v>0</v>
      </c>
      <c r="H121" s="1">
        <f t="shared" si="6"/>
        <v>0</v>
      </c>
    </row>
    <row r="122" spans="3:8" x14ac:dyDescent="0.25">
      <c r="E122" s="14" t="s">
        <v>108</v>
      </c>
      <c r="F122" s="14" t="s">
        <v>119</v>
      </c>
      <c r="G122" s="84">
        <f t="shared" si="5"/>
        <v>0</v>
      </c>
      <c r="H122" s="1">
        <f t="shared" si="6"/>
        <v>0</v>
      </c>
    </row>
    <row r="123" spans="3:8" x14ac:dyDescent="0.25">
      <c r="E123" s="14" t="s">
        <v>105</v>
      </c>
      <c r="F123" s="14" t="s">
        <v>120</v>
      </c>
      <c r="G123" s="84">
        <f t="shared" si="5"/>
        <v>0</v>
      </c>
      <c r="H123" s="1">
        <f t="shared" si="6"/>
        <v>0</v>
      </c>
    </row>
    <row r="124" spans="3:8" x14ac:dyDescent="0.25">
      <c r="E124" s="14" t="s">
        <v>108</v>
      </c>
      <c r="F124" s="14" t="s">
        <v>121</v>
      </c>
      <c r="G124" s="84">
        <f t="shared" si="5"/>
        <v>0</v>
      </c>
      <c r="H124" s="1">
        <f t="shared" si="6"/>
        <v>0</v>
      </c>
    </row>
    <row r="125" spans="3:8" x14ac:dyDescent="0.25">
      <c r="E125" s="14" t="s">
        <v>105</v>
      </c>
      <c r="F125" s="14" t="s">
        <v>122</v>
      </c>
      <c r="G125" s="84">
        <f t="shared" si="5"/>
        <v>0</v>
      </c>
      <c r="H125" s="1">
        <f t="shared" si="6"/>
        <v>0</v>
      </c>
    </row>
    <row r="126" spans="3:8" x14ac:dyDescent="0.25">
      <c r="G126" s="84" t="s">
        <v>123</v>
      </c>
      <c r="H126" s="1" t="s">
        <v>123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1B481-0426-4EBC-BBE6-056F4E65931E}">
  <sheetPr>
    <tabColor rgb="FF7030A0"/>
  </sheetPr>
  <dimension ref="A2:O138"/>
  <sheetViews>
    <sheetView showGridLines="0" topLeftCell="D76" zoomScaleNormal="100" zoomScaleSheetLayoutView="89" workbookViewId="0">
      <selection activeCell="H93" sqref="H93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84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</row>
    <row r="3" spans="1:8" x14ac:dyDescent="0.25">
      <c r="A3" s="5" t="s">
        <v>125</v>
      </c>
      <c r="B3" s="2" t="s">
        <v>3</v>
      </c>
      <c r="D3" s="2" t="s">
        <v>124</v>
      </c>
    </row>
    <row r="4" spans="1:8" x14ac:dyDescent="0.25">
      <c r="B4" s="2" t="s">
        <v>5</v>
      </c>
      <c r="D4" s="6">
        <v>45044</v>
      </c>
    </row>
    <row r="6" spans="1:8" x14ac:dyDescent="0.25">
      <c r="B6" s="7" t="s">
        <v>6</v>
      </c>
      <c r="C6" s="8" t="s">
        <v>7</v>
      </c>
      <c r="D6" s="8" t="s">
        <v>8</v>
      </c>
      <c r="E6" s="9" t="s">
        <v>9</v>
      </c>
      <c r="F6" s="8" t="s">
        <v>10</v>
      </c>
      <c r="G6" s="10" t="s">
        <v>11</v>
      </c>
      <c r="H6" s="11" t="s">
        <v>12</v>
      </c>
    </row>
    <row r="7" spans="1:8" x14ac:dyDescent="0.25">
      <c r="A7" s="12"/>
      <c r="B7" s="13" t="s">
        <v>72</v>
      </c>
      <c r="C7" s="14" t="s">
        <v>431</v>
      </c>
      <c r="D7" s="14" t="s">
        <v>427</v>
      </c>
      <c r="E7" s="15">
        <v>2406</v>
      </c>
      <c r="F7" s="15">
        <v>1154880</v>
      </c>
      <c r="G7" s="16">
        <f>+F7/$F$102</f>
        <v>5.0294628192615043E-3</v>
      </c>
      <c r="H7" s="17"/>
    </row>
    <row r="8" spans="1:8" x14ac:dyDescent="0.25">
      <c r="A8" s="12"/>
      <c r="B8" s="13" t="s">
        <v>69</v>
      </c>
      <c r="C8" s="14" t="s">
        <v>430</v>
      </c>
      <c r="D8" s="14" t="s">
        <v>369</v>
      </c>
      <c r="E8" s="15">
        <v>2670</v>
      </c>
      <c r="F8" s="15">
        <v>1137954</v>
      </c>
      <c r="G8" s="16">
        <f t="shared" ref="G8:G71" si="0">+F8/$F$102</f>
        <v>4.9557506693595063E-3</v>
      </c>
      <c r="H8" s="17"/>
    </row>
    <row r="9" spans="1:8" x14ac:dyDescent="0.25">
      <c r="A9" s="12"/>
      <c r="B9" s="13" t="s">
        <v>74</v>
      </c>
      <c r="C9" s="14" t="s">
        <v>512</v>
      </c>
      <c r="D9" s="14" t="s">
        <v>513</v>
      </c>
      <c r="E9" s="15">
        <v>55</v>
      </c>
      <c r="F9" s="15">
        <v>1226348.75</v>
      </c>
      <c r="G9" s="16">
        <f t="shared" si="0"/>
        <v>5.340706776091734E-3</v>
      </c>
      <c r="H9" s="17"/>
    </row>
    <row r="10" spans="1:8" x14ac:dyDescent="0.25">
      <c r="A10" s="12"/>
      <c r="B10" s="13" t="s">
        <v>291</v>
      </c>
      <c r="C10" s="14" t="s">
        <v>416</v>
      </c>
      <c r="D10" s="14" t="s">
        <v>411</v>
      </c>
      <c r="E10" s="15">
        <v>1300</v>
      </c>
      <c r="F10" s="15">
        <v>1479855</v>
      </c>
      <c r="G10" s="16">
        <f t="shared" si="0"/>
        <v>6.4447178065238243E-3</v>
      </c>
      <c r="H10" s="17"/>
    </row>
    <row r="11" spans="1:8" x14ac:dyDescent="0.25">
      <c r="A11" s="12"/>
      <c r="B11" s="13" t="s">
        <v>67</v>
      </c>
      <c r="C11" s="14" t="s">
        <v>420</v>
      </c>
      <c r="D11" s="14" t="s">
        <v>415</v>
      </c>
      <c r="E11" s="15">
        <v>441</v>
      </c>
      <c r="F11" s="15">
        <v>181162.8</v>
      </c>
      <c r="G11" s="16">
        <f t="shared" si="0"/>
        <v>7.8895778508010191E-4</v>
      </c>
      <c r="H11" s="17"/>
    </row>
    <row r="12" spans="1:8" x14ac:dyDescent="0.25">
      <c r="A12" s="12"/>
      <c r="B12" s="13" t="s">
        <v>71</v>
      </c>
      <c r="C12" s="14" t="s">
        <v>414</v>
      </c>
      <c r="D12" s="14" t="s">
        <v>418</v>
      </c>
      <c r="E12" s="15">
        <v>225</v>
      </c>
      <c r="F12" s="15">
        <v>612405</v>
      </c>
      <c r="G12" s="16">
        <f t="shared" si="0"/>
        <v>2.6670027862893478E-3</v>
      </c>
      <c r="H12" s="17"/>
    </row>
    <row r="13" spans="1:8" x14ac:dyDescent="0.25">
      <c r="A13" s="12"/>
      <c r="B13" s="13" t="s">
        <v>68</v>
      </c>
      <c r="C13" s="14" t="s">
        <v>419</v>
      </c>
      <c r="D13" s="14" t="s">
        <v>320</v>
      </c>
      <c r="E13" s="15">
        <v>1521</v>
      </c>
      <c r="F13" s="15">
        <v>1324943.1000000001</v>
      </c>
      <c r="G13" s="16">
        <f t="shared" si="0"/>
        <v>5.7700817912571681E-3</v>
      </c>
      <c r="H13" s="17"/>
    </row>
    <row r="14" spans="1:8" x14ac:dyDescent="0.25">
      <c r="A14" s="12"/>
      <c r="B14" s="13" t="s">
        <v>70</v>
      </c>
      <c r="C14" s="14" t="s">
        <v>417</v>
      </c>
      <c r="D14" s="14" t="s">
        <v>412</v>
      </c>
      <c r="E14" s="15">
        <v>260</v>
      </c>
      <c r="F14" s="15">
        <v>888667</v>
      </c>
      <c r="G14" s="16">
        <f t="shared" si="0"/>
        <v>3.8701143280727552E-3</v>
      </c>
      <c r="H14" s="17"/>
    </row>
    <row r="15" spans="1:8" x14ac:dyDescent="0.25">
      <c r="A15" s="12"/>
      <c r="B15" s="13" t="s">
        <v>292</v>
      </c>
      <c r="C15" s="14" t="s">
        <v>410</v>
      </c>
      <c r="D15" s="14" t="s">
        <v>318</v>
      </c>
      <c r="E15" s="15">
        <v>13500</v>
      </c>
      <c r="F15" s="15">
        <v>597375</v>
      </c>
      <c r="G15" s="16">
        <f t="shared" si="0"/>
        <v>2.6015476514065022E-3</v>
      </c>
      <c r="H15" s="17"/>
    </row>
    <row r="16" spans="1:8" x14ac:dyDescent="0.25">
      <c r="A16" s="12"/>
      <c r="B16" s="13" t="s">
        <v>75</v>
      </c>
      <c r="C16" s="14" t="s">
        <v>413</v>
      </c>
      <c r="D16" s="14" t="s">
        <v>514</v>
      </c>
      <c r="E16" s="15">
        <v>325</v>
      </c>
      <c r="F16" s="15">
        <v>1121120</v>
      </c>
      <c r="G16" s="16">
        <f t="shared" si="0"/>
        <v>4.8824391763044282E-3</v>
      </c>
      <c r="H16" s="17"/>
    </row>
    <row r="17" spans="1:8" x14ac:dyDescent="0.25">
      <c r="A17" s="12"/>
      <c r="B17" s="13" t="s">
        <v>37</v>
      </c>
      <c r="C17" s="14" t="s">
        <v>515</v>
      </c>
      <c r="D17" s="14" t="s">
        <v>335</v>
      </c>
      <c r="E17" s="15">
        <v>2365</v>
      </c>
      <c r="F17" s="15">
        <v>475601.5</v>
      </c>
      <c r="G17" s="16">
        <f t="shared" si="0"/>
        <v>2.0712282324007692E-3</v>
      </c>
      <c r="H17" s="17"/>
    </row>
    <row r="18" spans="1:8" x14ac:dyDescent="0.25">
      <c r="A18" s="12"/>
      <c r="B18" s="13" t="s">
        <v>298</v>
      </c>
      <c r="C18" s="14" t="s">
        <v>408</v>
      </c>
      <c r="D18" s="14" t="s">
        <v>409</v>
      </c>
      <c r="E18" s="15">
        <v>1250</v>
      </c>
      <c r="F18" s="15">
        <v>543125</v>
      </c>
      <c r="G18" s="16">
        <f t="shared" si="0"/>
        <v>2.3652907606949679E-3</v>
      </c>
      <c r="H18" s="17"/>
    </row>
    <row r="19" spans="1:8" x14ac:dyDescent="0.25">
      <c r="A19" s="12"/>
      <c r="B19" s="13" t="s">
        <v>290</v>
      </c>
      <c r="C19" s="14" t="s">
        <v>500</v>
      </c>
      <c r="D19" s="14" t="s">
        <v>499</v>
      </c>
      <c r="E19" s="15">
        <v>900</v>
      </c>
      <c r="F19" s="15">
        <v>1300680</v>
      </c>
      <c r="G19" s="16">
        <f t="shared" si="0"/>
        <v>5.6644168223166508E-3</v>
      </c>
      <c r="H19" s="17"/>
    </row>
    <row r="20" spans="1:8" x14ac:dyDescent="0.25">
      <c r="A20" s="12"/>
      <c r="B20" s="13" t="s">
        <v>36</v>
      </c>
      <c r="C20" s="14" t="s">
        <v>501</v>
      </c>
      <c r="D20" s="14" t="s">
        <v>502</v>
      </c>
      <c r="E20" s="15">
        <v>830</v>
      </c>
      <c r="F20" s="15">
        <v>1135232.5</v>
      </c>
      <c r="G20" s="16">
        <f t="shared" si="0"/>
        <v>4.9438986301323824E-3</v>
      </c>
      <c r="H20" s="17"/>
    </row>
    <row r="21" spans="1:8" x14ac:dyDescent="0.25">
      <c r="A21" s="12"/>
      <c r="B21" s="13" t="s">
        <v>35</v>
      </c>
      <c r="C21" s="14" t="s">
        <v>498</v>
      </c>
      <c r="D21" s="14" t="s">
        <v>452</v>
      </c>
      <c r="E21" s="15">
        <v>2570</v>
      </c>
      <c r="F21" s="15">
        <v>1272921</v>
      </c>
      <c r="G21" s="16">
        <f t="shared" si="0"/>
        <v>5.5435273286897112E-3</v>
      </c>
      <c r="H21" s="17"/>
    </row>
    <row r="22" spans="1:8" x14ac:dyDescent="0.25">
      <c r="A22" s="12"/>
      <c r="B22" s="13" t="s">
        <v>305</v>
      </c>
      <c r="C22" s="14" t="s">
        <v>491</v>
      </c>
      <c r="D22" s="14" t="s">
        <v>490</v>
      </c>
      <c r="E22" s="15">
        <v>500</v>
      </c>
      <c r="F22" s="15">
        <v>1143325</v>
      </c>
      <c r="G22" s="16">
        <f t="shared" si="0"/>
        <v>4.9791411902813795E-3</v>
      </c>
      <c r="H22" s="17"/>
    </row>
    <row r="23" spans="1:8" x14ac:dyDescent="0.25">
      <c r="A23" s="12"/>
      <c r="B23" s="13" t="s">
        <v>34</v>
      </c>
      <c r="C23" s="14" t="s">
        <v>497</v>
      </c>
      <c r="D23" s="14" t="s">
        <v>409</v>
      </c>
      <c r="E23" s="15">
        <v>1145</v>
      </c>
      <c r="F23" s="15">
        <v>606563.75</v>
      </c>
      <c r="G23" s="16">
        <f t="shared" si="0"/>
        <v>2.6415643427341634E-3</v>
      </c>
      <c r="H23" s="17"/>
    </row>
    <row r="24" spans="1:8" x14ac:dyDescent="0.25">
      <c r="A24" s="12"/>
      <c r="B24" s="13" t="s">
        <v>73</v>
      </c>
      <c r="C24" s="14" t="s">
        <v>424</v>
      </c>
      <c r="D24" s="14" t="s">
        <v>426</v>
      </c>
      <c r="E24" s="15">
        <v>170</v>
      </c>
      <c r="F24" s="15">
        <v>751306.5</v>
      </c>
      <c r="G24" s="16">
        <f t="shared" si="0"/>
        <v>3.2719140582740144E-3</v>
      </c>
      <c r="H24" s="17"/>
    </row>
    <row r="25" spans="1:8" x14ac:dyDescent="0.25">
      <c r="A25" s="12"/>
      <c r="B25" s="13" t="s">
        <v>56</v>
      </c>
      <c r="C25" s="14" t="s">
        <v>460</v>
      </c>
      <c r="D25" s="14" t="s">
        <v>331</v>
      </c>
      <c r="E25" s="15">
        <v>9045</v>
      </c>
      <c r="F25" s="15">
        <v>7778700</v>
      </c>
      <c r="G25" s="16">
        <f t="shared" si="0"/>
        <v>3.3875971903738457E-2</v>
      </c>
      <c r="H25" s="17"/>
    </row>
    <row r="26" spans="1:8" x14ac:dyDescent="0.25">
      <c r="A26" s="12"/>
      <c r="B26" s="13" t="s">
        <v>55</v>
      </c>
      <c r="C26" s="14" t="s">
        <v>461</v>
      </c>
      <c r="D26" s="14" t="s">
        <v>462</v>
      </c>
      <c r="E26" s="15">
        <v>2112</v>
      </c>
      <c r="F26" s="15">
        <v>6799056</v>
      </c>
      <c r="G26" s="16">
        <f t="shared" si="0"/>
        <v>2.9609655858683886E-2</v>
      </c>
      <c r="H26" s="17"/>
    </row>
    <row r="27" spans="1:8" x14ac:dyDescent="0.25">
      <c r="A27" s="12"/>
      <c r="B27" s="13" t="s">
        <v>54</v>
      </c>
      <c r="C27" s="14" t="s">
        <v>463</v>
      </c>
      <c r="D27" s="14" t="s">
        <v>454</v>
      </c>
      <c r="E27" s="15">
        <v>525</v>
      </c>
      <c r="F27" s="15">
        <v>3967005</v>
      </c>
      <c r="G27" s="16">
        <f t="shared" si="0"/>
        <v>1.7276170815430595E-2</v>
      </c>
      <c r="H27" s="17"/>
    </row>
    <row r="28" spans="1:8" x14ac:dyDescent="0.25">
      <c r="A28" s="12"/>
      <c r="B28" s="13" t="s">
        <v>53</v>
      </c>
      <c r="C28" s="14" t="s">
        <v>464</v>
      </c>
      <c r="D28" s="14" t="s">
        <v>466</v>
      </c>
      <c r="E28" s="15">
        <v>440</v>
      </c>
      <c r="F28" s="15">
        <v>2169134</v>
      </c>
      <c r="G28" s="16">
        <f t="shared" si="0"/>
        <v>9.4465042281414377E-3</v>
      </c>
      <c r="H28" s="17"/>
    </row>
    <row r="29" spans="1:8" x14ac:dyDescent="0.25">
      <c r="A29" s="12"/>
      <c r="B29" s="13" t="s">
        <v>52</v>
      </c>
      <c r="C29" s="14" t="s">
        <v>465</v>
      </c>
      <c r="D29" s="14" t="s">
        <v>467</v>
      </c>
      <c r="E29" s="15">
        <v>805</v>
      </c>
      <c r="F29" s="15">
        <v>2126689.25</v>
      </c>
      <c r="G29" s="16">
        <f t="shared" si="0"/>
        <v>9.2616587965833122E-3</v>
      </c>
      <c r="H29" s="17"/>
    </row>
    <row r="30" spans="1:8" x14ac:dyDescent="0.25">
      <c r="A30" s="12"/>
      <c r="B30" s="13" t="s">
        <v>51</v>
      </c>
      <c r="C30" s="14" t="s">
        <v>470</v>
      </c>
      <c r="D30" s="14" t="s">
        <v>320</v>
      </c>
      <c r="E30" s="15">
        <v>526</v>
      </c>
      <c r="F30" s="15">
        <v>3303332.6</v>
      </c>
      <c r="G30" s="16">
        <f t="shared" si="0"/>
        <v>1.4385900259208261E-2</v>
      </c>
      <c r="H30" s="17"/>
    </row>
    <row r="31" spans="1:8" x14ac:dyDescent="0.25">
      <c r="A31" s="12"/>
      <c r="B31" s="13" t="s">
        <v>50</v>
      </c>
      <c r="C31" s="14" t="s">
        <v>472</v>
      </c>
      <c r="D31" s="14" t="s">
        <v>468</v>
      </c>
      <c r="E31" s="15">
        <v>1095</v>
      </c>
      <c r="F31" s="15">
        <v>1620052.5</v>
      </c>
      <c r="G31" s="16">
        <f t="shared" si="0"/>
        <v>7.0552731140912034E-3</v>
      </c>
      <c r="H31" s="17"/>
    </row>
    <row r="32" spans="1:8" x14ac:dyDescent="0.25">
      <c r="A32" s="12"/>
      <c r="B32" s="13" t="s">
        <v>48</v>
      </c>
      <c r="C32" s="14" t="s">
        <v>471</v>
      </c>
      <c r="D32" s="14" t="s">
        <v>329</v>
      </c>
      <c r="E32" s="15">
        <v>4215</v>
      </c>
      <c r="F32" s="15">
        <v>1507284</v>
      </c>
      <c r="G32" s="16">
        <f t="shared" si="0"/>
        <v>6.5641701614607209E-3</v>
      </c>
      <c r="H32" s="17"/>
    </row>
    <row r="33" spans="1:8" x14ac:dyDescent="0.25">
      <c r="A33" s="12"/>
      <c r="B33" s="13" t="s">
        <v>47</v>
      </c>
      <c r="C33" s="14" t="s">
        <v>518</v>
      </c>
      <c r="D33" s="14" t="s">
        <v>511</v>
      </c>
      <c r="E33" s="15">
        <v>1680</v>
      </c>
      <c r="F33" s="15">
        <v>1027656</v>
      </c>
      <c r="G33" s="16">
        <f t="shared" si="0"/>
        <v>4.4754066595585696E-3</v>
      </c>
      <c r="H33" s="17"/>
    </row>
    <row r="34" spans="1:8" x14ac:dyDescent="0.25">
      <c r="A34" s="12"/>
      <c r="B34" s="13" t="s">
        <v>46</v>
      </c>
      <c r="C34" s="14" t="s">
        <v>469</v>
      </c>
      <c r="D34" s="14" t="s">
        <v>411</v>
      </c>
      <c r="E34" s="15">
        <v>52</v>
      </c>
      <c r="F34" s="15">
        <v>230461.4</v>
      </c>
      <c r="G34" s="16">
        <f t="shared" si="0"/>
        <v>1.0036514984889801E-3</v>
      </c>
      <c r="H34" s="17"/>
    </row>
    <row r="35" spans="1:8" x14ac:dyDescent="0.25">
      <c r="A35" s="12"/>
      <c r="B35" s="13" t="s">
        <v>45</v>
      </c>
      <c r="C35" s="14" t="s">
        <v>510</v>
      </c>
      <c r="D35" s="14" t="s">
        <v>454</v>
      </c>
      <c r="E35" s="15">
        <v>310</v>
      </c>
      <c r="F35" s="15">
        <v>546483.5</v>
      </c>
      <c r="G35" s="16">
        <f t="shared" si="0"/>
        <v>2.3799169130904463E-3</v>
      </c>
      <c r="H35" s="17"/>
    </row>
    <row r="36" spans="1:8" x14ac:dyDescent="0.25">
      <c r="A36" s="12"/>
      <c r="B36" s="13" t="s">
        <v>44</v>
      </c>
      <c r="C36" s="14" t="s">
        <v>478</v>
      </c>
      <c r="D36" s="14" t="s">
        <v>474</v>
      </c>
      <c r="E36" s="15">
        <v>1360</v>
      </c>
      <c r="F36" s="15">
        <v>1056924</v>
      </c>
      <c r="G36" s="16">
        <f t="shared" si="0"/>
        <v>4.602867796468158E-3</v>
      </c>
      <c r="H36" s="17"/>
    </row>
    <row r="37" spans="1:8" x14ac:dyDescent="0.25">
      <c r="A37" s="12"/>
      <c r="B37" s="13" t="s">
        <v>43</v>
      </c>
      <c r="C37" s="14" t="s">
        <v>483</v>
      </c>
      <c r="D37" s="14" t="s">
        <v>484</v>
      </c>
      <c r="E37" s="15">
        <v>2535</v>
      </c>
      <c r="F37" s="15">
        <v>1131750.75</v>
      </c>
      <c r="G37" s="16">
        <f t="shared" si="0"/>
        <v>4.928735728211002E-3</v>
      </c>
      <c r="H37" s="17"/>
    </row>
    <row r="38" spans="1:8" x14ac:dyDescent="0.25">
      <c r="A38" s="12"/>
      <c r="B38" s="13" t="s">
        <v>42</v>
      </c>
      <c r="C38" s="14" t="s">
        <v>480</v>
      </c>
      <c r="D38" s="14" t="s">
        <v>409</v>
      </c>
      <c r="E38" s="15">
        <v>1690</v>
      </c>
      <c r="F38" s="15">
        <v>1926769</v>
      </c>
      <c r="G38" s="16">
        <f t="shared" si="0"/>
        <v>8.3910129596197619E-3</v>
      </c>
      <c r="H38" s="17"/>
    </row>
    <row r="39" spans="1:8" x14ac:dyDescent="0.25">
      <c r="A39" s="12"/>
      <c r="B39" s="13" t="s">
        <v>41</v>
      </c>
      <c r="C39" s="14" t="s">
        <v>477</v>
      </c>
      <c r="D39" s="14" t="s">
        <v>476</v>
      </c>
      <c r="E39" s="15">
        <v>387</v>
      </c>
      <c r="F39" s="15">
        <v>1762223.85</v>
      </c>
      <c r="G39" s="16">
        <f t="shared" si="0"/>
        <v>7.6744244707596145E-3</v>
      </c>
      <c r="H39" s="17"/>
    </row>
    <row r="40" spans="1:8" x14ac:dyDescent="0.25">
      <c r="A40" s="12"/>
      <c r="B40" s="13" t="s">
        <v>40</v>
      </c>
      <c r="C40" s="14" t="s">
        <v>479</v>
      </c>
      <c r="D40" s="14" t="s">
        <v>473</v>
      </c>
      <c r="E40" s="15">
        <v>570</v>
      </c>
      <c r="F40" s="15">
        <v>456769.5</v>
      </c>
      <c r="G40" s="16">
        <f t="shared" si="0"/>
        <v>1.9892155178223435E-3</v>
      </c>
      <c r="H40" s="17"/>
    </row>
    <row r="41" spans="1:8" x14ac:dyDescent="0.25">
      <c r="A41" s="12"/>
      <c r="B41" s="13" t="s">
        <v>39</v>
      </c>
      <c r="C41" s="14" t="s">
        <v>481</v>
      </c>
      <c r="D41" s="14" t="s">
        <v>482</v>
      </c>
      <c r="E41" s="15">
        <v>2050</v>
      </c>
      <c r="F41" s="15">
        <v>1565892.5</v>
      </c>
      <c r="G41" s="16">
        <f t="shared" si="0"/>
        <v>6.8194081702951355E-3</v>
      </c>
      <c r="H41" s="17"/>
    </row>
    <row r="42" spans="1:8" x14ac:dyDescent="0.25">
      <c r="A42" s="12"/>
      <c r="B42" s="13" t="s">
        <v>297</v>
      </c>
      <c r="C42" s="14" t="s">
        <v>449</v>
      </c>
      <c r="D42" s="14" t="s">
        <v>452</v>
      </c>
      <c r="E42" s="15">
        <v>13300</v>
      </c>
      <c r="F42" s="15">
        <v>1427090</v>
      </c>
      <c r="G42" s="16">
        <f t="shared" si="0"/>
        <v>6.2149280399174814E-3</v>
      </c>
      <c r="H42" s="17"/>
    </row>
    <row r="43" spans="1:8" x14ac:dyDescent="0.25">
      <c r="A43" s="12"/>
      <c r="B43" s="13" t="s">
        <v>29</v>
      </c>
      <c r="C43" s="14" t="s">
        <v>422</v>
      </c>
      <c r="D43" s="14" t="s">
        <v>421</v>
      </c>
      <c r="E43" s="15">
        <v>2329</v>
      </c>
      <c r="F43" s="15">
        <v>5723051.7000000002</v>
      </c>
      <c r="G43" s="16">
        <f t="shared" si="0"/>
        <v>2.4923694009647192E-2</v>
      </c>
      <c r="H43" s="17"/>
    </row>
    <row r="44" spans="1:8" x14ac:dyDescent="0.25">
      <c r="A44" s="12"/>
      <c r="B44" s="13" t="s">
        <v>18</v>
      </c>
      <c r="C44" s="14" t="s">
        <v>444</v>
      </c>
      <c r="D44" s="14" t="s">
        <v>373</v>
      </c>
      <c r="E44" s="15">
        <v>9181</v>
      </c>
      <c r="F44" s="15">
        <v>2178192.25</v>
      </c>
      <c r="G44" s="16">
        <f t="shared" si="0"/>
        <v>9.4859525964416744E-3</v>
      </c>
      <c r="H44" s="17"/>
    </row>
    <row r="45" spans="1:8" x14ac:dyDescent="0.25">
      <c r="A45" s="12"/>
      <c r="B45" s="13" t="s">
        <v>62</v>
      </c>
      <c r="C45" s="14" t="s">
        <v>505</v>
      </c>
      <c r="D45" s="14" t="s">
        <v>462</v>
      </c>
      <c r="E45" s="15">
        <v>1870</v>
      </c>
      <c r="F45" s="15">
        <v>1914319</v>
      </c>
      <c r="G45" s="16">
        <f t="shared" si="0"/>
        <v>8.3367936363136115E-3</v>
      </c>
      <c r="H45" s="17"/>
    </row>
    <row r="46" spans="1:8" x14ac:dyDescent="0.25">
      <c r="A46" s="12"/>
      <c r="B46" s="13" t="s">
        <v>28</v>
      </c>
      <c r="C46" s="14" t="s">
        <v>425</v>
      </c>
      <c r="D46" s="14" t="s">
        <v>331</v>
      </c>
      <c r="E46" s="15">
        <v>2929</v>
      </c>
      <c r="F46" s="15">
        <v>5676548.4500000002</v>
      </c>
      <c r="G46" s="16">
        <f t="shared" si="0"/>
        <v>2.4721173949684403E-2</v>
      </c>
      <c r="H46" s="17"/>
    </row>
    <row r="47" spans="1:8" x14ac:dyDescent="0.25">
      <c r="A47" s="12"/>
      <c r="B47" s="13" t="s">
        <v>61</v>
      </c>
      <c r="C47" s="14" t="s">
        <v>506</v>
      </c>
      <c r="D47" s="14" t="s">
        <v>335</v>
      </c>
      <c r="E47" s="15">
        <v>15600</v>
      </c>
      <c r="F47" s="15">
        <v>2683200</v>
      </c>
      <c r="G47" s="16">
        <f t="shared" si="0"/>
        <v>1.1685244039763844E-2</v>
      </c>
      <c r="H47" s="17"/>
    </row>
    <row r="48" spans="1:8" x14ac:dyDescent="0.25">
      <c r="A48" s="12"/>
      <c r="B48" s="13" t="s">
        <v>19</v>
      </c>
      <c r="C48" s="14" t="s">
        <v>446</v>
      </c>
      <c r="D48" s="14" t="s">
        <v>447</v>
      </c>
      <c r="E48" s="15">
        <v>3170</v>
      </c>
      <c r="F48" s="15">
        <v>3889273</v>
      </c>
      <c r="G48" s="16">
        <f t="shared" si="0"/>
        <v>1.6937650619508218E-2</v>
      </c>
      <c r="H48" s="17"/>
    </row>
    <row r="49" spans="1:8" x14ac:dyDescent="0.25">
      <c r="A49" s="12"/>
      <c r="B49" s="13" t="s">
        <v>66</v>
      </c>
      <c r="C49" s="14" t="s">
        <v>457</v>
      </c>
      <c r="D49" s="14" t="s">
        <v>456</v>
      </c>
      <c r="E49" s="15">
        <v>3300</v>
      </c>
      <c r="F49" s="15">
        <v>1439130</v>
      </c>
      <c r="G49" s="16">
        <f t="shared" si="0"/>
        <v>6.2673618272753957E-3</v>
      </c>
      <c r="H49" s="17"/>
    </row>
    <row r="50" spans="1:8" x14ac:dyDescent="0.25">
      <c r="A50" s="12"/>
      <c r="B50" s="13" t="s">
        <v>57</v>
      </c>
      <c r="C50" s="14" t="s">
        <v>519</v>
      </c>
      <c r="D50" s="14" t="s">
        <v>520</v>
      </c>
      <c r="E50" s="15">
        <v>82</v>
      </c>
      <c r="F50" s="15">
        <v>1784434.8</v>
      </c>
      <c r="G50" s="16">
        <f t="shared" si="0"/>
        <v>7.7711523967826431E-3</v>
      </c>
      <c r="H50" s="17"/>
    </row>
    <row r="51" spans="1:8" x14ac:dyDescent="0.25">
      <c r="A51" s="12"/>
      <c r="B51" s="13" t="s">
        <v>31</v>
      </c>
      <c r="C51" s="14" t="s">
        <v>423</v>
      </c>
      <c r="D51" s="14" t="s">
        <v>428</v>
      </c>
      <c r="E51" s="15">
        <v>783</v>
      </c>
      <c r="F51" s="15">
        <v>2272540.0499999998</v>
      </c>
      <c r="G51" s="16">
        <f t="shared" si="0"/>
        <v>9.8968340318974085E-3</v>
      </c>
      <c r="H51" s="17"/>
    </row>
    <row r="52" spans="1:8" x14ac:dyDescent="0.25">
      <c r="A52" s="12"/>
      <c r="B52" s="13" t="s">
        <v>16</v>
      </c>
      <c r="C52" s="14" t="s">
        <v>443</v>
      </c>
      <c r="D52" s="14" t="s">
        <v>317</v>
      </c>
      <c r="E52" s="15">
        <v>2907</v>
      </c>
      <c r="F52" s="15">
        <v>8068669.2000000002</v>
      </c>
      <c r="G52" s="16">
        <f t="shared" si="0"/>
        <v>3.5138777831740499E-2</v>
      </c>
      <c r="H52" s="17"/>
    </row>
    <row r="53" spans="1:8" x14ac:dyDescent="0.25">
      <c r="A53" s="12"/>
      <c r="B53" s="13" t="s">
        <v>65</v>
      </c>
      <c r="C53" s="14" t="s">
        <v>459</v>
      </c>
      <c r="D53" s="14" t="s">
        <v>331</v>
      </c>
      <c r="E53" s="15">
        <v>11040</v>
      </c>
      <c r="F53" s="15">
        <v>18631104</v>
      </c>
      <c r="G53" s="16">
        <f t="shared" si="0"/>
        <v>8.113781938365397E-2</v>
      </c>
      <c r="H53" s="17"/>
    </row>
    <row r="54" spans="1:8" x14ac:dyDescent="0.25">
      <c r="A54" s="12"/>
      <c r="B54" s="13" t="s">
        <v>23</v>
      </c>
      <c r="C54" s="14" t="s">
        <v>434</v>
      </c>
      <c r="D54" s="14" t="s">
        <v>411</v>
      </c>
      <c r="E54" s="15">
        <v>700</v>
      </c>
      <c r="F54" s="15">
        <v>2310770</v>
      </c>
      <c r="G54" s="16">
        <f t="shared" si="0"/>
        <v>1.0063324153907685E-2</v>
      </c>
      <c r="H54" s="17"/>
    </row>
    <row r="55" spans="1:8" x14ac:dyDescent="0.25">
      <c r="A55" s="12"/>
      <c r="B55" s="13" t="s">
        <v>38</v>
      </c>
      <c r="C55" s="14" t="s">
        <v>441</v>
      </c>
      <c r="D55" s="14" t="s">
        <v>437</v>
      </c>
      <c r="E55" s="15">
        <v>24880</v>
      </c>
      <c r="F55" s="15">
        <v>2685796</v>
      </c>
      <c r="G55" s="16">
        <f t="shared" si="0"/>
        <v>1.169654953079218E-2</v>
      </c>
      <c r="H55" s="17"/>
    </row>
    <row r="56" spans="1:8" x14ac:dyDescent="0.25">
      <c r="A56" s="12"/>
      <c r="B56" s="13" t="s">
        <v>21</v>
      </c>
      <c r="C56" s="14" t="s">
        <v>448</v>
      </c>
      <c r="D56" s="14" t="s">
        <v>405</v>
      </c>
      <c r="E56" s="15">
        <v>3381</v>
      </c>
      <c r="F56" s="15">
        <v>7994036.4000000004</v>
      </c>
      <c r="G56" s="16">
        <f t="shared" si="0"/>
        <v>3.4813754545600491E-2</v>
      </c>
      <c r="H56" s="17"/>
    </row>
    <row r="57" spans="1:8" x14ac:dyDescent="0.25">
      <c r="A57" s="12"/>
      <c r="B57" s="13" t="s">
        <v>27</v>
      </c>
      <c r="C57" s="14" t="s">
        <v>429</v>
      </c>
      <c r="D57" s="14" t="s">
        <v>433</v>
      </c>
      <c r="E57" s="15">
        <v>477</v>
      </c>
      <c r="F57" s="15">
        <v>4097215.35</v>
      </c>
      <c r="G57" s="16">
        <f t="shared" si="0"/>
        <v>1.7843232427033555E-2</v>
      </c>
      <c r="H57" s="17"/>
    </row>
    <row r="58" spans="1:8" x14ac:dyDescent="0.25">
      <c r="A58" s="12"/>
      <c r="B58" s="13" t="s">
        <v>58</v>
      </c>
      <c r="C58" s="14" t="s">
        <v>508</v>
      </c>
      <c r="D58" s="14" t="s">
        <v>331</v>
      </c>
      <c r="E58" s="15">
        <v>1603</v>
      </c>
      <c r="F58" s="15">
        <v>1847938.4</v>
      </c>
      <c r="G58" s="16">
        <f t="shared" si="0"/>
        <v>8.0477083983492605E-3</v>
      </c>
      <c r="H58" s="17"/>
    </row>
    <row r="59" spans="1:8" x14ac:dyDescent="0.25">
      <c r="A59" s="12"/>
      <c r="B59" s="13" t="s">
        <v>24</v>
      </c>
      <c r="C59" s="14" t="s">
        <v>458</v>
      </c>
      <c r="D59" s="14" t="s">
        <v>415</v>
      </c>
      <c r="E59" s="15">
        <v>7553</v>
      </c>
      <c r="F59" s="15">
        <v>6037112.9000000004</v>
      </c>
      <c r="G59" s="16">
        <f t="shared" si="0"/>
        <v>2.6291419771953796E-2</v>
      </c>
      <c r="H59" s="17"/>
    </row>
    <row r="60" spans="1:8" x14ac:dyDescent="0.25">
      <c r="A60" s="12"/>
      <c r="B60" s="13" t="s">
        <v>33</v>
      </c>
      <c r="C60" s="14" t="s">
        <v>492</v>
      </c>
      <c r="D60" s="14" t="s">
        <v>320</v>
      </c>
      <c r="E60" s="15">
        <v>1125</v>
      </c>
      <c r="F60" s="15">
        <v>1523981.25</v>
      </c>
      <c r="G60" s="16">
        <f t="shared" si="0"/>
        <v>6.6368861129525768E-3</v>
      </c>
      <c r="H60" s="17"/>
    </row>
    <row r="61" spans="1:8" x14ac:dyDescent="0.25">
      <c r="A61" s="12"/>
      <c r="B61" s="13" t="s">
        <v>32</v>
      </c>
      <c r="C61" s="14" t="s">
        <v>516</v>
      </c>
      <c r="D61" s="14" t="s">
        <v>517</v>
      </c>
      <c r="E61" s="15">
        <v>1075</v>
      </c>
      <c r="F61" s="15">
        <v>795822.5</v>
      </c>
      <c r="G61" s="16">
        <f t="shared" si="0"/>
        <v>3.4657797125950216E-3</v>
      </c>
      <c r="H61" s="17"/>
    </row>
    <row r="62" spans="1:8" x14ac:dyDescent="0.25">
      <c r="A62" s="12"/>
      <c r="B62" s="13" t="s">
        <v>309</v>
      </c>
      <c r="C62" s="14" t="s">
        <v>496</v>
      </c>
      <c r="D62" s="14" t="s">
        <v>490</v>
      </c>
      <c r="E62" s="15">
        <v>5750</v>
      </c>
      <c r="F62" s="15">
        <v>1079562.5</v>
      </c>
      <c r="G62" s="16">
        <f t="shared" si="0"/>
        <v>4.7014576880879382E-3</v>
      </c>
      <c r="H62" s="17"/>
    </row>
    <row r="63" spans="1:8" x14ac:dyDescent="0.25">
      <c r="A63" s="12"/>
      <c r="B63" s="13" t="s">
        <v>30</v>
      </c>
      <c r="C63" s="14" t="s">
        <v>488</v>
      </c>
      <c r="D63" s="14" t="s">
        <v>489</v>
      </c>
      <c r="E63" s="15">
        <v>5720</v>
      </c>
      <c r="F63" s="15">
        <v>834834</v>
      </c>
      <c r="G63" s="16">
        <f t="shared" si="0"/>
        <v>3.6356734580695474E-3</v>
      </c>
      <c r="H63" s="17"/>
    </row>
    <row r="64" spans="1:8" x14ac:dyDescent="0.25">
      <c r="A64" s="12"/>
      <c r="B64" s="13" t="s">
        <v>20</v>
      </c>
      <c r="C64" s="14" t="s">
        <v>495</v>
      </c>
      <c r="D64" s="14" t="s">
        <v>489</v>
      </c>
      <c r="E64" s="15">
        <v>8295</v>
      </c>
      <c r="F64" s="15">
        <v>4022660.25</v>
      </c>
      <c r="G64" s="16">
        <f t="shared" si="0"/>
        <v>1.751854752173056E-2</v>
      </c>
      <c r="H64" s="17"/>
    </row>
    <row r="65" spans="1:15" x14ac:dyDescent="0.25">
      <c r="A65" s="12"/>
      <c r="B65" s="13" t="s">
        <v>15</v>
      </c>
      <c r="C65" s="14" t="s">
        <v>494</v>
      </c>
      <c r="D65" s="14" t="s">
        <v>493</v>
      </c>
      <c r="E65" s="15">
        <v>22070</v>
      </c>
      <c r="F65" s="15">
        <v>2279831</v>
      </c>
      <c r="G65" s="16">
        <f t="shared" si="0"/>
        <v>9.9285858692676077E-3</v>
      </c>
      <c r="H65" s="17"/>
    </row>
    <row r="66" spans="1:15" x14ac:dyDescent="0.25">
      <c r="A66" s="12"/>
      <c r="B66" s="13" t="s">
        <v>60</v>
      </c>
      <c r="C66" s="14" t="s">
        <v>487</v>
      </c>
      <c r="D66" s="14" t="s">
        <v>289</v>
      </c>
      <c r="E66" s="15">
        <v>498</v>
      </c>
      <c r="F66" s="15">
        <v>784673.7</v>
      </c>
      <c r="G66" s="16">
        <f t="shared" si="0"/>
        <v>3.4172270706933671E-3</v>
      </c>
      <c r="H66" s="17"/>
    </row>
    <row r="67" spans="1:15" x14ac:dyDescent="0.25">
      <c r="A67" s="12"/>
      <c r="B67" s="13" t="s">
        <v>49</v>
      </c>
      <c r="C67" s="14" t="s">
        <v>486</v>
      </c>
      <c r="D67" s="14" t="s">
        <v>485</v>
      </c>
      <c r="E67" s="15">
        <v>3050</v>
      </c>
      <c r="F67" s="15">
        <v>1625345</v>
      </c>
      <c r="G67" s="16">
        <f t="shared" si="0"/>
        <v>7.0783217702034759E-3</v>
      </c>
      <c r="H67" s="17"/>
    </row>
    <row r="68" spans="1:15" x14ac:dyDescent="0.25">
      <c r="A68" s="12"/>
      <c r="B68" s="13" t="s">
        <v>17</v>
      </c>
      <c r="C68" s="14" t="s">
        <v>436</v>
      </c>
      <c r="D68" s="14" t="s">
        <v>440</v>
      </c>
      <c r="E68" s="15">
        <v>4248</v>
      </c>
      <c r="F68" s="15">
        <v>4195537.2</v>
      </c>
      <c r="G68" s="16">
        <f t="shared" si="0"/>
        <v>1.8271420714038273E-2</v>
      </c>
      <c r="H68" s="17"/>
    </row>
    <row r="69" spans="1:15" x14ac:dyDescent="0.25">
      <c r="A69" s="12"/>
      <c r="B69" s="13" t="s">
        <v>14</v>
      </c>
      <c r="C69" s="14" t="s">
        <v>439</v>
      </c>
      <c r="D69" s="14" t="s">
        <v>442</v>
      </c>
      <c r="E69" s="15">
        <v>21193</v>
      </c>
      <c r="F69" s="15">
        <v>9018681.1500000004</v>
      </c>
      <c r="G69" s="16">
        <f t="shared" si="0"/>
        <v>3.9276047314612421E-2</v>
      </c>
      <c r="H69" s="17"/>
    </row>
    <row r="70" spans="1:15" x14ac:dyDescent="0.25">
      <c r="A70" s="12"/>
      <c r="B70" s="13" t="s">
        <v>26</v>
      </c>
      <c r="C70" s="14" t="s">
        <v>475</v>
      </c>
      <c r="D70" s="14" t="s">
        <v>377</v>
      </c>
      <c r="E70" s="15">
        <v>8242</v>
      </c>
      <c r="F70" s="15">
        <v>19949761</v>
      </c>
      <c r="G70" s="16">
        <f t="shared" si="0"/>
        <v>8.6880525424852112E-2</v>
      </c>
      <c r="H70" s="17"/>
    </row>
    <row r="71" spans="1:15" x14ac:dyDescent="0.25">
      <c r="A71" s="12"/>
      <c r="B71" s="13" t="s">
        <v>64</v>
      </c>
      <c r="C71" s="14" t="s">
        <v>504</v>
      </c>
      <c r="D71" s="14" t="s">
        <v>507</v>
      </c>
      <c r="E71" s="15">
        <v>9262</v>
      </c>
      <c r="F71" s="15">
        <v>11602970.5</v>
      </c>
      <c r="G71" s="16">
        <f t="shared" si="0"/>
        <v>5.0530538863551251E-2</v>
      </c>
      <c r="H71" s="17"/>
    </row>
    <row r="72" spans="1:15" x14ac:dyDescent="0.25">
      <c r="A72" s="12"/>
      <c r="B72" s="13" t="s">
        <v>13</v>
      </c>
      <c r="C72" s="14" t="s">
        <v>435</v>
      </c>
      <c r="D72" s="14" t="s">
        <v>331</v>
      </c>
      <c r="E72" s="15">
        <v>16393</v>
      </c>
      <c r="F72" s="15">
        <v>9480071.9000000004</v>
      </c>
      <c r="G72" s="16">
        <f t="shared" ref="G72:G76" si="1">+F72/$F$102</f>
        <v>4.1285388217802518E-2</v>
      </c>
      <c r="H72" s="17"/>
    </row>
    <row r="73" spans="1:15" x14ac:dyDescent="0.25">
      <c r="A73" s="12"/>
      <c r="B73" s="13" t="s">
        <v>59</v>
      </c>
      <c r="C73" s="14" t="s">
        <v>509</v>
      </c>
      <c r="D73" s="14" t="s">
        <v>440</v>
      </c>
      <c r="E73" s="15">
        <v>1875</v>
      </c>
      <c r="F73" s="15">
        <v>1702593.75</v>
      </c>
      <c r="G73" s="16">
        <f t="shared" si="1"/>
        <v>7.4147374289380867E-3</v>
      </c>
      <c r="H73" s="17"/>
    </row>
    <row r="74" spans="1:15" x14ac:dyDescent="0.25">
      <c r="A74" s="12"/>
      <c r="B74" s="13" t="s">
        <v>63</v>
      </c>
      <c r="C74" s="14" t="s">
        <v>503</v>
      </c>
      <c r="D74" s="14" t="s">
        <v>507</v>
      </c>
      <c r="E74" s="15">
        <v>2545</v>
      </c>
      <c r="F74" s="15">
        <v>2708134.5</v>
      </c>
      <c r="G74" s="16">
        <f t="shared" si="1"/>
        <v>1.1793832932693739E-2</v>
      </c>
      <c r="H74" s="17"/>
    </row>
    <row r="75" spans="1:15" x14ac:dyDescent="0.25">
      <c r="A75" s="12"/>
      <c r="B75" s="13" t="s">
        <v>22</v>
      </c>
      <c r="C75" s="14" t="s">
        <v>450</v>
      </c>
      <c r="D75" s="14" t="s">
        <v>331</v>
      </c>
      <c r="E75" s="15">
        <v>18957</v>
      </c>
      <c r="F75" s="15">
        <v>17395891.050000001</v>
      </c>
      <c r="G75" s="16">
        <f t="shared" si="1"/>
        <v>7.5758509320361406E-2</v>
      </c>
      <c r="H75" s="70"/>
      <c r="L75" s="14"/>
      <c r="M75" s="14"/>
      <c r="N75" s="14"/>
      <c r="O75" s="14"/>
    </row>
    <row r="76" spans="1:15" outlineLevel="1" x14ac:dyDescent="0.25">
      <c r="A76" s="12"/>
      <c r="B76" s="13" t="s">
        <v>25</v>
      </c>
      <c r="C76" s="14" t="s">
        <v>453</v>
      </c>
      <c r="D76" s="14" t="s">
        <v>454</v>
      </c>
      <c r="E76" s="15">
        <v>2960</v>
      </c>
      <c r="F76" s="15">
        <v>1173640</v>
      </c>
      <c r="G76" s="16">
        <f t="shared" si="1"/>
        <v>5.1111619763075577E-3</v>
      </c>
      <c r="H76" s="70"/>
      <c r="L76" s="14"/>
      <c r="M76" s="14"/>
      <c r="N76" s="14"/>
      <c r="O76" s="14"/>
    </row>
    <row r="77" spans="1:15" outlineLevel="1" x14ac:dyDescent="0.25">
      <c r="A77" s="12"/>
      <c r="B77" s="13"/>
      <c r="C77" s="14"/>
      <c r="D77" s="14"/>
      <c r="E77" s="15"/>
      <c r="F77" s="15"/>
      <c r="G77" s="16"/>
      <c r="H77" s="70"/>
      <c r="L77" s="14"/>
      <c r="M77" s="14"/>
      <c r="N77" s="14"/>
      <c r="O77" s="14"/>
    </row>
    <row r="78" spans="1:15" outlineLevel="1" x14ac:dyDescent="0.25">
      <c r="A78" s="12"/>
      <c r="B78" s="14"/>
      <c r="C78" s="14"/>
      <c r="D78" s="14"/>
      <c r="E78" s="20"/>
      <c r="F78" s="14">
        <v>0</v>
      </c>
      <c r="G78" s="16">
        <f t="shared" ref="G78:G90" si="2">+F78/$F$102</f>
        <v>0</v>
      </c>
      <c r="H78" s="70"/>
    </row>
    <row r="79" spans="1:15" hidden="1" outlineLevel="1" x14ac:dyDescent="0.25">
      <c r="A79" s="12"/>
      <c r="B79" s="14"/>
      <c r="C79" s="14"/>
      <c r="D79" s="14"/>
      <c r="E79" s="20"/>
      <c r="F79" s="14">
        <v>0</v>
      </c>
      <c r="G79" s="16">
        <f t="shared" si="2"/>
        <v>0</v>
      </c>
      <c r="H79" s="70" t="e">
        <v>#N/A</v>
      </c>
    </row>
    <row r="80" spans="1:15" hidden="1" outlineLevel="1" x14ac:dyDescent="0.25">
      <c r="A80" s="12"/>
      <c r="B80" s="14"/>
      <c r="C80" s="14"/>
      <c r="D80" s="14"/>
      <c r="E80" s="20"/>
      <c r="F80" s="14">
        <v>0</v>
      </c>
      <c r="G80" s="16">
        <f t="shared" si="2"/>
        <v>0</v>
      </c>
      <c r="H80" s="70" t="e">
        <v>#N/A</v>
      </c>
    </row>
    <row r="81" spans="1:8" hidden="1" outlineLevel="1" x14ac:dyDescent="0.25">
      <c r="A81" s="12"/>
      <c r="B81" s="14"/>
      <c r="C81" s="14"/>
      <c r="D81" s="14"/>
      <c r="E81" s="20"/>
      <c r="F81" s="14">
        <v>0</v>
      </c>
      <c r="G81" s="16">
        <f t="shared" si="2"/>
        <v>0</v>
      </c>
      <c r="H81" s="70" t="e">
        <v>#N/A</v>
      </c>
    </row>
    <row r="82" spans="1:8" hidden="1" outlineLevel="1" x14ac:dyDescent="0.25">
      <c r="A82" s="12"/>
      <c r="B82" s="14"/>
      <c r="C82" s="14"/>
      <c r="D82" s="14"/>
      <c r="E82" s="20"/>
      <c r="F82" s="14">
        <v>0</v>
      </c>
      <c r="G82" s="16">
        <f t="shared" si="2"/>
        <v>0</v>
      </c>
      <c r="H82" s="70" t="e">
        <v>#N/A</v>
      </c>
    </row>
    <row r="83" spans="1:8" hidden="1" outlineLevel="1" x14ac:dyDescent="0.25">
      <c r="A83" s="12"/>
      <c r="B83" s="14"/>
      <c r="C83" s="14"/>
      <c r="D83" s="14"/>
      <c r="E83" s="20"/>
      <c r="F83" s="14">
        <v>0</v>
      </c>
      <c r="G83" s="16">
        <f t="shared" si="2"/>
        <v>0</v>
      </c>
      <c r="H83" s="70" t="e">
        <v>#N/A</v>
      </c>
    </row>
    <row r="84" spans="1:8" hidden="1" outlineLevel="1" x14ac:dyDescent="0.25">
      <c r="A84" s="12"/>
      <c r="B84" s="14"/>
      <c r="C84" s="14"/>
      <c r="D84" s="14"/>
      <c r="E84" s="20"/>
      <c r="F84" s="14">
        <v>0</v>
      </c>
      <c r="G84" s="16">
        <f t="shared" si="2"/>
        <v>0</v>
      </c>
      <c r="H84" s="70" t="e">
        <v>#N/A</v>
      </c>
    </row>
    <row r="85" spans="1:8" hidden="1" outlineLevel="1" x14ac:dyDescent="0.25">
      <c r="A85" s="12"/>
      <c r="B85" s="14"/>
      <c r="C85" s="14"/>
      <c r="D85" s="14"/>
      <c r="E85" s="20"/>
      <c r="F85" s="14">
        <v>0</v>
      </c>
      <c r="G85" s="21">
        <f t="shared" si="2"/>
        <v>0</v>
      </c>
      <c r="H85" s="71" t="e">
        <v>#N/A</v>
      </c>
    </row>
    <row r="86" spans="1:8" hidden="1" outlineLevel="1" x14ac:dyDescent="0.25">
      <c r="A86" s="12"/>
      <c r="B86" s="14"/>
      <c r="C86" s="14"/>
      <c r="D86" s="14"/>
      <c r="E86" s="20"/>
      <c r="F86" s="14">
        <v>0</v>
      </c>
      <c r="G86" s="16">
        <f t="shared" si="2"/>
        <v>0</v>
      </c>
      <c r="H86" s="70" t="e">
        <v>#N/A</v>
      </c>
    </row>
    <row r="87" spans="1:8" hidden="1" outlineLevel="1" x14ac:dyDescent="0.25">
      <c r="A87" s="12"/>
      <c r="B87" s="14"/>
      <c r="C87" s="14"/>
      <c r="D87" s="14"/>
      <c r="E87" s="20"/>
      <c r="F87" s="14">
        <v>0</v>
      </c>
      <c r="G87" s="16">
        <f t="shared" si="2"/>
        <v>0</v>
      </c>
      <c r="H87" s="70" t="e">
        <v>#N/A</v>
      </c>
    </row>
    <row r="88" spans="1:8" hidden="1" outlineLevel="1" x14ac:dyDescent="0.25">
      <c r="A88" s="12"/>
      <c r="B88" s="14"/>
      <c r="C88" s="14"/>
      <c r="D88" s="14"/>
      <c r="E88" s="20"/>
      <c r="F88" s="14">
        <v>0</v>
      </c>
      <c r="G88" s="16">
        <f t="shared" si="2"/>
        <v>0</v>
      </c>
      <c r="H88" s="70" t="e">
        <v>#N/A</v>
      </c>
    </row>
    <row r="89" spans="1:8" hidden="1" outlineLevel="1" x14ac:dyDescent="0.25">
      <c r="A89" s="12"/>
      <c r="B89" s="14"/>
      <c r="C89" s="22"/>
      <c r="D89" s="22"/>
      <c r="E89" s="23"/>
      <c r="F89" s="14">
        <v>0</v>
      </c>
      <c r="G89" s="16">
        <f t="shared" si="2"/>
        <v>0</v>
      </c>
      <c r="H89" s="70" t="e">
        <v>#N/A</v>
      </c>
    </row>
    <row r="90" spans="1:8" x14ac:dyDescent="0.25">
      <c r="B90" s="22"/>
      <c r="C90" s="22" t="s">
        <v>76</v>
      </c>
      <c r="D90" s="22"/>
      <c r="E90" s="24"/>
      <c r="F90" s="25">
        <f>SUM(F7:F89)</f>
        <v>226764062.5</v>
      </c>
      <c r="G90" s="32">
        <f t="shared" si="2"/>
        <v>0.98754972039384359</v>
      </c>
      <c r="H90" s="27"/>
    </row>
    <row r="92" spans="1:8" x14ac:dyDescent="0.25">
      <c r="B92" s="28"/>
      <c r="C92" s="28" t="s">
        <v>77</v>
      </c>
      <c r="D92" s="28"/>
      <c r="E92" s="28"/>
      <c r="F92" s="28" t="s">
        <v>10</v>
      </c>
      <c r="G92" s="29" t="s">
        <v>11</v>
      </c>
      <c r="H92" s="28" t="s">
        <v>12</v>
      </c>
    </row>
    <row r="93" spans="1:8" x14ac:dyDescent="0.25">
      <c r="B93" s="30"/>
      <c r="C93" s="22" t="s">
        <v>78</v>
      </c>
      <c r="D93" s="14"/>
      <c r="E93" s="20"/>
      <c r="F93" s="31" t="s">
        <v>79</v>
      </c>
      <c r="G93" s="32">
        <v>0</v>
      </c>
      <c r="H93" s="14"/>
    </row>
    <row r="94" spans="1:8" x14ac:dyDescent="0.25">
      <c r="A94" s="33" t="s">
        <v>80</v>
      </c>
      <c r="B94" s="30" t="s">
        <v>81</v>
      </c>
      <c r="C94" s="22" t="s">
        <v>82</v>
      </c>
      <c r="D94" s="22"/>
      <c r="E94" s="24"/>
      <c r="F94" s="15">
        <v>869956.76</v>
      </c>
      <c r="G94" s="32">
        <f>+F94/$F$102</f>
        <v>3.7886318741212977E-3</v>
      </c>
      <c r="H94" s="14"/>
    </row>
    <row r="95" spans="1:8" x14ac:dyDescent="0.25">
      <c r="B95" s="30"/>
      <c r="C95" s="22" t="s">
        <v>83</v>
      </c>
      <c r="D95" s="14"/>
      <c r="E95" s="20"/>
      <c r="F95" s="24" t="s">
        <v>79</v>
      </c>
      <c r="G95" s="32">
        <v>0</v>
      </c>
      <c r="H95" s="14"/>
    </row>
    <row r="96" spans="1:8" x14ac:dyDescent="0.25">
      <c r="B96" s="30"/>
      <c r="C96" s="22" t="s">
        <v>84</v>
      </c>
      <c r="D96" s="14"/>
      <c r="E96" s="20"/>
      <c r="F96" s="24" t="s">
        <v>79</v>
      </c>
      <c r="G96" s="32">
        <v>0</v>
      </c>
      <c r="H96" s="14"/>
    </row>
    <row r="97" spans="1:8" x14ac:dyDescent="0.25">
      <c r="B97" s="30"/>
      <c r="C97" s="22" t="s">
        <v>85</v>
      </c>
      <c r="D97" s="14"/>
      <c r="E97" s="20"/>
      <c r="F97" s="24" t="s">
        <v>79</v>
      </c>
      <c r="G97" s="32">
        <v>0</v>
      </c>
      <c r="H97" s="14"/>
    </row>
    <row r="98" spans="1:8" x14ac:dyDescent="0.25">
      <c r="A98" s="34" t="s">
        <v>86</v>
      </c>
      <c r="B98" s="14" t="s">
        <v>86</v>
      </c>
      <c r="C98" s="14" t="s">
        <v>87</v>
      </c>
      <c r="D98" s="14"/>
      <c r="E98" s="20"/>
      <c r="F98" s="15">
        <v>1988912.95</v>
      </c>
      <c r="G98" s="32">
        <f>+F98/$F$102</f>
        <v>8.6616477320351163E-3</v>
      </c>
      <c r="H98" s="14"/>
    </row>
    <row r="99" spans="1:8" x14ac:dyDescent="0.25">
      <c r="B99" s="30"/>
      <c r="C99" s="14"/>
      <c r="D99" s="14"/>
      <c r="E99" s="20"/>
      <c r="F99" s="31"/>
      <c r="G99" s="32"/>
      <c r="H99" s="14"/>
    </row>
    <row r="100" spans="1:8" x14ac:dyDescent="0.25">
      <c r="B100" s="30"/>
      <c r="C100" s="14" t="s">
        <v>88</v>
      </c>
      <c r="D100" s="14"/>
      <c r="E100" s="20"/>
      <c r="F100" s="35">
        <f>SUM(F93:F99)</f>
        <v>2858869.71</v>
      </c>
      <c r="G100" s="32">
        <f>+F100/$F$102</f>
        <v>1.2450279606156415E-2</v>
      </c>
      <c r="H100" s="14"/>
    </row>
    <row r="101" spans="1:8" x14ac:dyDescent="0.25">
      <c r="B101" s="30"/>
      <c r="C101" s="14"/>
      <c r="D101" s="14"/>
      <c r="E101" s="20"/>
      <c r="F101" s="35"/>
      <c r="G101" s="32"/>
      <c r="H101" s="14"/>
    </row>
    <row r="102" spans="1:8" x14ac:dyDescent="0.25">
      <c r="B102" s="36"/>
      <c r="C102" s="37" t="s">
        <v>89</v>
      </c>
      <c r="D102" s="38"/>
      <c r="E102" s="39"/>
      <c r="F102" s="40">
        <f>+F100+F90</f>
        <v>229622932.21000001</v>
      </c>
      <c r="G102" s="41">
        <v>1</v>
      </c>
      <c r="H102" s="14"/>
    </row>
    <row r="103" spans="1:8" x14ac:dyDescent="0.25">
      <c r="F103" s="42"/>
    </row>
    <row r="104" spans="1:8" x14ac:dyDescent="0.25">
      <c r="C104" s="22" t="s">
        <v>90</v>
      </c>
      <c r="D104" s="43"/>
      <c r="F104" s="4">
        <v>0</v>
      </c>
    </row>
    <row r="105" spans="1:8" x14ac:dyDescent="0.25">
      <c r="C105" s="22" t="s">
        <v>91</v>
      </c>
      <c r="D105" s="44"/>
    </row>
    <row r="106" spans="1:8" x14ac:dyDescent="0.25">
      <c r="C106" s="22" t="s">
        <v>92</v>
      </c>
      <c r="D106" s="44"/>
    </row>
    <row r="107" spans="1:8" x14ac:dyDescent="0.25">
      <c r="C107" s="22" t="s">
        <v>93</v>
      </c>
      <c r="D107" s="45">
        <v>19.400500000000001</v>
      </c>
    </row>
    <row r="108" spans="1:8" x14ac:dyDescent="0.25">
      <c r="C108" s="22" t="s">
        <v>94</v>
      </c>
      <c r="D108" s="45">
        <v>18.683499999999999</v>
      </c>
    </row>
    <row r="109" spans="1:8" x14ac:dyDescent="0.25">
      <c r="A109" s="33" t="s">
        <v>95</v>
      </c>
      <c r="C109" s="22" t="s">
        <v>96</v>
      </c>
      <c r="D109" s="46">
        <v>25641439.350000001</v>
      </c>
    </row>
    <row r="110" spans="1:8" x14ac:dyDescent="0.25">
      <c r="C110" s="22" t="s">
        <v>97</v>
      </c>
      <c r="D110" s="44">
        <v>0</v>
      </c>
    </row>
    <row r="111" spans="1:8" x14ac:dyDescent="0.25">
      <c r="C111" s="22" t="s">
        <v>98</v>
      </c>
      <c r="D111" s="44">
        <v>0</v>
      </c>
      <c r="F111" s="42"/>
      <c r="G111" s="47"/>
    </row>
    <row r="112" spans="1:8" x14ac:dyDescent="0.25">
      <c r="B112" s="48"/>
      <c r="C112" s="12"/>
    </row>
    <row r="113" spans="1:8" x14ac:dyDescent="0.25">
      <c r="F113" s="4"/>
    </row>
    <row r="114" spans="1:8" x14ac:dyDescent="0.25">
      <c r="C114" s="28" t="s">
        <v>99</v>
      </c>
      <c r="D114" s="28"/>
      <c r="E114" s="28"/>
      <c r="F114" s="28"/>
      <c r="G114" s="29"/>
      <c r="H114" s="28"/>
    </row>
    <row r="115" spans="1:8" x14ac:dyDescent="0.25">
      <c r="C115" s="28" t="s">
        <v>100</v>
      </c>
      <c r="D115" s="28"/>
      <c r="E115" s="28"/>
      <c r="F115" s="28" t="s">
        <v>10</v>
      </c>
      <c r="G115" s="29" t="s">
        <v>11</v>
      </c>
      <c r="H115" s="28" t="s">
        <v>12</v>
      </c>
    </row>
    <row r="116" spans="1:8" x14ac:dyDescent="0.25">
      <c r="A116" s="1" t="s">
        <v>101</v>
      </c>
      <c r="C116" s="22" t="s">
        <v>102</v>
      </c>
      <c r="D116" s="14"/>
      <c r="E116" s="20"/>
      <c r="F116" s="49">
        <f>SUMIF(Table1345676856[[Industry ]],A116,Table1345676856[Market Value])</f>
        <v>0</v>
      </c>
      <c r="G116" s="50">
        <f>+F116/$F$102</f>
        <v>0</v>
      </c>
      <c r="H116" s="14"/>
    </row>
    <row r="117" spans="1:8" x14ac:dyDescent="0.25">
      <c r="A117" s="14" t="s">
        <v>103</v>
      </c>
      <c r="C117" s="14" t="s">
        <v>104</v>
      </c>
      <c r="D117" s="14"/>
      <c r="E117" s="20"/>
      <c r="F117" s="49">
        <f>SUMIF(Table1345676856[[Industry ]],A117,Table1345676856[Market Value])</f>
        <v>0</v>
      </c>
      <c r="G117" s="50">
        <f t="shared" ref="G117" si="3">+F117/$F$102</f>
        <v>0</v>
      </c>
      <c r="H117" s="14"/>
    </row>
    <row r="118" spans="1:8" x14ac:dyDescent="0.25">
      <c r="C118" s="14" t="s">
        <v>105</v>
      </c>
      <c r="D118" s="14"/>
      <c r="E118" s="20"/>
      <c r="F118" s="49">
        <f>SUMIF($E$130:$E$137,C118,H130:H137)</f>
        <v>0</v>
      </c>
      <c r="G118" s="50">
        <f>+F118/$F$102</f>
        <v>0</v>
      </c>
      <c r="H118" s="14"/>
    </row>
    <row r="119" spans="1:8" x14ac:dyDescent="0.25">
      <c r="C119" s="14" t="s">
        <v>106</v>
      </c>
      <c r="D119" s="14"/>
      <c r="E119" s="20"/>
      <c r="F119" s="49">
        <f t="shared" ref="F119:F127" si="4">SUMIF($E$130:$E$137,C119,H131:H138)</f>
        <v>0</v>
      </c>
      <c r="G119" s="50">
        <f t="shared" ref="G119:G127" si="5">+F119/$F$102</f>
        <v>0</v>
      </c>
      <c r="H119" s="14"/>
    </row>
    <row r="120" spans="1:8" x14ac:dyDescent="0.25">
      <c r="C120" s="14" t="s">
        <v>107</v>
      </c>
      <c r="D120" s="14"/>
      <c r="E120" s="20"/>
      <c r="F120" s="49">
        <f t="shared" si="4"/>
        <v>0</v>
      </c>
      <c r="G120" s="50">
        <f t="shared" si="5"/>
        <v>0</v>
      </c>
      <c r="H120" s="14"/>
    </row>
    <row r="121" spans="1:8" x14ac:dyDescent="0.25">
      <c r="C121" s="14" t="s">
        <v>108</v>
      </c>
      <c r="D121" s="14"/>
      <c r="E121" s="20"/>
      <c r="F121" s="49">
        <f t="shared" si="4"/>
        <v>0</v>
      </c>
      <c r="G121" s="50">
        <f t="shared" si="5"/>
        <v>0</v>
      </c>
      <c r="H121" s="14"/>
    </row>
    <row r="122" spans="1:8" x14ac:dyDescent="0.25">
      <c r="C122" s="14" t="s">
        <v>109</v>
      </c>
      <c r="D122" s="14"/>
      <c r="E122" s="20"/>
      <c r="F122" s="49">
        <f t="shared" si="4"/>
        <v>0</v>
      </c>
      <c r="G122" s="50">
        <f t="shared" si="5"/>
        <v>0</v>
      </c>
      <c r="H122" s="14"/>
    </row>
    <row r="123" spans="1:8" x14ac:dyDescent="0.25">
      <c r="C123" s="14" t="s">
        <v>110</v>
      </c>
      <c r="D123" s="14"/>
      <c r="E123" s="20"/>
      <c r="F123" s="49">
        <f t="shared" si="4"/>
        <v>0</v>
      </c>
      <c r="G123" s="50">
        <f t="shared" si="5"/>
        <v>0</v>
      </c>
      <c r="H123" s="14"/>
    </row>
    <row r="124" spans="1:8" x14ac:dyDescent="0.25">
      <c r="C124" s="14" t="s">
        <v>111</v>
      </c>
      <c r="D124" s="14"/>
      <c r="E124" s="20"/>
      <c r="F124" s="49">
        <f t="shared" si="4"/>
        <v>0</v>
      </c>
      <c r="G124" s="50">
        <f t="shared" si="5"/>
        <v>0</v>
      </c>
      <c r="H124" s="14"/>
    </row>
    <row r="125" spans="1:8" x14ac:dyDescent="0.25">
      <c r="C125" s="14" t="s">
        <v>112</v>
      </c>
      <c r="D125" s="14"/>
      <c r="E125" s="20"/>
      <c r="F125" s="49">
        <f>SUMIF($E$130:$E$137,C125,H137:H144)</f>
        <v>0</v>
      </c>
      <c r="G125" s="50">
        <f t="shared" si="5"/>
        <v>0</v>
      </c>
      <c r="H125" s="14"/>
    </row>
    <row r="126" spans="1:8" x14ac:dyDescent="0.25">
      <c r="C126" s="14" t="s">
        <v>113</v>
      </c>
      <c r="D126" s="14"/>
      <c r="E126" s="20"/>
      <c r="F126" s="49">
        <f t="shared" si="4"/>
        <v>0</v>
      </c>
      <c r="G126" s="50">
        <f t="shared" si="5"/>
        <v>0</v>
      </c>
      <c r="H126" s="14"/>
    </row>
    <row r="127" spans="1:8" x14ac:dyDescent="0.25">
      <c r="C127" s="14" t="s">
        <v>114</v>
      </c>
      <c r="D127" s="14"/>
      <c r="E127" s="20"/>
      <c r="F127" s="49">
        <f t="shared" si="4"/>
        <v>0</v>
      </c>
      <c r="G127" s="50">
        <f t="shared" si="5"/>
        <v>0</v>
      </c>
      <c r="H127" s="14"/>
    </row>
    <row r="130" spans="5:8" x14ac:dyDescent="0.25">
      <c r="E130" s="14" t="s">
        <v>105</v>
      </c>
      <c r="F130" s="14" t="s">
        <v>115</v>
      </c>
      <c r="G130" s="84">
        <f t="shared" ref="G130:G137" si="6">SUMIF($H$7:$H$74,F130,$E$7:$E$74)</f>
        <v>0</v>
      </c>
      <c r="H130" s="1">
        <f t="shared" ref="H130:H137" si="7">SUMIF($H$7:$H$74,F130,$F$7:$F$74)</f>
        <v>0</v>
      </c>
    </row>
    <row r="131" spans="5:8" x14ac:dyDescent="0.25">
      <c r="E131" s="14" t="s">
        <v>105</v>
      </c>
      <c r="F131" s="14" t="s">
        <v>116</v>
      </c>
      <c r="G131" s="84">
        <f t="shared" si="6"/>
        <v>0</v>
      </c>
      <c r="H131" s="1">
        <f t="shared" si="7"/>
        <v>0</v>
      </c>
    </row>
    <row r="132" spans="5:8" x14ac:dyDescent="0.25">
      <c r="E132" s="14" t="s">
        <v>105</v>
      </c>
      <c r="F132" s="14" t="s">
        <v>117</v>
      </c>
      <c r="G132" s="84">
        <f t="shared" si="6"/>
        <v>0</v>
      </c>
      <c r="H132" s="1">
        <f t="shared" si="7"/>
        <v>0</v>
      </c>
    </row>
    <row r="133" spans="5:8" x14ac:dyDescent="0.25">
      <c r="E133" s="14" t="s">
        <v>107</v>
      </c>
      <c r="F133" s="14" t="s">
        <v>118</v>
      </c>
      <c r="G133" s="84">
        <f t="shared" si="6"/>
        <v>0</v>
      </c>
      <c r="H133" s="1">
        <f t="shared" si="7"/>
        <v>0</v>
      </c>
    </row>
    <row r="134" spans="5:8" x14ac:dyDescent="0.25">
      <c r="E134" s="14" t="s">
        <v>108</v>
      </c>
      <c r="F134" s="14" t="s">
        <v>119</v>
      </c>
      <c r="G134" s="84">
        <f t="shared" si="6"/>
        <v>0</v>
      </c>
      <c r="H134" s="1">
        <f t="shared" si="7"/>
        <v>0</v>
      </c>
    </row>
    <row r="135" spans="5:8" x14ac:dyDescent="0.25">
      <c r="E135" s="14" t="s">
        <v>105</v>
      </c>
      <c r="F135" s="14" t="s">
        <v>120</v>
      </c>
      <c r="G135" s="84">
        <f t="shared" si="6"/>
        <v>0</v>
      </c>
      <c r="H135" s="1">
        <f t="shared" si="7"/>
        <v>0</v>
      </c>
    </row>
    <row r="136" spans="5:8" x14ac:dyDescent="0.25">
      <c r="E136" s="14" t="s">
        <v>108</v>
      </c>
      <c r="F136" s="14" t="s">
        <v>121</v>
      </c>
      <c r="G136" s="84">
        <f t="shared" si="6"/>
        <v>0</v>
      </c>
      <c r="H136" s="1">
        <f t="shared" si="7"/>
        <v>0</v>
      </c>
    </row>
    <row r="137" spans="5:8" x14ac:dyDescent="0.25">
      <c r="E137" s="14" t="s">
        <v>105</v>
      </c>
      <c r="F137" s="14" t="s">
        <v>122</v>
      </c>
      <c r="G137" s="84">
        <f t="shared" si="6"/>
        <v>0</v>
      </c>
      <c r="H137" s="1">
        <f t="shared" si="7"/>
        <v>0</v>
      </c>
    </row>
    <row r="138" spans="5:8" x14ac:dyDescent="0.25">
      <c r="G138" s="84" t="s">
        <v>123</v>
      </c>
      <c r="H138" s="1" t="s">
        <v>123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CFF3D-A792-400D-87C6-CB68FD8E8D6E}">
  <sheetPr>
    <tabColor rgb="FF7030A0"/>
  </sheetPr>
  <dimension ref="A2:L148"/>
  <sheetViews>
    <sheetView showGridLines="0" topLeftCell="D94" zoomScaleNormal="100" zoomScaleSheetLayoutView="89" workbookViewId="0">
      <selection activeCell="I83" sqref="I83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84" customWidth="1"/>
    <col min="8" max="8" width="20.7109375" style="1" bestFit="1" customWidth="1"/>
    <col min="9" max="9" width="12" style="1" bestFit="1" customWidth="1"/>
    <col min="10" max="10" width="12.85546875" style="1" bestFit="1" customWidth="1"/>
    <col min="11" max="11" width="13.7109375" style="1" bestFit="1" customWidth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2" x14ac:dyDescent="0.25">
      <c r="B2" s="2" t="s">
        <v>0</v>
      </c>
      <c r="D2" s="3" t="s">
        <v>1</v>
      </c>
    </row>
    <row r="3" spans="1:12" x14ac:dyDescent="0.25">
      <c r="A3" s="5" t="s">
        <v>251</v>
      </c>
      <c r="B3" s="2" t="s">
        <v>3</v>
      </c>
      <c r="D3" s="2" t="s">
        <v>252</v>
      </c>
    </row>
    <row r="4" spans="1:12" x14ac:dyDescent="0.25">
      <c r="B4" s="2" t="s">
        <v>5</v>
      </c>
      <c r="D4" s="6">
        <v>45044</v>
      </c>
    </row>
    <row r="6" spans="1:12" x14ac:dyDescent="0.25">
      <c r="B6" s="7" t="s">
        <v>6</v>
      </c>
      <c r="C6" s="8" t="s">
        <v>7</v>
      </c>
      <c r="D6" s="8" t="s">
        <v>8</v>
      </c>
      <c r="E6" s="9" t="s">
        <v>9</v>
      </c>
      <c r="F6" s="8" t="s">
        <v>10</v>
      </c>
      <c r="G6" s="10" t="s">
        <v>11</v>
      </c>
      <c r="H6" s="11" t="s">
        <v>12</v>
      </c>
    </row>
    <row r="7" spans="1:12" x14ac:dyDescent="0.25">
      <c r="A7" s="12"/>
      <c r="B7" s="13" t="s">
        <v>149</v>
      </c>
      <c r="C7" s="14" t="s">
        <v>342</v>
      </c>
      <c r="D7" s="14" t="s">
        <v>320</v>
      </c>
      <c r="E7" s="15">
        <v>4</v>
      </c>
      <c r="F7" s="15">
        <v>4173876</v>
      </c>
      <c r="G7" s="58">
        <f t="shared" ref="G7:G70" si="0">+F7/$F$99</f>
        <v>2.7939271571580729E-3</v>
      </c>
      <c r="H7" s="17" t="s">
        <v>117</v>
      </c>
      <c r="K7" s="72" t="s">
        <v>117</v>
      </c>
      <c r="L7" s="1">
        <f t="shared" ref="L7:L13" si="1">SUMIF($H$7:$H$84,K7,$F$7:$F$84)</f>
        <v>1067559252</v>
      </c>
    </row>
    <row r="8" spans="1:12" x14ac:dyDescent="0.25">
      <c r="A8" s="12"/>
      <c r="B8" s="13" t="s">
        <v>148</v>
      </c>
      <c r="C8" s="14" t="s">
        <v>341</v>
      </c>
      <c r="D8" s="14" t="s">
        <v>317</v>
      </c>
      <c r="E8" s="15">
        <v>52</v>
      </c>
      <c r="F8" s="15">
        <v>52773448</v>
      </c>
      <c r="G8" s="58">
        <f t="shared" si="0"/>
        <v>3.5325718719020259E-2</v>
      </c>
      <c r="H8" s="17" t="s">
        <v>117</v>
      </c>
      <c r="K8" s="72" t="s">
        <v>178</v>
      </c>
      <c r="L8" s="1">
        <f t="shared" si="1"/>
        <v>10017100</v>
      </c>
    </row>
    <row r="9" spans="1:12" x14ac:dyDescent="0.25">
      <c r="A9" s="12"/>
      <c r="B9" s="13" t="s">
        <v>150</v>
      </c>
      <c r="C9" s="14" t="s">
        <v>343</v>
      </c>
      <c r="D9" s="14" t="s">
        <v>329</v>
      </c>
      <c r="E9" s="15">
        <v>50</v>
      </c>
      <c r="F9" s="15">
        <v>50441200</v>
      </c>
      <c r="G9" s="58">
        <f t="shared" si="0"/>
        <v>3.3764548472365208E-2</v>
      </c>
      <c r="H9" s="17" t="s">
        <v>117</v>
      </c>
      <c r="K9" s="72" t="s">
        <v>115</v>
      </c>
      <c r="L9" s="1">
        <f t="shared" si="1"/>
        <v>182896134</v>
      </c>
    </row>
    <row r="10" spans="1:12" x14ac:dyDescent="0.25">
      <c r="A10" s="12"/>
      <c r="B10" s="13" t="s">
        <v>261</v>
      </c>
      <c r="C10" s="14" t="s">
        <v>344</v>
      </c>
      <c r="D10" s="14" t="s">
        <v>317</v>
      </c>
      <c r="E10" s="15">
        <v>50</v>
      </c>
      <c r="F10" s="15">
        <v>50095350</v>
      </c>
      <c r="G10" s="58">
        <f t="shared" si="0"/>
        <v>3.3533041904536376E-2</v>
      </c>
      <c r="H10" s="17" t="s">
        <v>117</v>
      </c>
      <c r="K10" s="72" t="s">
        <v>177</v>
      </c>
      <c r="L10" s="1">
        <f t="shared" si="1"/>
        <v>0</v>
      </c>
    </row>
    <row r="11" spans="1:12" x14ac:dyDescent="0.25">
      <c r="A11" s="12"/>
      <c r="B11" s="13" t="s">
        <v>151</v>
      </c>
      <c r="C11" s="14" t="s">
        <v>340</v>
      </c>
      <c r="D11" s="14" t="s">
        <v>327</v>
      </c>
      <c r="E11" s="15">
        <v>45</v>
      </c>
      <c r="F11" s="15">
        <v>45065970</v>
      </c>
      <c r="G11" s="58">
        <f t="shared" si="0"/>
        <v>3.0166453782208912E-2</v>
      </c>
      <c r="H11" s="17" t="s">
        <v>115</v>
      </c>
      <c r="K11" s="59" t="s">
        <v>118</v>
      </c>
      <c r="L11" s="1">
        <f t="shared" si="1"/>
        <v>81878912</v>
      </c>
    </row>
    <row r="12" spans="1:12" x14ac:dyDescent="0.25">
      <c r="A12" s="12"/>
      <c r="B12" s="13" t="s">
        <v>265</v>
      </c>
      <c r="C12" s="14" t="s">
        <v>339</v>
      </c>
      <c r="D12" s="14" t="s">
        <v>320</v>
      </c>
      <c r="E12" s="15">
        <v>1</v>
      </c>
      <c r="F12" s="15">
        <v>956852</v>
      </c>
      <c r="G12" s="58">
        <f t="shared" si="0"/>
        <v>6.4050172745453305E-4</v>
      </c>
      <c r="H12" s="17" t="s">
        <v>117</v>
      </c>
      <c r="K12" s="59" t="s">
        <v>120</v>
      </c>
      <c r="L12" s="1">
        <f t="shared" si="1"/>
        <v>0</v>
      </c>
    </row>
    <row r="13" spans="1:12" x14ac:dyDescent="0.25">
      <c r="A13" s="12"/>
      <c r="B13" s="13" t="s">
        <v>147</v>
      </c>
      <c r="C13" s="14" t="s">
        <v>349</v>
      </c>
      <c r="D13" s="14" t="s">
        <v>317</v>
      </c>
      <c r="E13" s="15">
        <v>1</v>
      </c>
      <c r="F13" s="15">
        <v>959217</v>
      </c>
      <c r="G13" s="58">
        <f t="shared" si="0"/>
        <v>6.4208482137650838E-4</v>
      </c>
      <c r="H13" s="17" t="s">
        <v>117</v>
      </c>
      <c r="K13" s="59" t="s">
        <v>256</v>
      </c>
      <c r="L13" s="1">
        <f t="shared" si="1"/>
        <v>1030715</v>
      </c>
    </row>
    <row r="14" spans="1:12" x14ac:dyDescent="0.25">
      <c r="A14" s="12"/>
      <c r="B14" s="13" t="s">
        <v>281</v>
      </c>
      <c r="C14" s="14" t="s">
        <v>347</v>
      </c>
      <c r="D14" s="14" t="s">
        <v>317</v>
      </c>
      <c r="E14" s="15">
        <v>8</v>
      </c>
      <c r="F14" s="15">
        <v>8049184</v>
      </c>
      <c r="G14" s="58">
        <f t="shared" si="0"/>
        <v>5.3879975760090255E-3</v>
      </c>
      <c r="H14" s="17" t="s">
        <v>117</v>
      </c>
      <c r="K14" s="13"/>
      <c r="L14" s="1">
        <f>SUM(L7:L13)</f>
        <v>1343382113</v>
      </c>
    </row>
    <row r="15" spans="1:12" x14ac:dyDescent="0.25">
      <c r="A15" s="12"/>
      <c r="B15" s="13" t="s">
        <v>282</v>
      </c>
      <c r="C15" s="14" t="s">
        <v>348</v>
      </c>
      <c r="D15" s="14" t="s">
        <v>331</v>
      </c>
      <c r="E15" s="15">
        <v>22</v>
      </c>
      <c r="F15" s="15">
        <v>22851290</v>
      </c>
      <c r="G15" s="58">
        <f t="shared" si="0"/>
        <v>1.5296295267778608E-2</v>
      </c>
      <c r="H15" s="17" t="s">
        <v>117</v>
      </c>
      <c r="K15" s="13"/>
    </row>
    <row r="16" spans="1:12" x14ac:dyDescent="0.25">
      <c r="A16" s="12"/>
      <c r="B16" s="13" t="s">
        <v>146</v>
      </c>
      <c r="C16" s="14" t="s">
        <v>345</v>
      </c>
      <c r="D16" s="14" t="s">
        <v>327</v>
      </c>
      <c r="E16" s="15">
        <v>11</v>
      </c>
      <c r="F16" s="15">
        <v>11846967</v>
      </c>
      <c r="G16" s="58">
        <f t="shared" si="0"/>
        <v>7.9301739752823293E-3</v>
      </c>
      <c r="H16" s="17" t="s">
        <v>117</v>
      </c>
      <c r="K16" s="13"/>
    </row>
    <row r="17" spans="1:11" x14ac:dyDescent="0.25">
      <c r="A17" s="12"/>
      <c r="B17" s="13" t="s">
        <v>262</v>
      </c>
      <c r="C17" s="14" t="s">
        <v>346</v>
      </c>
      <c r="D17" s="14" t="s">
        <v>320</v>
      </c>
      <c r="E17" s="15">
        <v>50</v>
      </c>
      <c r="F17" s="15">
        <v>50052600</v>
      </c>
      <c r="G17" s="58">
        <f t="shared" si="0"/>
        <v>3.3504425724762824E-2</v>
      </c>
      <c r="H17" s="17" t="s">
        <v>118</v>
      </c>
      <c r="K17" s="13"/>
    </row>
    <row r="18" spans="1:11" x14ac:dyDescent="0.25">
      <c r="A18" s="12"/>
      <c r="B18" s="13" t="s">
        <v>294</v>
      </c>
      <c r="C18" s="14" t="s">
        <v>357</v>
      </c>
      <c r="D18" s="14" t="s">
        <v>320</v>
      </c>
      <c r="E18" s="15">
        <v>45</v>
      </c>
      <c r="F18" s="15">
        <v>45264600</v>
      </c>
      <c r="G18" s="58">
        <f t="shared" si="0"/>
        <v>3.0299413590125179E-2</v>
      </c>
      <c r="H18" s="17" t="s">
        <v>117</v>
      </c>
      <c r="K18" s="13"/>
    </row>
    <row r="19" spans="1:11" x14ac:dyDescent="0.25">
      <c r="A19" s="12"/>
      <c r="B19" s="13" t="s">
        <v>293</v>
      </c>
      <c r="C19" s="14" t="s">
        <v>350</v>
      </c>
      <c r="D19" s="14" t="s">
        <v>331</v>
      </c>
      <c r="E19" s="15">
        <v>5</v>
      </c>
      <c r="F19" s="15">
        <v>50211100</v>
      </c>
      <c r="G19" s="58">
        <f t="shared" si="0"/>
        <v>3.3610523139829672E-2</v>
      </c>
      <c r="H19" s="17" t="s">
        <v>115</v>
      </c>
      <c r="K19" s="13"/>
    </row>
    <row r="20" spans="1:11" x14ac:dyDescent="0.25">
      <c r="A20" s="12"/>
      <c r="B20" s="13" t="s">
        <v>299</v>
      </c>
      <c r="C20" s="14" t="s">
        <v>354</v>
      </c>
      <c r="D20" s="14" t="s">
        <v>318</v>
      </c>
      <c r="E20" s="15">
        <v>6</v>
      </c>
      <c r="F20" s="15">
        <v>6074118</v>
      </c>
      <c r="G20" s="58">
        <f t="shared" si="0"/>
        <v>4.0659193603218404E-3</v>
      </c>
      <c r="H20" s="17" t="s">
        <v>118</v>
      </c>
      <c r="K20" s="13"/>
    </row>
    <row r="21" spans="1:11" x14ac:dyDescent="0.25">
      <c r="A21" s="12"/>
      <c r="B21" s="13" t="s">
        <v>300</v>
      </c>
      <c r="C21" s="14" t="s">
        <v>352</v>
      </c>
      <c r="D21" s="14" t="s">
        <v>320</v>
      </c>
      <c r="E21" s="15">
        <v>3</v>
      </c>
      <c r="F21" s="15">
        <v>3016062</v>
      </c>
      <c r="G21" s="58">
        <f t="shared" si="0"/>
        <v>2.0189046175479318E-3</v>
      </c>
      <c r="H21" s="17" t="s">
        <v>117</v>
      </c>
      <c r="K21" s="13"/>
    </row>
    <row r="22" spans="1:11" x14ac:dyDescent="0.25">
      <c r="A22" s="12"/>
      <c r="B22" s="13" t="s">
        <v>302</v>
      </c>
      <c r="C22" s="14" t="s">
        <v>355</v>
      </c>
      <c r="D22" s="14" t="s">
        <v>327</v>
      </c>
      <c r="E22" s="15">
        <v>460</v>
      </c>
      <c r="F22" s="15">
        <v>46574264</v>
      </c>
      <c r="G22" s="58">
        <f t="shared" si="0"/>
        <v>3.1176082139059615E-2</v>
      </c>
      <c r="H22" s="17" t="s">
        <v>117</v>
      </c>
      <c r="K22" s="13"/>
    </row>
    <row r="23" spans="1:11" x14ac:dyDescent="0.25">
      <c r="A23" s="12"/>
      <c r="B23" s="13" t="s">
        <v>301</v>
      </c>
      <c r="C23" s="14" t="s">
        <v>356</v>
      </c>
      <c r="D23" s="14" t="s">
        <v>317</v>
      </c>
      <c r="E23" s="15">
        <v>50</v>
      </c>
      <c r="F23" s="15">
        <v>5061215</v>
      </c>
      <c r="G23" s="58">
        <f t="shared" si="0"/>
        <v>3.3878979722243296E-3</v>
      </c>
      <c r="H23" s="17" t="s">
        <v>117</v>
      </c>
      <c r="K23" s="13"/>
    </row>
    <row r="24" spans="1:11" x14ac:dyDescent="0.25">
      <c r="A24" s="12"/>
      <c r="B24" s="13" t="s">
        <v>306</v>
      </c>
      <c r="C24" s="14" t="s">
        <v>351</v>
      </c>
      <c r="D24" s="14" t="s">
        <v>353</v>
      </c>
      <c r="E24" s="15">
        <v>250</v>
      </c>
      <c r="F24" s="15">
        <v>25457600</v>
      </c>
      <c r="G24" s="58">
        <f t="shared" si="0"/>
        <v>1.7040918320541235E-2</v>
      </c>
      <c r="H24" s="17" t="s">
        <v>117</v>
      </c>
      <c r="K24" s="13"/>
    </row>
    <row r="25" spans="1:11" x14ac:dyDescent="0.25">
      <c r="A25" s="12"/>
      <c r="B25" s="13" t="s">
        <v>307</v>
      </c>
      <c r="C25" s="14" t="s">
        <v>362</v>
      </c>
      <c r="D25" s="14" t="s">
        <v>369</v>
      </c>
      <c r="E25" s="15">
        <v>500</v>
      </c>
      <c r="F25" s="15">
        <v>50288150</v>
      </c>
      <c r="G25" s="58">
        <f t="shared" si="0"/>
        <v>3.3662099201854284E-2</v>
      </c>
      <c r="H25" s="17" t="s">
        <v>117</v>
      </c>
      <c r="K25" s="13"/>
    </row>
    <row r="26" spans="1:11" x14ac:dyDescent="0.25">
      <c r="A26" s="12"/>
      <c r="B26" s="13" t="s">
        <v>310</v>
      </c>
      <c r="C26" s="14" t="s">
        <v>359</v>
      </c>
      <c r="D26" s="14" t="s">
        <v>318</v>
      </c>
      <c r="E26" s="15">
        <v>20</v>
      </c>
      <c r="F26" s="15">
        <v>19719460</v>
      </c>
      <c r="G26" s="58">
        <f t="shared" si="0"/>
        <v>1.319989736601958E-2</v>
      </c>
      <c r="H26" s="17" t="s">
        <v>118</v>
      </c>
      <c r="K26" s="13"/>
    </row>
    <row r="27" spans="1:11" x14ac:dyDescent="0.25">
      <c r="A27" s="12"/>
      <c r="B27" s="13" t="s">
        <v>164</v>
      </c>
      <c r="C27" s="14" t="s">
        <v>361</v>
      </c>
      <c r="D27" s="14" t="s">
        <v>320</v>
      </c>
      <c r="E27" s="15">
        <v>6</v>
      </c>
      <c r="F27" s="15">
        <v>6036570</v>
      </c>
      <c r="G27" s="58">
        <f t="shared" si="0"/>
        <v>4.0407853177923132E-3</v>
      </c>
      <c r="H27" s="17" t="s">
        <v>117</v>
      </c>
      <c r="K27" s="13"/>
    </row>
    <row r="28" spans="1:11" x14ac:dyDescent="0.25">
      <c r="A28" s="12"/>
      <c r="B28" s="13" t="s">
        <v>173</v>
      </c>
      <c r="C28" s="14" t="s">
        <v>367</v>
      </c>
      <c r="D28" s="14" t="s">
        <v>331</v>
      </c>
      <c r="E28" s="15">
        <v>9</v>
      </c>
      <c r="F28" s="15">
        <v>8618481</v>
      </c>
      <c r="G28" s="58">
        <f t="shared" si="0"/>
        <v>5.7690760624778663E-3</v>
      </c>
      <c r="H28" s="17" t="s">
        <v>117</v>
      </c>
      <c r="K28" s="13"/>
    </row>
    <row r="29" spans="1:11" x14ac:dyDescent="0.25">
      <c r="A29" s="12"/>
      <c r="B29" s="13" t="s">
        <v>172</v>
      </c>
      <c r="C29" s="14" t="s">
        <v>366</v>
      </c>
      <c r="D29" s="14" t="s">
        <v>320</v>
      </c>
      <c r="E29" s="15">
        <v>1</v>
      </c>
      <c r="F29" s="15">
        <v>1004094</v>
      </c>
      <c r="G29" s="58">
        <f t="shared" si="0"/>
        <v>6.721247816033534E-4</v>
      </c>
      <c r="H29" s="17" t="s">
        <v>117</v>
      </c>
      <c r="K29" s="13"/>
    </row>
    <row r="30" spans="1:11" x14ac:dyDescent="0.25">
      <c r="A30" s="12"/>
      <c r="B30" s="13" t="s">
        <v>176</v>
      </c>
      <c r="C30" s="14" t="s">
        <v>368</v>
      </c>
      <c r="D30" s="14" t="s">
        <v>322</v>
      </c>
      <c r="E30" s="15">
        <v>9</v>
      </c>
      <c r="F30" s="15">
        <v>9681597</v>
      </c>
      <c r="G30" s="58">
        <f t="shared" si="0"/>
        <v>6.4807092455454185E-3</v>
      </c>
      <c r="H30" s="17" t="s">
        <v>117</v>
      </c>
      <c r="K30" s="13"/>
    </row>
    <row r="31" spans="1:11" x14ac:dyDescent="0.25">
      <c r="A31" s="12"/>
      <c r="B31" s="13" t="s">
        <v>163</v>
      </c>
      <c r="C31" s="14" t="s">
        <v>363</v>
      </c>
      <c r="D31" s="14" t="s">
        <v>353</v>
      </c>
      <c r="E31" s="15">
        <v>23</v>
      </c>
      <c r="F31" s="15">
        <v>24041509</v>
      </c>
      <c r="G31" s="58">
        <f t="shared" si="0"/>
        <v>1.6093009206349262E-2</v>
      </c>
      <c r="H31" s="17" t="s">
        <v>117</v>
      </c>
      <c r="K31" s="13"/>
    </row>
    <row r="32" spans="1:11" x14ac:dyDescent="0.25">
      <c r="A32" s="12"/>
      <c r="B32" s="13" t="s">
        <v>166</v>
      </c>
      <c r="C32" s="14" t="s">
        <v>364</v>
      </c>
      <c r="D32" s="14" t="s">
        <v>335</v>
      </c>
      <c r="E32" s="15">
        <v>8</v>
      </c>
      <c r="F32" s="15">
        <v>7969304</v>
      </c>
      <c r="G32" s="58">
        <f t="shared" si="0"/>
        <v>5.3345271563526231E-3</v>
      </c>
      <c r="H32" s="17" t="s">
        <v>117</v>
      </c>
      <c r="K32" s="13"/>
    </row>
    <row r="33" spans="1:11" x14ac:dyDescent="0.25">
      <c r="A33" s="12"/>
      <c r="B33" s="13" t="s">
        <v>257</v>
      </c>
      <c r="C33" s="14" t="s">
        <v>365</v>
      </c>
      <c r="D33" s="14" t="s">
        <v>353</v>
      </c>
      <c r="E33" s="15">
        <v>5</v>
      </c>
      <c r="F33" s="15">
        <v>4797375</v>
      </c>
      <c r="G33" s="58">
        <f t="shared" si="0"/>
        <v>3.2112876126581648E-3</v>
      </c>
      <c r="H33" s="17" t="s">
        <v>117</v>
      </c>
      <c r="K33" s="13"/>
    </row>
    <row r="34" spans="1:11" x14ac:dyDescent="0.25">
      <c r="A34" s="12"/>
      <c r="B34" s="13" t="s">
        <v>175</v>
      </c>
      <c r="C34" s="14" t="s">
        <v>360</v>
      </c>
      <c r="D34" s="14" t="s">
        <v>322</v>
      </c>
      <c r="E34" s="15">
        <v>5</v>
      </c>
      <c r="F34" s="15">
        <v>5457540</v>
      </c>
      <c r="G34" s="58">
        <f t="shared" si="0"/>
        <v>3.6531917137156136E-3</v>
      </c>
      <c r="H34" s="17" t="s">
        <v>117</v>
      </c>
      <c r="K34" s="13"/>
    </row>
    <row r="35" spans="1:11" x14ac:dyDescent="0.25">
      <c r="A35" s="12"/>
      <c r="B35" s="13" t="s">
        <v>162</v>
      </c>
      <c r="C35" s="14" t="s">
        <v>358</v>
      </c>
      <c r="D35" s="14" t="s">
        <v>327</v>
      </c>
      <c r="E35" s="15">
        <v>1</v>
      </c>
      <c r="F35" s="15">
        <v>1079610</v>
      </c>
      <c r="G35" s="58">
        <f t="shared" si="0"/>
        <v>7.2267400807772618E-4</v>
      </c>
      <c r="H35" s="17" t="s">
        <v>117</v>
      </c>
      <c r="K35" s="13"/>
    </row>
    <row r="36" spans="1:11" x14ac:dyDescent="0.25">
      <c r="A36" s="12"/>
      <c r="B36" s="13" t="s">
        <v>153</v>
      </c>
      <c r="C36" s="14" t="s">
        <v>378</v>
      </c>
      <c r="D36" s="14" t="s">
        <v>318</v>
      </c>
      <c r="E36" s="15">
        <v>40</v>
      </c>
      <c r="F36" s="15">
        <v>8006312</v>
      </c>
      <c r="G36" s="58">
        <f t="shared" si="0"/>
        <v>5.3592997313481683E-3</v>
      </c>
      <c r="H36" s="17" t="s">
        <v>115</v>
      </c>
      <c r="K36" s="13"/>
    </row>
    <row r="37" spans="1:11" x14ac:dyDescent="0.25">
      <c r="A37" s="12"/>
      <c r="B37" s="13" t="s">
        <v>253</v>
      </c>
      <c r="C37" s="14" t="s">
        <v>370</v>
      </c>
      <c r="D37" s="14" t="s">
        <v>373</v>
      </c>
      <c r="E37" s="15">
        <v>8</v>
      </c>
      <c r="F37" s="15">
        <v>10590210</v>
      </c>
      <c r="G37" s="58">
        <f t="shared" si="0"/>
        <v>7.0889205426819092E-3</v>
      </c>
      <c r="H37" s="17" t="s">
        <v>117</v>
      </c>
      <c r="K37" s="13"/>
    </row>
    <row r="38" spans="1:11" x14ac:dyDescent="0.25">
      <c r="A38" s="12"/>
      <c r="B38" s="13" t="s">
        <v>266</v>
      </c>
      <c r="C38" s="14" t="s">
        <v>371</v>
      </c>
      <c r="D38" s="14" t="s">
        <v>320</v>
      </c>
      <c r="E38" s="15">
        <v>20</v>
      </c>
      <c r="F38" s="15">
        <v>21102980</v>
      </c>
      <c r="G38" s="58">
        <f t="shared" si="0"/>
        <v>1.4126003963453556E-2</v>
      </c>
      <c r="H38" s="17" t="s">
        <v>115</v>
      </c>
      <c r="K38" s="13"/>
    </row>
    <row r="39" spans="1:11" x14ac:dyDescent="0.25">
      <c r="A39" s="12"/>
      <c r="B39" s="13" t="s">
        <v>268</v>
      </c>
      <c r="C39" s="14" t="s">
        <v>372</v>
      </c>
      <c r="D39" s="14" t="s">
        <v>320</v>
      </c>
      <c r="E39" s="15">
        <v>50</v>
      </c>
      <c r="F39" s="15">
        <v>52673000</v>
      </c>
      <c r="G39" s="58">
        <f t="shared" si="0"/>
        <v>3.5258480402625088E-2</v>
      </c>
      <c r="H39" s="17" t="s">
        <v>117</v>
      </c>
      <c r="K39" s="13"/>
    </row>
    <row r="40" spans="1:11" x14ac:dyDescent="0.25">
      <c r="A40" s="12"/>
      <c r="B40" s="13" t="s">
        <v>129</v>
      </c>
      <c r="C40" s="14" t="s">
        <v>379</v>
      </c>
      <c r="D40" s="14" t="s">
        <v>373</v>
      </c>
      <c r="E40" s="15">
        <v>17</v>
      </c>
      <c r="F40" s="15">
        <v>17123556</v>
      </c>
      <c r="G40" s="58">
        <f t="shared" si="0"/>
        <v>1.1462239926513644E-2</v>
      </c>
      <c r="H40" s="17" t="s">
        <v>117</v>
      </c>
      <c r="K40" s="13"/>
    </row>
    <row r="41" spans="1:11" x14ac:dyDescent="0.25">
      <c r="A41" s="12"/>
      <c r="B41" s="13" t="s">
        <v>165</v>
      </c>
      <c r="C41" s="14" t="s">
        <v>380</v>
      </c>
      <c r="D41" s="14" t="s">
        <v>320</v>
      </c>
      <c r="E41" s="15">
        <v>1</v>
      </c>
      <c r="F41" s="15">
        <v>1056844</v>
      </c>
      <c r="G41" s="58">
        <f t="shared" si="0"/>
        <v>7.0743480459878696E-4</v>
      </c>
      <c r="H41" s="17" t="s">
        <v>115</v>
      </c>
      <c r="K41" s="13"/>
    </row>
    <row r="42" spans="1:11" x14ac:dyDescent="0.25">
      <c r="A42" s="12"/>
      <c r="B42" s="13" t="s">
        <v>271</v>
      </c>
      <c r="C42" s="14" t="s">
        <v>375</v>
      </c>
      <c r="D42" s="14" t="s">
        <v>327</v>
      </c>
      <c r="E42" s="15">
        <v>6</v>
      </c>
      <c r="F42" s="15">
        <v>6422778</v>
      </c>
      <c r="G42" s="58">
        <f t="shared" si="0"/>
        <v>4.2993068980960178E-3</v>
      </c>
      <c r="H42" s="17" t="s">
        <v>117</v>
      </c>
      <c r="K42" s="13"/>
    </row>
    <row r="43" spans="1:11" x14ac:dyDescent="0.25">
      <c r="A43" s="12"/>
      <c r="B43" s="13" t="s">
        <v>279</v>
      </c>
      <c r="C43" s="14" t="s">
        <v>374</v>
      </c>
      <c r="D43" s="14" t="s">
        <v>353</v>
      </c>
      <c r="E43" s="15">
        <v>9</v>
      </c>
      <c r="F43" s="15">
        <v>9174978</v>
      </c>
      <c r="G43" s="58">
        <f t="shared" si="0"/>
        <v>6.1415864296226969E-3</v>
      </c>
      <c r="H43" s="17" t="s">
        <v>117</v>
      </c>
      <c r="K43" s="13"/>
    </row>
    <row r="44" spans="1:11" x14ac:dyDescent="0.25">
      <c r="A44" s="12"/>
      <c r="B44" s="13" t="s">
        <v>160</v>
      </c>
      <c r="C44" s="14" t="s">
        <v>376</v>
      </c>
      <c r="D44" s="14" t="s">
        <v>377</v>
      </c>
      <c r="E44" s="15">
        <v>87</v>
      </c>
      <c r="F44" s="15">
        <v>93040497</v>
      </c>
      <c r="G44" s="58">
        <f t="shared" si="0"/>
        <v>6.2279850020408901E-2</v>
      </c>
      <c r="H44" s="17" t="s">
        <v>117</v>
      </c>
      <c r="K44" s="13"/>
    </row>
    <row r="45" spans="1:11" x14ac:dyDescent="0.25">
      <c r="A45" s="12"/>
      <c r="B45" s="13" t="s">
        <v>168</v>
      </c>
      <c r="C45" s="14" t="s">
        <v>381</v>
      </c>
      <c r="D45" s="14" t="s">
        <v>317</v>
      </c>
      <c r="E45" s="15">
        <v>6</v>
      </c>
      <c r="F45" s="15">
        <v>6081588</v>
      </c>
      <c r="G45" s="58">
        <f t="shared" si="0"/>
        <v>4.0709196612085871E-3</v>
      </c>
      <c r="H45" s="17" t="s">
        <v>117</v>
      </c>
      <c r="K45" s="13"/>
    </row>
    <row r="46" spans="1:11" x14ac:dyDescent="0.25">
      <c r="A46" s="12"/>
      <c r="B46" s="13" t="s">
        <v>275</v>
      </c>
      <c r="C46" s="14" t="s">
        <v>387</v>
      </c>
      <c r="D46" s="14" t="s">
        <v>377</v>
      </c>
      <c r="E46" s="15">
        <v>5</v>
      </c>
      <c r="F46" s="15">
        <v>5328485</v>
      </c>
      <c r="G46" s="58">
        <f t="shared" si="0"/>
        <v>3.5668043200156006E-3</v>
      </c>
      <c r="H46" s="17" t="s">
        <v>117</v>
      </c>
      <c r="K46" s="13"/>
    </row>
    <row r="47" spans="1:11" x14ac:dyDescent="0.25">
      <c r="A47" s="12"/>
      <c r="B47" s="13" t="s">
        <v>174</v>
      </c>
      <c r="C47" s="14" t="s">
        <v>390</v>
      </c>
      <c r="D47" s="14" t="s">
        <v>320</v>
      </c>
      <c r="E47" s="15">
        <v>4</v>
      </c>
      <c r="F47" s="15">
        <v>4245136</v>
      </c>
      <c r="G47" s="58">
        <f t="shared" si="0"/>
        <v>2.8416274839572122E-3</v>
      </c>
      <c r="H47" s="17" t="s">
        <v>117</v>
      </c>
      <c r="K47" s="13"/>
    </row>
    <row r="48" spans="1:11" x14ac:dyDescent="0.25">
      <c r="A48" s="12"/>
      <c r="B48" s="13" t="s">
        <v>283</v>
      </c>
      <c r="C48" s="14" t="s">
        <v>383</v>
      </c>
      <c r="D48" s="14" t="s">
        <v>320</v>
      </c>
      <c r="E48" s="15">
        <v>5</v>
      </c>
      <c r="F48" s="15">
        <v>5029005</v>
      </c>
      <c r="G48" s="58">
        <f t="shared" si="0"/>
        <v>3.3663371032066442E-3</v>
      </c>
      <c r="H48" s="17" t="s">
        <v>118</v>
      </c>
      <c r="K48" s="13"/>
    </row>
    <row r="49" spans="1:11" x14ac:dyDescent="0.25">
      <c r="A49" s="12"/>
      <c r="B49" s="13" t="s">
        <v>155</v>
      </c>
      <c r="C49" s="14" t="s">
        <v>386</v>
      </c>
      <c r="D49" s="14" t="s">
        <v>331</v>
      </c>
      <c r="E49" s="15">
        <v>53</v>
      </c>
      <c r="F49" s="15">
        <v>53837877</v>
      </c>
      <c r="G49" s="58">
        <f t="shared" si="0"/>
        <v>3.6038230803702845E-2</v>
      </c>
      <c r="H49" s="17" t="s">
        <v>117</v>
      </c>
      <c r="K49" s="13"/>
    </row>
    <row r="50" spans="1:11" x14ac:dyDescent="0.25">
      <c r="A50" s="12"/>
      <c r="B50" s="13" t="s">
        <v>263</v>
      </c>
      <c r="C50" s="14" t="s">
        <v>388</v>
      </c>
      <c r="D50" s="14" t="s">
        <v>373</v>
      </c>
      <c r="E50" s="15">
        <v>1</v>
      </c>
      <c r="F50" s="15">
        <v>1021239</v>
      </c>
      <c r="G50" s="58">
        <f t="shared" si="0"/>
        <v>6.8360137580727206E-4</v>
      </c>
      <c r="H50" s="17" t="s">
        <v>117</v>
      </c>
      <c r="K50" s="13"/>
    </row>
    <row r="51" spans="1:11" x14ac:dyDescent="0.25">
      <c r="A51" s="12"/>
      <c r="B51" s="13" t="s">
        <v>156</v>
      </c>
      <c r="C51" s="14" t="s">
        <v>389</v>
      </c>
      <c r="D51" s="14" t="s">
        <v>320</v>
      </c>
      <c r="E51" s="15">
        <v>5</v>
      </c>
      <c r="F51" s="15">
        <v>5076185</v>
      </c>
      <c r="G51" s="58">
        <f t="shared" si="0"/>
        <v>3.3979186555274888E-3</v>
      </c>
      <c r="H51" s="17" t="s">
        <v>117</v>
      </c>
      <c r="K51" s="13"/>
    </row>
    <row r="52" spans="1:11" x14ac:dyDescent="0.25">
      <c r="A52" s="12"/>
      <c r="B52" s="13" t="s">
        <v>260</v>
      </c>
      <c r="C52" s="14" t="s">
        <v>391</v>
      </c>
      <c r="D52" s="14" t="s">
        <v>322</v>
      </c>
      <c r="E52" s="15">
        <v>2</v>
      </c>
      <c r="F52" s="15">
        <v>2096870</v>
      </c>
      <c r="G52" s="58">
        <f t="shared" si="0"/>
        <v>1.4036119036670109E-3</v>
      </c>
      <c r="H52" s="17" t="s">
        <v>117</v>
      </c>
      <c r="K52" s="13"/>
    </row>
    <row r="53" spans="1:11" x14ac:dyDescent="0.25">
      <c r="A53" s="12"/>
      <c r="B53" s="13" t="s">
        <v>284</v>
      </c>
      <c r="C53" s="14" t="s">
        <v>392</v>
      </c>
      <c r="D53" s="14" t="s">
        <v>320</v>
      </c>
      <c r="E53" s="15">
        <v>5</v>
      </c>
      <c r="F53" s="15">
        <v>5056570</v>
      </c>
      <c r="G53" s="58">
        <f t="shared" si="0"/>
        <v>3.3847886820477652E-3</v>
      </c>
      <c r="H53" s="17" t="s">
        <v>117</v>
      </c>
      <c r="K53" s="13"/>
    </row>
    <row r="54" spans="1:11" x14ac:dyDescent="0.25">
      <c r="A54" s="12"/>
      <c r="B54" s="13" t="s">
        <v>158</v>
      </c>
      <c r="C54" s="14" t="s">
        <v>382</v>
      </c>
      <c r="D54" s="14" t="s">
        <v>320</v>
      </c>
      <c r="E54" s="15">
        <v>9</v>
      </c>
      <c r="F54" s="15">
        <v>9094617</v>
      </c>
      <c r="G54" s="58">
        <f t="shared" si="0"/>
        <v>6.0877940361073217E-3</v>
      </c>
      <c r="H54" s="17" t="s">
        <v>117</v>
      </c>
      <c r="K54" s="13"/>
    </row>
    <row r="55" spans="1:11" x14ac:dyDescent="0.25">
      <c r="A55" s="12"/>
      <c r="B55" s="13" t="s">
        <v>254</v>
      </c>
      <c r="C55" s="14" t="s">
        <v>384</v>
      </c>
      <c r="D55" s="14" t="s">
        <v>327</v>
      </c>
      <c r="E55" s="15">
        <v>5</v>
      </c>
      <c r="F55" s="15">
        <v>5169395</v>
      </c>
      <c r="G55" s="58">
        <f t="shared" si="0"/>
        <v>3.4603119681986616E-3</v>
      </c>
      <c r="H55" s="17" t="s">
        <v>117</v>
      </c>
      <c r="K55" s="13"/>
    </row>
    <row r="56" spans="1:11" x14ac:dyDescent="0.25">
      <c r="A56" s="12"/>
      <c r="B56" s="13" t="s">
        <v>159</v>
      </c>
      <c r="C56" s="14" t="s">
        <v>385</v>
      </c>
      <c r="D56" s="14" t="s">
        <v>320</v>
      </c>
      <c r="E56" s="15">
        <v>1</v>
      </c>
      <c r="F56" s="15">
        <v>1003729</v>
      </c>
      <c r="G56" s="58">
        <f t="shared" si="0"/>
        <v>6.7188045632575466E-4</v>
      </c>
      <c r="H56" s="17" t="s">
        <v>118</v>
      </c>
      <c r="K56" s="13"/>
    </row>
    <row r="57" spans="1:11" x14ac:dyDescent="0.25">
      <c r="A57" s="12"/>
      <c r="B57" s="13" t="s">
        <v>255</v>
      </c>
      <c r="C57" s="14" t="s">
        <v>394</v>
      </c>
      <c r="D57" s="14" t="s">
        <v>320</v>
      </c>
      <c r="E57" s="15">
        <v>1</v>
      </c>
      <c r="F57" s="15">
        <v>1072711</v>
      </c>
      <c r="G57" s="58">
        <f t="shared" si="0"/>
        <v>7.1805592563894895E-4</v>
      </c>
      <c r="H57" s="17" t="s">
        <v>117</v>
      </c>
      <c r="K57" s="13"/>
    </row>
    <row r="58" spans="1:11" x14ac:dyDescent="0.25">
      <c r="A58" s="12"/>
      <c r="B58" s="13" t="s">
        <v>258</v>
      </c>
      <c r="C58" s="14" t="s">
        <v>400</v>
      </c>
      <c r="D58" s="14" t="s">
        <v>320</v>
      </c>
      <c r="E58" s="15">
        <v>7</v>
      </c>
      <c r="F58" s="15">
        <v>7108976</v>
      </c>
      <c r="G58" s="58">
        <f t="shared" si="0"/>
        <v>4.7586370812129951E-3</v>
      </c>
      <c r="H58" s="17" t="s">
        <v>117</v>
      </c>
      <c r="K58" s="13"/>
    </row>
    <row r="59" spans="1:11" x14ac:dyDescent="0.25">
      <c r="A59" s="12"/>
      <c r="B59" s="13" t="s">
        <v>259</v>
      </c>
      <c r="C59" s="14" t="s">
        <v>399</v>
      </c>
      <c r="D59" s="14" t="s">
        <v>320</v>
      </c>
      <c r="E59" s="15">
        <v>1</v>
      </c>
      <c r="F59" s="15">
        <v>1030715</v>
      </c>
      <c r="G59" s="58">
        <f t="shared" si="0"/>
        <v>6.8994446164432851E-4</v>
      </c>
      <c r="H59" s="17" t="s">
        <v>256</v>
      </c>
      <c r="K59" s="13"/>
    </row>
    <row r="60" spans="1:11" x14ac:dyDescent="0.25">
      <c r="A60" s="12"/>
      <c r="B60" s="13" t="s">
        <v>278</v>
      </c>
      <c r="C60" s="14" t="s">
        <v>402</v>
      </c>
      <c r="D60" s="14" t="s">
        <v>317</v>
      </c>
      <c r="E60" s="15">
        <v>4</v>
      </c>
      <c r="F60" s="15">
        <v>4063808</v>
      </c>
      <c r="G60" s="58">
        <f t="shared" si="0"/>
        <v>2.7202493635834495E-3</v>
      </c>
      <c r="H60" s="17" t="s">
        <v>117</v>
      </c>
      <c r="K60" s="13"/>
    </row>
    <row r="61" spans="1:11" x14ac:dyDescent="0.25">
      <c r="A61" s="12"/>
      <c r="B61" s="13" t="s">
        <v>280</v>
      </c>
      <c r="C61" s="14" t="s">
        <v>397</v>
      </c>
      <c r="D61" s="14" t="s">
        <v>320</v>
      </c>
      <c r="E61" s="15">
        <v>5</v>
      </c>
      <c r="F61" s="15">
        <v>5009170</v>
      </c>
      <c r="G61" s="58">
        <f t="shared" si="0"/>
        <v>3.3530598651760391E-3</v>
      </c>
      <c r="H61" s="17" t="s">
        <v>117</v>
      </c>
      <c r="K61" s="13"/>
    </row>
    <row r="62" spans="1:11" x14ac:dyDescent="0.25">
      <c r="A62" s="12"/>
      <c r="B62" s="13" t="s">
        <v>145</v>
      </c>
      <c r="C62" s="14" t="s">
        <v>396</v>
      </c>
      <c r="D62" s="14" t="s">
        <v>329</v>
      </c>
      <c r="E62" s="15">
        <v>8</v>
      </c>
      <c r="F62" s="15">
        <v>7662664</v>
      </c>
      <c r="G62" s="58">
        <f t="shared" si="0"/>
        <v>5.1292671477967981E-3</v>
      </c>
      <c r="H62" s="17" t="s">
        <v>117</v>
      </c>
      <c r="K62" s="13"/>
    </row>
    <row r="63" spans="1:11" x14ac:dyDescent="0.25">
      <c r="A63" s="12"/>
      <c r="B63" s="13" t="s">
        <v>285</v>
      </c>
      <c r="C63" s="14" t="s">
        <v>393</v>
      </c>
      <c r="D63" s="14" t="s">
        <v>320</v>
      </c>
      <c r="E63" s="15">
        <v>9</v>
      </c>
      <c r="F63" s="15">
        <v>9280323</v>
      </c>
      <c r="G63" s="58">
        <f t="shared" si="0"/>
        <v>6.2121027210436247E-3</v>
      </c>
      <c r="H63" s="17" t="s">
        <v>117</v>
      </c>
      <c r="K63" s="13"/>
    </row>
    <row r="64" spans="1:11" x14ac:dyDescent="0.25">
      <c r="A64" s="12"/>
      <c r="B64" s="13" t="s">
        <v>286</v>
      </c>
      <c r="C64" s="14" t="s">
        <v>398</v>
      </c>
      <c r="D64" s="14" t="s">
        <v>320</v>
      </c>
      <c r="E64" s="15">
        <v>6</v>
      </c>
      <c r="F64" s="15">
        <v>6321516</v>
      </c>
      <c r="G64" s="58">
        <f t="shared" si="0"/>
        <v>4.231523702862585E-3</v>
      </c>
      <c r="H64" s="17" t="s">
        <v>117</v>
      </c>
      <c r="K64" s="13"/>
    </row>
    <row r="65" spans="1:11" x14ac:dyDescent="0.25">
      <c r="A65" s="12"/>
      <c r="B65" s="13" t="s">
        <v>277</v>
      </c>
      <c r="C65" s="14" t="s">
        <v>395</v>
      </c>
      <c r="D65" s="14" t="s">
        <v>320</v>
      </c>
      <c r="E65" s="15">
        <v>3</v>
      </c>
      <c r="F65" s="15">
        <v>3169653</v>
      </c>
      <c r="G65" s="58">
        <f t="shared" si="0"/>
        <v>2.1217160249771575E-3</v>
      </c>
      <c r="H65" s="17" t="s">
        <v>117</v>
      </c>
      <c r="K65" s="13"/>
    </row>
    <row r="66" spans="1:11" x14ac:dyDescent="0.25">
      <c r="A66" s="12"/>
      <c r="B66" s="13" t="s">
        <v>276</v>
      </c>
      <c r="C66" s="14" t="s">
        <v>401</v>
      </c>
      <c r="D66" s="14" t="s">
        <v>353</v>
      </c>
      <c r="E66" s="15">
        <v>50</v>
      </c>
      <c r="F66" s="15">
        <v>48092100</v>
      </c>
      <c r="G66" s="58">
        <f t="shared" si="0"/>
        <v>3.2192097761112634E-2</v>
      </c>
      <c r="H66" s="17" t="s">
        <v>117</v>
      </c>
      <c r="K66" s="13"/>
    </row>
    <row r="67" spans="1:11" x14ac:dyDescent="0.25">
      <c r="A67" s="12"/>
      <c r="B67" s="13" t="s">
        <v>144</v>
      </c>
      <c r="C67" s="14" t="s">
        <v>316</v>
      </c>
      <c r="D67" s="14" t="s">
        <v>317</v>
      </c>
      <c r="E67" s="15">
        <v>46</v>
      </c>
      <c r="F67" s="15">
        <v>44147718</v>
      </c>
      <c r="G67" s="58">
        <f t="shared" si="0"/>
        <v>2.9551790289590849E-2</v>
      </c>
      <c r="H67" s="17" t="s">
        <v>117</v>
      </c>
      <c r="K67" s="13"/>
    </row>
    <row r="68" spans="1:11" x14ac:dyDescent="0.25">
      <c r="A68" s="12"/>
      <c r="B68" s="13" t="s">
        <v>311</v>
      </c>
      <c r="C68" s="14" t="s">
        <v>315</v>
      </c>
      <c r="D68" s="14" t="s">
        <v>318</v>
      </c>
      <c r="E68" s="15">
        <v>10</v>
      </c>
      <c r="F68" s="15">
        <v>10017100</v>
      </c>
      <c r="G68" s="58">
        <f t="shared" si="0"/>
        <v>6.7052896937925648E-3</v>
      </c>
      <c r="H68" s="17" t="s">
        <v>178</v>
      </c>
      <c r="K68" s="13"/>
    </row>
    <row r="69" spans="1:11" x14ac:dyDescent="0.25">
      <c r="A69" s="12"/>
      <c r="B69" s="13" t="s">
        <v>312</v>
      </c>
      <c r="C69" s="14" t="s">
        <v>324</v>
      </c>
      <c r="D69" s="14" t="s">
        <v>320</v>
      </c>
      <c r="E69" s="15">
        <v>45</v>
      </c>
      <c r="F69" s="15">
        <v>44635905</v>
      </c>
      <c r="G69" s="58">
        <f t="shared" si="0"/>
        <v>2.9878575013686993E-2</v>
      </c>
      <c r="H69" s="17" t="s">
        <v>117</v>
      </c>
      <c r="K69" s="13"/>
    </row>
    <row r="70" spans="1:11" x14ac:dyDescent="0.25">
      <c r="A70" s="12"/>
      <c r="B70" s="13" t="s">
        <v>133</v>
      </c>
      <c r="C70" s="14" t="s">
        <v>326</v>
      </c>
      <c r="D70" s="14" t="s">
        <v>327</v>
      </c>
      <c r="E70" s="15">
        <v>1</v>
      </c>
      <c r="F70" s="15">
        <v>1014404</v>
      </c>
      <c r="G70" s="58">
        <f t="shared" si="0"/>
        <v>6.7902613396511493E-4</v>
      </c>
      <c r="H70" s="17" t="s">
        <v>117</v>
      </c>
      <c r="K70" s="13"/>
    </row>
    <row r="71" spans="1:11" x14ac:dyDescent="0.25">
      <c r="A71" s="12"/>
      <c r="B71" s="13" t="s">
        <v>134</v>
      </c>
      <c r="C71" s="14" t="s">
        <v>321</v>
      </c>
      <c r="D71" s="14" t="s">
        <v>320</v>
      </c>
      <c r="E71" s="15">
        <v>9</v>
      </c>
      <c r="F71" s="15">
        <v>8609841</v>
      </c>
      <c r="G71" s="58">
        <f t="shared" ref="G71:G87" si="2">+F71/$F$99</f>
        <v>5.7632925819341594E-3</v>
      </c>
      <c r="H71" s="17" t="s">
        <v>117</v>
      </c>
      <c r="K71" s="13"/>
    </row>
    <row r="72" spans="1:11" x14ac:dyDescent="0.25">
      <c r="A72" s="12"/>
      <c r="B72" s="13" t="s">
        <v>135</v>
      </c>
      <c r="C72" s="14" t="s">
        <v>334</v>
      </c>
      <c r="D72" s="14" t="s">
        <v>317</v>
      </c>
      <c r="E72" s="15">
        <v>14</v>
      </c>
      <c r="F72" s="15">
        <v>13258616</v>
      </c>
      <c r="G72" s="58">
        <f t="shared" si="2"/>
        <v>8.8751096843151401E-3</v>
      </c>
      <c r="H72" s="17" t="s">
        <v>117</v>
      </c>
      <c r="K72" s="13"/>
    </row>
    <row r="73" spans="1:11" x14ac:dyDescent="0.25">
      <c r="A73" s="12"/>
      <c r="B73" s="13" t="s">
        <v>136</v>
      </c>
      <c r="C73" s="14" t="s">
        <v>319</v>
      </c>
      <c r="D73" s="14" t="s">
        <v>320</v>
      </c>
      <c r="E73" s="15">
        <v>3</v>
      </c>
      <c r="F73" s="15">
        <v>2848620</v>
      </c>
      <c r="G73" s="58">
        <f t="shared" si="2"/>
        <v>1.9068215678720761E-3</v>
      </c>
      <c r="H73" s="17" t="s">
        <v>117</v>
      </c>
      <c r="K73" s="13"/>
    </row>
    <row r="74" spans="1:11" x14ac:dyDescent="0.25">
      <c r="A74" s="12"/>
      <c r="B74" s="13" t="s">
        <v>264</v>
      </c>
      <c r="C74" s="14" t="s">
        <v>325</v>
      </c>
      <c r="D74" s="14" t="s">
        <v>322</v>
      </c>
      <c r="E74" s="15">
        <v>25</v>
      </c>
      <c r="F74" s="15">
        <v>24083975</v>
      </c>
      <c r="G74" s="58">
        <f t="shared" si="2"/>
        <v>1.6121435280975309E-2</v>
      </c>
      <c r="H74" s="17" t="s">
        <v>115</v>
      </c>
      <c r="K74" s="13"/>
    </row>
    <row r="75" spans="1:11" x14ac:dyDescent="0.25">
      <c r="A75" s="12"/>
      <c r="B75" s="13" t="s">
        <v>137</v>
      </c>
      <c r="C75" s="14" t="s">
        <v>323</v>
      </c>
      <c r="D75" s="14" t="s">
        <v>318</v>
      </c>
      <c r="E75" s="15">
        <v>130</v>
      </c>
      <c r="F75" s="15">
        <v>13576433</v>
      </c>
      <c r="G75" s="58">
        <f t="shared" si="2"/>
        <v>9.0878514014400644E-3</v>
      </c>
      <c r="H75" s="17" t="s">
        <v>115</v>
      </c>
      <c r="K75" s="13"/>
    </row>
    <row r="76" spans="1:11" x14ac:dyDescent="0.25">
      <c r="A76" s="12"/>
      <c r="B76" s="13" t="s">
        <v>138</v>
      </c>
      <c r="C76" s="14" t="s">
        <v>328</v>
      </c>
      <c r="D76" s="14" t="s">
        <v>329</v>
      </c>
      <c r="E76" s="15">
        <v>1</v>
      </c>
      <c r="F76" s="15">
        <v>954687</v>
      </c>
      <c r="G76" s="58">
        <f t="shared" si="2"/>
        <v>6.3905251039699537E-4</v>
      </c>
      <c r="H76" s="17" t="s">
        <v>117</v>
      </c>
      <c r="K76" s="13"/>
    </row>
    <row r="77" spans="1:11" x14ac:dyDescent="0.25">
      <c r="A77" s="12"/>
      <c r="B77" s="13" t="s">
        <v>139</v>
      </c>
      <c r="C77" s="14" t="s">
        <v>330</v>
      </c>
      <c r="D77" s="14" t="s">
        <v>318</v>
      </c>
      <c r="E77" s="15">
        <v>100</v>
      </c>
      <c r="F77" s="15">
        <v>10233030</v>
      </c>
      <c r="G77" s="58">
        <f t="shared" si="2"/>
        <v>6.8498298504826869E-3</v>
      </c>
      <c r="H77" s="17" t="s">
        <v>115</v>
      </c>
      <c r="K77" s="13"/>
    </row>
    <row r="78" spans="1:11" x14ac:dyDescent="0.25">
      <c r="A78" s="12"/>
      <c r="B78" s="13" t="s">
        <v>140</v>
      </c>
      <c r="C78" s="14" t="s">
        <v>333</v>
      </c>
      <c r="D78" s="14" t="s">
        <v>331</v>
      </c>
      <c r="E78" s="15">
        <v>10</v>
      </c>
      <c r="F78" s="15">
        <v>9559490</v>
      </c>
      <c r="G78" s="58">
        <f t="shared" si="2"/>
        <v>6.3989727341159696E-3</v>
      </c>
      <c r="H78" s="17" t="s">
        <v>115</v>
      </c>
      <c r="K78" s="13"/>
    </row>
    <row r="79" spans="1:11" x14ac:dyDescent="0.25">
      <c r="A79" s="12"/>
      <c r="B79" s="13" t="s">
        <v>142</v>
      </c>
      <c r="C79" s="14" t="s">
        <v>332</v>
      </c>
      <c r="D79" s="14" t="s">
        <v>320</v>
      </c>
      <c r="E79" s="15">
        <v>10</v>
      </c>
      <c r="F79" s="15">
        <v>10101880</v>
      </c>
      <c r="G79" s="58">
        <f t="shared" si="2"/>
        <v>6.7620400966276898E-3</v>
      </c>
      <c r="H79" s="17" t="s">
        <v>117</v>
      </c>
      <c r="K79" s="13"/>
    </row>
    <row r="80" spans="1:11" x14ac:dyDescent="0.25">
      <c r="A80" s="12"/>
      <c r="B80" s="13" t="s">
        <v>274</v>
      </c>
      <c r="C80" s="14" t="s">
        <v>337</v>
      </c>
      <c r="D80" s="14" t="s">
        <v>335</v>
      </c>
      <c r="E80" s="15">
        <v>50</v>
      </c>
      <c r="F80" s="15">
        <v>47895200</v>
      </c>
      <c r="G80" s="58">
        <f t="shared" si="2"/>
        <v>3.2060295988073757E-2</v>
      </c>
      <c r="H80" s="17" t="s">
        <v>117</v>
      </c>
      <c r="K80" s="13"/>
    </row>
    <row r="81" spans="1:11" x14ac:dyDescent="0.25">
      <c r="A81" s="12"/>
      <c r="B81" s="13" t="s">
        <v>272</v>
      </c>
      <c r="C81" s="14" t="s">
        <v>336</v>
      </c>
      <c r="D81" s="14" t="s">
        <v>322</v>
      </c>
      <c r="E81" s="15">
        <v>10</v>
      </c>
      <c r="F81" s="15">
        <v>10314270</v>
      </c>
      <c r="G81" s="58">
        <f t="shared" si="2"/>
        <v>6.9042106328172656E-3</v>
      </c>
      <c r="H81" s="17" t="s">
        <v>117</v>
      </c>
      <c r="K81" s="13"/>
    </row>
    <row r="82" spans="1:11" x14ac:dyDescent="0.25">
      <c r="A82" s="12"/>
      <c r="B82" s="13" t="s">
        <v>270</v>
      </c>
      <c r="C82" s="14" t="s">
        <v>338</v>
      </c>
      <c r="D82" s="14" t="s">
        <v>320</v>
      </c>
      <c r="E82" s="15">
        <v>7</v>
      </c>
      <c r="F82" s="15">
        <v>7175574</v>
      </c>
      <c r="G82" s="58">
        <f t="shared" si="2"/>
        <v>4.8032167383020921E-3</v>
      </c>
      <c r="H82" s="17" t="s">
        <v>117</v>
      </c>
      <c r="K82" s="13"/>
    </row>
    <row r="83" spans="1:11" x14ac:dyDescent="0.25">
      <c r="A83" s="12"/>
      <c r="B83" s="13" t="s">
        <v>267</v>
      </c>
      <c r="C83" s="14" t="s">
        <v>403</v>
      </c>
      <c r="D83" s="14" t="s">
        <v>320</v>
      </c>
      <c r="E83" s="15">
        <v>2</v>
      </c>
      <c r="F83" s="15">
        <v>2042330</v>
      </c>
      <c r="G83" s="58">
        <f t="shared" si="2"/>
        <v>1.3671036827348601E-3</v>
      </c>
      <c r="H83" s="17" t="s">
        <v>117</v>
      </c>
      <c r="K83" s="13"/>
    </row>
    <row r="84" spans="1:11" x14ac:dyDescent="0.25">
      <c r="A84" s="12"/>
      <c r="B84" s="13" t="s">
        <v>269</v>
      </c>
      <c r="C84" s="14" t="s">
        <v>407</v>
      </c>
      <c r="D84" s="14" t="s">
        <v>405</v>
      </c>
      <c r="E84" s="15">
        <v>50</v>
      </c>
      <c r="F84" s="15">
        <v>50250950</v>
      </c>
      <c r="G84" s="58">
        <f t="shared" si="2"/>
        <v>3.3637198105068877E-2</v>
      </c>
      <c r="H84" s="17" t="s">
        <v>117</v>
      </c>
      <c r="K84" s="13"/>
    </row>
    <row r="85" spans="1:11" x14ac:dyDescent="0.25">
      <c r="B85" s="13" t="s">
        <v>143</v>
      </c>
      <c r="C85" s="14" t="s">
        <v>404</v>
      </c>
      <c r="D85" s="14" t="s">
        <v>327</v>
      </c>
      <c r="E85" s="15">
        <v>49</v>
      </c>
      <c r="F85" s="15">
        <v>48977656</v>
      </c>
      <c r="G85" s="58">
        <f t="shared" si="2"/>
        <v>3.2784875063932434E-2</v>
      </c>
      <c r="H85" s="17" t="s">
        <v>117</v>
      </c>
    </row>
    <row r="86" spans="1:11" x14ac:dyDescent="0.25">
      <c r="B86" s="13" t="s">
        <v>273</v>
      </c>
      <c r="C86" s="14" t="s">
        <v>406</v>
      </c>
      <c r="D86" s="14" t="s">
        <v>320</v>
      </c>
      <c r="E86" s="15">
        <v>20</v>
      </c>
      <c r="F86" s="15">
        <v>19387180</v>
      </c>
      <c r="G86" s="58">
        <f t="shared" si="2"/>
        <v>1.2977474343442846E-2</v>
      </c>
      <c r="H86" s="17" t="s">
        <v>117</v>
      </c>
    </row>
    <row r="87" spans="1:11" x14ac:dyDescent="0.25">
      <c r="B87" s="22"/>
      <c r="C87" s="22" t="s">
        <v>76</v>
      </c>
      <c r="D87" s="22"/>
      <c r="E87" s="24"/>
      <c r="F87" s="75">
        <f>SUM(F7:F86)</f>
        <v>1411746949</v>
      </c>
      <c r="G87" s="26">
        <f t="shared" si="2"/>
        <v>0.94500127455778593</v>
      </c>
      <c r="H87" s="27"/>
    </row>
    <row r="88" spans="1:11" x14ac:dyDescent="0.25">
      <c r="A88" s="33" t="s">
        <v>80</v>
      </c>
      <c r="G88" s="85"/>
    </row>
    <row r="89" spans="1:11" x14ac:dyDescent="0.25">
      <c r="B89" s="28"/>
      <c r="C89" s="28" t="s">
        <v>77</v>
      </c>
      <c r="D89" s="28"/>
      <c r="E89" s="28"/>
      <c r="F89" s="28" t="s">
        <v>10</v>
      </c>
      <c r="G89" s="60" t="s">
        <v>11</v>
      </c>
    </row>
    <row r="90" spans="1:11" x14ac:dyDescent="0.25">
      <c r="B90" s="30"/>
      <c r="C90" s="22" t="s">
        <v>78</v>
      </c>
      <c r="D90" s="14"/>
      <c r="E90" s="20"/>
      <c r="F90" s="31" t="s">
        <v>79</v>
      </c>
      <c r="G90" s="61">
        <v>0</v>
      </c>
    </row>
    <row r="91" spans="1:11" x14ac:dyDescent="0.25">
      <c r="B91" s="30" t="s">
        <v>81</v>
      </c>
      <c r="C91" s="22" t="s">
        <v>82</v>
      </c>
      <c r="D91" s="22"/>
      <c r="E91" s="24"/>
      <c r="F91" s="15">
        <v>30281489.32</v>
      </c>
      <c r="G91" s="61">
        <f>+F91/$F$99</f>
        <v>2.0269954203320884E-2</v>
      </c>
    </row>
    <row r="92" spans="1:11" x14ac:dyDescent="0.25">
      <c r="A92" s="34" t="s">
        <v>86</v>
      </c>
      <c r="B92" s="30"/>
      <c r="C92" s="22" t="s">
        <v>83</v>
      </c>
      <c r="D92" s="14"/>
      <c r="E92" s="20"/>
      <c r="F92" s="24" t="s">
        <v>79</v>
      </c>
      <c r="G92" s="61">
        <v>0</v>
      </c>
    </row>
    <row r="93" spans="1:11" x14ac:dyDescent="0.25">
      <c r="B93" s="30"/>
      <c r="C93" s="22" t="s">
        <v>84</v>
      </c>
      <c r="D93" s="14"/>
      <c r="E93" s="20"/>
      <c r="F93" s="24" t="s">
        <v>79</v>
      </c>
      <c r="G93" s="61">
        <v>0</v>
      </c>
    </row>
    <row r="94" spans="1:11" x14ac:dyDescent="0.25">
      <c r="B94" s="30"/>
      <c r="C94" s="22" t="s">
        <v>85</v>
      </c>
      <c r="D94" s="14"/>
      <c r="E94" s="20"/>
      <c r="F94" s="24" t="s">
        <v>79</v>
      </c>
      <c r="G94" s="61">
        <v>0</v>
      </c>
    </row>
    <row r="95" spans="1:11" x14ac:dyDescent="0.25">
      <c r="B95" s="14" t="s">
        <v>86</v>
      </c>
      <c r="C95" s="14" t="s">
        <v>87</v>
      </c>
      <c r="D95" s="14"/>
      <c r="E95" s="20"/>
      <c r="F95" s="15">
        <v>51881662.130000003</v>
      </c>
      <c r="G95" s="61">
        <f>+F95/$F$99</f>
        <v>3.4728771238893195E-2</v>
      </c>
    </row>
    <row r="96" spans="1:11" x14ac:dyDescent="0.25">
      <c r="B96" s="30"/>
      <c r="C96" s="14"/>
      <c r="D96" s="14"/>
      <c r="E96" s="20"/>
      <c r="F96" s="31"/>
      <c r="G96" s="61"/>
    </row>
    <row r="97" spans="1:7" x14ac:dyDescent="0.25">
      <c r="B97" s="30"/>
      <c r="C97" s="14" t="s">
        <v>88</v>
      </c>
      <c r="D97" s="14"/>
      <c r="E97" s="20"/>
      <c r="F97" s="35">
        <f>SUM(F90:F96)</f>
        <v>82163151.450000003</v>
      </c>
      <c r="G97" s="61">
        <f>+F97/$F$99</f>
        <v>5.4998725442214076E-2</v>
      </c>
    </row>
    <row r="98" spans="1:7" x14ac:dyDescent="0.25">
      <c r="B98" s="30"/>
      <c r="C98" s="14"/>
      <c r="D98" s="14"/>
      <c r="E98" s="20"/>
      <c r="F98" s="35"/>
      <c r="G98" s="61"/>
    </row>
    <row r="99" spans="1:7" x14ac:dyDescent="0.25">
      <c r="B99" s="36"/>
      <c r="C99" s="37" t="s">
        <v>89</v>
      </c>
      <c r="D99" s="38"/>
      <c r="E99" s="39"/>
      <c r="F99" s="40">
        <f>+F97+F87</f>
        <v>1493910100.45</v>
      </c>
      <c r="G99" s="62">
        <v>1</v>
      </c>
    </row>
    <row r="100" spans="1:7" x14ac:dyDescent="0.25">
      <c r="F100" s="42"/>
    </row>
    <row r="101" spans="1:7" x14ac:dyDescent="0.25">
      <c r="C101" s="22" t="s">
        <v>90</v>
      </c>
      <c r="D101" s="86">
        <v>5.93</v>
      </c>
      <c r="F101" s="4">
        <v>0</v>
      </c>
    </row>
    <row r="102" spans="1:7" x14ac:dyDescent="0.25">
      <c r="C102" s="22" t="s">
        <v>91</v>
      </c>
      <c r="D102" s="86">
        <v>4.29</v>
      </c>
    </row>
    <row r="103" spans="1:7" x14ac:dyDescent="0.25">
      <c r="A103" s="33" t="s">
        <v>95</v>
      </c>
      <c r="C103" s="22" t="s">
        <v>92</v>
      </c>
      <c r="D103" s="86">
        <v>7.58</v>
      </c>
    </row>
    <row r="104" spans="1:7" x14ac:dyDescent="0.25">
      <c r="C104" s="22" t="s">
        <v>93</v>
      </c>
      <c r="D104" s="45">
        <v>16.212800000000001</v>
      </c>
    </row>
    <row r="105" spans="1:7" x14ac:dyDescent="0.25">
      <c r="C105" s="22" t="s">
        <v>94</v>
      </c>
      <c r="D105" s="45">
        <v>15.992100000000001</v>
      </c>
    </row>
    <row r="106" spans="1:7" x14ac:dyDescent="0.25">
      <c r="C106" s="22" t="s">
        <v>96</v>
      </c>
      <c r="D106" s="76">
        <v>813394766</v>
      </c>
    </row>
    <row r="107" spans="1:7" x14ac:dyDescent="0.25">
      <c r="C107" s="22" t="s">
        <v>97</v>
      </c>
      <c r="D107" s="44">
        <v>0</v>
      </c>
    </row>
    <row r="108" spans="1:7" x14ac:dyDescent="0.25">
      <c r="C108" s="22" t="s">
        <v>98</v>
      </c>
      <c r="D108" s="44">
        <v>0</v>
      </c>
      <c r="F108" s="42"/>
      <c r="G108" s="47"/>
    </row>
    <row r="109" spans="1:7" x14ac:dyDescent="0.25">
      <c r="B109" s="48"/>
      <c r="C109" s="12"/>
    </row>
    <row r="110" spans="1:7" x14ac:dyDescent="0.25">
      <c r="A110" s="1" t="s">
        <v>101</v>
      </c>
      <c r="F110" s="4"/>
    </row>
    <row r="111" spans="1:7" x14ac:dyDescent="0.25">
      <c r="A111" s="14" t="s">
        <v>103</v>
      </c>
      <c r="C111" s="28" t="s">
        <v>99</v>
      </c>
      <c r="D111" s="28"/>
      <c r="E111" s="28"/>
      <c r="F111" s="28"/>
      <c r="G111" s="29"/>
    </row>
    <row r="112" spans="1:7" x14ac:dyDescent="0.25">
      <c r="C112" s="28" t="s">
        <v>100</v>
      </c>
      <c r="D112" s="28"/>
      <c r="E112" s="28"/>
      <c r="F112" s="28" t="s">
        <v>10</v>
      </c>
      <c r="G112" s="29" t="s">
        <v>11</v>
      </c>
    </row>
    <row r="113" spans="3:12" x14ac:dyDescent="0.25">
      <c r="C113" s="22" t="s">
        <v>102</v>
      </c>
      <c r="D113" s="14"/>
      <c r="E113" s="20"/>
      <c r="F113" s="49">
        <f>SUMIF(Table1345676857[[Industry ]],A110,Table1345676857[Market Value])</f>
        <v>0</v>
      </c>
      <c r="G113" s="63">
        <f>+F113/$F$99</f>
        <v>0</v>
      </c>
    </row>
    <row r="114" spans="3:12" x14ac:dyDescent="0.25">
      <c r="C114" s="14" t="s">
        <v>104</v>
      </c>
      <c r="D114" s="14"/>
      <c r="E114" s="20"/>
      <c r="F114" s="49">
        <f>SUMIF(Table1345676857[[Industry ]],A111,Table1345676857[Market Value])</f>
        <v>0</v>
      </c>
      <c r="G114" s="63">
        <f t="shared" ref="G114" si="3">+F114/$F$99</f>
        <v>0</v>
      </c>
    </row>
    <row r="115" spans="3:12" x14ac:dyDescent="0.25">
      <c r="C115" s="14" t="s">
        <v>105</v>
      </c>
      <c r="D115" s="14"/>
      <c r="E115" s="20"/>
      <c r="F115" s="49">
        <f>SUMIF($E$127:$E$136,C115,$H$127:$H$136)</f>
        <v>1319850937</v>
      </c>
      <c r="G115" s="63">
        <f>+F115/$F$99</f>
        <v>0.88348752485335669</v>
      </c>
    </row>
    <row r="116" spans="3:12" x14ac:dyDescent="0.25">
      <c r="C116" s="14" t="s">
        <v>106</v>
      </c>
      <c r="D116" s="14"/>
      <c r="E116" s="20"/>
      <c r="F116" s="49">
        <f t="shared" ref="F116:F124" si="4">SUMIF($E$127:$E$136,C116,$H$127:$H$136)</f>
        <v>0</v>
      </c>
      <c r="G116" s="63">
        <f t="shared" ref="G116:G124" si="5">+F116/$F$99</f>
        <v>0</v>
      </c>
    </row>
    <row r="117" spans="3:12" x14ac:dyDescent="0.25">
      <c r="C117" s="14" t="s">
        <v>107</v>
      </c>
      <c r="D117" s="14"/>
      <c r="E117" s="20"/>
      <c r="F117" s="49">
        <f>SUMIF($E$127:$E$136,C117,$H$127:$H$136)</f>
        <v>81878912</v>
      </c>
      <c r="G117" s="63">
        <f>+F117/$F$99</f>
        <v>5.4808460010636648E-2</v>
      </c>
    </row>
    <row r="118" spans="3:12" x14ac:dyDescent="0.25">
      <c r="C118" s="14" t="s">
        <v>108</v>
      </c>
      <c r="D118" s="14"/>
      <c r="E118" s="20"/>
      <c r="F118" s="49">
        <f t="shared" si="4"/>
        <v>10017100</v>
      </c>
      <c r="G118" s="63">
        <f t="shared" si="5"/>
        <v>6.7052896937925648E-3</v>
      </c>
    </row>
    <row r="119" spans="3:12" x14ac:dyDescent="0.25">
      <c r="C119" s="14" t="s">
        <v>109</v>
      </c>
      <c r="D119" s="14"/>
      <c r="E119" s="20"/>
      <c r="F119" s="49">
        <f t="shared" si="4"/>
        <v>0</v>
      </c>
      <c r="G119" s="63">
        <f t="shared" si="5"/>
        <v>0</v>
      </c>
    </row>
    <row r="120" spans="3:12" x14ac:dyDescent="0.25">
      <c r="C120" s="14" t="s">
        <v>110</v>
      </c>
      <c r="D120" s="14"/>
      <c r="E120" s="20"/>
      <c r="F120" s="49">
        <f t="shared" si="4"/>
        <v>0</v>
      </c>
      <c r="G120" s="63">
        <f t="shared" si="5"/>
        <v>0</v>
      </c>
    </row>
    <row r="121" spans="3:12" x14ac:dyDescent="0.25">
      <c r="C121" s="14" t="s">
        <v>111</v>
      </c>
      <c r="D121" s="14"/>
      <c r="E121" s="20"/>
      <c r="F121" s="49">
        <f t="shared" si="4"/>
        <v>0</v>
      </c>
      <c r="G121" s="63">
        <f t="shared" si="5"/>
        <v>0</v>
      </c>
    </row>
    <row r="122" spans="3:12" x14ac:dyDescent="0.25">
      <c r="C122" s="14" t="s">
        <v>112</v>
      </c>
      <c r="D122" s="14"/>
      <c r="E122" s="20"/>
      <c r="F122" s="49">
        <f t="shared" si="4"/>
        <v>0</v>
      </c>
      <c r="G122" s="63">
        <f t="shared" si="5"/>
        <v>0</v>
      </c>
    </row>
    <row r="123" spans="3:12" x14ac:dyDescent="0.25">
      <c r="C123" s="14" t="s">
        <v>113</v>
      </c>
      <c r="D123" s="14"/>
      <c r="E123" s="20"/>
      <c r="F123" s="49">
        <f t="shared" si="4"/>
        <v>0</v>
      </c>
      <c r="G123" s="50">
        <f t="shared" si="5"/>
        <v>0</v>
      </c>
    </row>
    <row r="124" spans="3:12" x14ac:dyDescent="0.25">
      <c r="C124" s="14" t="s">
        <v>114</v>
      </c>
      <c r="D124" s="14"/>
      <c r="E124" s="20"/>
      <c r="F124" s="49">
        <f t="shared" si="4"/>
        <v>0</v>
      </c>
      <c r="G124" s="50">
        <f t="shared" si="5"/>
        <v>0</v>
      </c>
      <c r="J124" s="78" t="s">
        <v>117</v>
      </c>
    </row>
    <row r="125" spans="3:12" x14ac:dyDescent="0.25">
      <c r="C125" s="87" t="s">
        <v>123</v>
      </c>
      <c r="D125" s="14"/>
      <c r="E125" s="20"/>
      <c r="F125" s="77">
        <f>SUM(F113:F124)</f>
        <v>1411746949</v>
      </c>
      <c r="G125" s="88">
        <f>SUM(G113:G124)</f>
        <v>0.94500127455778593</v>
      </c>
      <c r="J125" s="79" t="s">
        <v>117</v>
      </c>
      <c r="L125" s="72" t="s">
        <v>117</v>
      </c>
    </row>
    <row r="126" spans="3:12" x14ac:dyDescent="0.25">
      <c r="J126" s="79" t="s">
        <v>117</v>
      </c>
      <c r="L126" s="72" t="s">
        <v>119</v>
      </c>
    </row>
    <row r="127" spans="3:12" x14ac:dyDescent="0.25">
      <c r="E127" s="14" t="s">
        <v>105</v>
      </c>
      <c r="F127" s="14" t="s">
        <v>115</v>
      </c>
      <c r="G127" s="89">
        <f>H127/$F$99</f>
        <v>0.12242780468845313</v>
      </c>
      <c r="H127" s="2">
        <f t="shared" ref="H127:H136" si="6">SUMIF($H$7:$H$84,F127,$F$7:$F$84)</f>
        <v>182896134</v>
      </c>
      <c r="J127" s="79" t="s">
        <v>117</v>
      </c>
      <c r="L127" s="72" t="s">
        <v>119</v>
      </c>
    </row>
    <row r="128" spans="3:12" x14ac:dyDescent="0.25">
      <c r="C128" s="1" t="s">
        <v>105</v>
      </c>
      <c r="E128" s="14" t="s">
        <v>105</v>
      </c>
      <c r="F128" s="14" t="s">
        <v>116</v>
      </c>
      <c r="G128" s="89">
        <f t="shared" ref="G128:G136" si="7">H128/$F$99</f>
        <v>0</v>
      </c>
      <c r="H128" s="1">
        <f t="shared" si="6"/>
        <v>0</v>
      </c>
      <c r="J128" s="79" t="s">
        <v>119</v>
      </c>
      <c r="L128" s="72" t="s">
        <v>115</v>
      </c>
    </row>
    <row r="129" spans="3:12" x14ac:dyDescent="0.25">
      <c r="C129" s="1" t="s">
        <v>105</v>
      </c>
      <c r="E129" s="14" t="s">
        <v>105</v>
      </c>
      <c r="F129" s="72" t="s">
        <v>177</v>
      </c>
      <c r="G129" s="89">
        <f t="shared" si="7"/>
        <v>0</v>
      </c>
      <c r="H129" s="2">
        <f t="shared" si="6"/>
        <v>0</v>
      </c>
      <c r="J129" s="79" t="s">
        <v>115</v>
      </c>
      <c r="L129" s="72" t="s">
        <v>177</v>
      </c>
    </row>
    <row r="130" spans="3:12" x14ac:dyDescent="0.25">
      <c r="C130" s="1" t="s">
        <v>105</v>
      </c>
      <c r="E130" s="14" t="s">
        <v>105</v>
      </c>
      <c r="F130" s="59" t="s">
        <v>256</v>
      </c>
      <c r="G130" s="89">
        <f t="shared" si="7"/>
        <v>6.8994446164432851E-4</v>
      </c>
      <c r="H130" s="2">
        <f t="shared" si="6"/>
        <v>1030715</v>
      </c>
      <c r="J130" s="72" t="s">
        <v>177</v>
      </c>
      <c r="L130" s="59" t="s">
        <v>118</v>
      </c>
    </row>
    <row r="131" spans="3:12" x14ac:dyDescent="0.25">
      <c r="C131" s="1" t="s">
        <v>105</v>
      </c>
      <c r="E131" s="14" t="s">
        <v>105</v>
      </c>
      <c r="F131" s="14" t="s">
        <v>117</v>
      </c>
      <c r="G131" s="89">
        <f t="shared" si="7"/>
        <v>0.76036977570325925</v>
      </c>
      <c r="H131" s="90">
        <f>SUMIF($H$7:$H$86,F131,$F$7:$F$86)</f>
        <v>1135924088</v>
      </c>
      <c r="J131" s="72" t="s">
        <v>117</v>
      </c>
      <c r="L131" s="59" t="s">
        <v>120</v>
      </c>
    </row>
    <row r="132" spans="3:12" x14ac:dyDescent="0.25">
      <c r="C132" s="1" t="s">
        <v>105</v>
      </c>
      <c r="E132" s="14" t="s">
        <v>107</v>
      </c>
      <c r="F132" s="14" t="s">
        <v>118</v>
      </c>
      <c r="G132" s="89">
        <f t="shared" si="7"/>
        <v>5.4808460010636648E-2</v>
      </c>
      <c r="H132" s="1">
        <f t="shared" si="6"/>
        <v>81878912</v>
      </c>
      <c r="J132" s="72" t="s">
        <v>117</v>
      </c>
      <c r="L132" s="59" t="s">
        <v>256</v>
      </c>
    </row>
    <row r="133" spans="3:12" x14ac:dyDescent="0.25">
      <c r="C133" s="1" t="s">
        <v>107</v>
      </c>
      <c r="E133" s="14" t="s">
        <v>108</v>
      </c>
      <c r="F133" s="14" t="s">
        <v>119</v>
      </c>
      <c r="G133" s="89">
        <f t="shared" si="7"/>
        <v>6.7052896937925648E-3</v>
      </c>
      <c r="H133" s="2">
        <f>L8</f>
        <v>10017100</v>
      </c>
    </row>
    <row r="134" spans="3:12" x14ac:dyDescent="0.25">
      <c r="C134" s="1" t="s">
        <v>108</v>
      </c>
      <c r="E134" s="14" t="s">
        <v>105</v>
      </c>
      <c r="F134" s="14" t="s">
        <v>120</v>
      </c>
      <c r="G134" s="89">
        <f t="shared" si="7"/>
        <v>0</v>
      </c>
      <c r="H134" s="2">
        <f t="shared" si="6"/>
        <v>0</v>
      </c>
    </row>
    <row r="135" spans="3:12" x14ac:dyDescent="0.25">
      <c r="C135" s="1" t="s">
        <v>105</v>
      </c>
      <c r="E135" s="14" t="s">
        <v>108</v>
      </c>
      <c r="F135" s="14" t="s">
        <v>121</v>
      </c>
      <c r="G135" s="89">
        <f t="shared" si="7"/>
        <v>0</v>
      </c>
      <c r="H135" s="1">
        <f t="shared" si="6"/>
        <v>0</v>
      </c>
    </row>
    <row r="136" spans="3:12" x14ac:dyDescent="0.25">
      <c r="C136" s="1" t="s">
        <v>108</v>
      </c>
      <c r="E136" s="14" t="s">
        <v>105</v>
      </c>
      <c r="F136" s="14" t="s">
        <v>122</v>
      </c>
      <c r="G136" s="89">
        <f t="shared" si="7"/>
        <v>0</v>
      </c>
      <c r="H136" s="1">
        <f t="shared" si="6"/>
        <v>0</v>
      </c>
    </row>
    <row r="137" spans="3:12" x14ac:dyDescent="0.25">
      <c r="C137" s="1" t="s">
        <v>105</v>
      </c>
      <c r="G137" s="82">
        <f>SUM(G127:G136)</f>
        <v>0.94500127455778593</v>
      </c>
      <c r="H137" s="1">
        <f>SUM(H127:H136)</f>
        <v>1411746949</v>
      </c>
    </row>
    <row r="138" spans="3:12" x14ac:dyDescent="0.25">
      <c r="H138" s="80">
        <f>+H137-F87</f>
        <v>0</v>
      </c>
    </row>
    <row r="142" spans="3:12" x14ac:dyDescent="0.25">
      <c r="F142" s="2"/>
    </row>
    <row r="143" spans="3:12" x14ac:dyDescent="0.25">
      <c r="F143" s="2"/>
    </row>
    <row r="144" spans="3:12" x14ac:dyDescent="0.25">
      <c r="F144" s="2"/>
    </row>
    <row r="145" spans="6:6" x14ac:dyDescent="0.25">
      <c r="F145" s="2"/>
    </row>
    <row r="146" spans="6:6" x14ac:dyDescent="0.25">
      <c r="F146" s="2"/>
    </row>
    <row r="147" spans="6:6" x14ac:dyDescent="0.25">
      <c r="F147" s="2"/>
    </row>
    <row r="148" spans="6:6" x14ac:dyDescent="0.25">
      <c r="F148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08" min="1" max="7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8CBE4-823E-426C-86EC-E22DB6FF89F4}">
  <sheetPr>
    <tabColor rgb="FF7030A0"/>
  </sheetPr>
  <dimension ref="A2:K113"/>
  <sheetViews>
    <sheetView showGridLines="0" topLeftCell="C79" zoomScale="80" zoomScaleNormal="80" zoomScaleSheetLayoutView="89" workbookViewId="0">
      <selection activeCell="D68" sqref="D68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84" customWidth="1"/>
    <col min="8" max="8" width="20.7109375" style="1" bestFit="1" customWidth="1"/>
    <col min="9" max="9" width="16.28515625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1" x14ac:dyDescent="0.25">
      <c r="B2" s="2" t="s">
        <v>0</v>
      </c>
      <c r="D2" s="3" t="s">
        <v>1</v>
      </c>
    </row>
    <row r="3" spans="1:11" x14ac:dyDescent="0.25">
      <c r="A3" s="5" t="s">
        <v>126</v>
      </c>
      <c r="B3" s="2" t="s">
        <v>3</v>
      </c>
      <c r="D3" s="2" t="s">
        <v>127</v>
      </c>
    </row>
    <row r="4" spans="1:11" x14ac:dyDescent="0.25">
      <c r="B4" s="2" t="s">
        <v>5</v>
      </c>
      <c r="D4" s="6">
        <v>45044</v>
      </c>
    </row>
    <row r="6" spans="1:11" x14ac:dyDescent="0.25">
      <c r="B6" s="7" t="s">
        <v>6</v>
      </c>
      <c r="C6" s="8" t="s">
        <v>7</v>
      </c>
      <c r="D6" s="8" t="s">
        <v>8</v>
      </c>
      <c r="E6" s="9" t="s">
        <v>9</v>
      </c>
      <c r="F6" s="8" t="s">
        <v>10</v>
      </c>
      <c r="G6" s="10" t="s">
        <v>11</v>
      </c>
      <c r="H6" s="11" t="s">
        <v>12</v>
      </c>
    </row>
    <row r="7" spans="1:11" x14ac:dyDescent="0.25">
      <c r="A7" s="12"/>
      <c r="B7" s="13" t="s">
        <v>141</v>
      </c>
      <c r="C7" s="14" t="s">
        <v>527</v>
      </c>
      <c r="D7" s="14" t="s">
        <v>335</v>
      </c>
      <c r="E7" s="15">
        <v>3</v>
      </c>
      <c r="F7" s="51">
        <v>629656.19999999995</v>
      </c>
      <c r="G7" s="16">
        <f t="shared" ref="G7:G60" si="0">+F7/$F$74</f>
        <v>4.8997158096010197E-3</v>
      </c>
      <c r="H7" s="17" t="s">
        <v>117</v>
      </c>
    </row>
    <row r="8" spans="1:11" x14ac:dyDescent="0.25">
      <c r="A8" s="12"/>
      <c r="B8" s="13" t="s">
        <v>128</v>
      </c>
      <c r="C8" s="14" t="s">
        <v>528</v>
      </c>
      <c r="D8" s="14" t="s">
        <v>320</v>
      </c>
      <c r="E8" s="15">
        <v>1</v>
      </c>
      <c r="F8" s="51">
        <v>1079651</v>
      </c>
      <c r="G8" s="16">
        <f t="shared" si="0"/>
        <v>8.4013832843249231E-3</v>
      </c>
      <c r="H8" s="17" t="s">
        <v>117</v>
      </c>
    </row>
    <row r="9" spans="1:11" x14ac:dyDescent="0.25">
      <c r="A9" s="12"/>
      <c r="B9" s="13" t="s">
        <v>140</v>
      </c>
      <c r="C9" s="14" t="s">
        <v>333</v>
      </c>
      <c r="D9" s="14" t="s">
        <v>331</v>
      </c>
      <c r="E9" s="15">
        <v>1</v>
      </c>
      <c r="F9" s="51">
        <v>955949</v>
      </c>
      <c r="G9" s="16">
        <f t="shared" si="0"/>
        <v>7.4387871166396603E-3</v>
      </c>
      <c r="H9" s="17" t="s">
        <v>115</v>
      </c>
    </row>
    <row r="10" spans="1:11" x14ac:dyDescent="0.25">
      <c r="A10" s="12"/>
      <c r="B10" s="13" t="s">
        <v>139</v>
      </c>
      <c r="C10" s="14" t="s">
        <v>330</v>
      </c>
      <c r="D10" s="14" t="s">
        <v>318</v>
      </c>
      <c r="E10" s="15">
        <v>9</v>
      </c>
      <c r="F10" s="51">
        <v>920972.7</v>
      </c>
      <c r="G10" s="16">
        <f t="shared" si="0"/>
        <v>7.1666164780096455E-3</v>
      </c>
      <c r="H10" s="17" t="s">
        <v>115</v>
      </c>
    </row>
    <row r="11" spans="1:11" x14ac:dyDescent="0.25">
      <c r="A11" s="12"/>
      <c r="B11" s="13" t="s">
        <v>156</v>
      </c>
      <c r="C11" s="14" t="s">
        <v>389</v>
      </c>
      <c r="D11" s="14" t="s">
        <v>320</v>
      </c>
      <c r="E11" s="15">
        <v>1</v>
      </c>
      <c r="F11" s="51">
        <v>1015237</v>
      </c>
      <c r="G11" s="16">
        <f t="shared" si="0"/>
        <v>7.9001410283769304E-3</v>
      </c>
      <c r="H11" s="17" t="s">
        <v>117</v>
      </c>
      <c r="K11" s="13"/>
    </row>
    <row r="12" spans="1:11" x14ac:dyDescent="0.25">
      <c r="A12" s="12"/>
      <c r="B12" s="13" t="s">
        <v>138</v>
      </c>
      <c r="C12" s="14" t="s">
        <v>328</v>
      </c>
      <c r="D12" s="14" t="s">
        <v>329</v>
      </c>
      <c r="E12" s="15">
        <v>1</v>
      </c>
      <c r="F12" s="51">
        <v>954687</v>
      </c>
      <c r="G12" s="16">
        <f t="shared" si="0"/>
        <v>7.4289667712643323E-3</v>
      </c>
      <c r="H12" s="17" t="s">
        <v>117</v>
      </c>
      <c r="K12" s="13"/>
    </row>
    <row r="13" spans="1:11" x14ac:dyDescent="0.25">
      <c r="A13" s="12"/>
      <c r="B13" s="13" t="s">
        <v>176</v>
      </c>
      <c r="C13" s="14" t="s">
        <v>368</v>
      </c>
      <c r="D13" s="14" t="s">
        <v>322</v>
      </c>
      <c r="E13" s="15">
        <v>1</v>
      </c>
      <c r="F13" s="51">
        <v>1075733</v>
      </c>
      <c r="G13" s="16">
        <f t="shared" si="0"/>
        <v>8.3708950805368616E-3</v>
      </c>
      <c r="H13" s="17" t="s">
        <v>117</v>
      </c>
      <c r="K13" s="13"/>
    </row>
    <row r="14" spans="1:11" x14ac:dyDescent="0.25">
      <c r="A14" s="12"/>
      <c r="B14" s="13" t="s">
        <v>137</v>
      </c>
      <c r="C14" s="14" t="s">
        <v>323</v>
      </c>
      <c r="D14" s="14" t="s">
        <v>318</v>
      </c>
      <c r="E14" s="15">
        <v>30</v>
      </c>
      <c r="F14" s="51">
        <v>3133023</v>
      </c>
      <c r="G14" s="16">
        <f t="shared" si="0"/>
        <v>2.4379847804156644E-2</v>
      </c>
      <c r="H14" s="17" t="s">
        <v>115</v>
      </c>
      <c r="K14" s="13"/>
    </row>
    <row r="15" spans="1:11" x14ac:dyDescent="0.25">
      <c r="A15" s="12"/>
      <c r="B15" s="13" t="s">
        <v>154</v>
      </c>
      <c r="C15" s="14" t="s">
        <v>529</v>
      </c>
      <c r="D15" s="14" t="s">
        <v>373</v>
      </c>
      <c r="E15" s="15">
        <v>2</v>
      </c>
      <c r="F15" s="51">
        <v>2050236</v>
      </c>
      <c r="G15" s="16">
        <f t="shared" si="0"/>
        <v>1.5954061506284152E-2</v>
      </c>
      <c r="H15" s="17" t="s">
        <v>117</v>
      </c>
      <c r="K15" s="13"/>
    </row>
    <row r="16" spans="1:11" x14ac:dyDescent="0.25">
      <c r="A16" s="12"/>
      <c r="B16" s="13" t="s">
        <v>153</v>
      </c>
      <c r="C16" s="14" t="s">
        <v>378</v>
      </c>
      <c r="D16" s="14" t="s">
        <v>318</v>
      </c>
      <c r="E16" s="15">
        <v>10</v>
      </c>
      <c r="F16" s="51">
        <v>2001578</v>
      </c>
      <c r="G16" s="16">
        <f t="shared" si="0"/>
        <v>1.5575425717637006E-2</v>
      </c>
      <c r="H16" s="17" t="s">
        <v>115</v>
      </c>
      <c r="K16" s="13"/>
    </row>
    <row r="17" spans="1:11" x14ac:dyDescent="0.25">
      <c r="A17" s="12"/>
      <c r="B17" s="13" t="s">
        <v>136</v>
      </c>
      <c r="C17" s="14" t="s">
        <v>319</v>
      </c>
      <c r="D17" s="14" t="s">
        <v>320</v>
      </c>
      <c r="E17" s="15">
        <v>2</v>
      </c>
      <c r="F17" s="51">
        <v>1899080</v>
      </c>
      <c r="G17" s="16">
        <f t="shared" si="0"/>
        <v>1.4777830028032924E-2</v>
      </c>
      <c r="H17" s="17" t="s">
        <v>117</v>
      </c>
      <c r="K17" s="13"/>
    </row>
    <row r="18" spans="1:11" x14ac:dyDescent="0.25">
      <c r="A18" s="12"/>
      <c r="B18" s="13" t="s">
        <v>135</v>
      </c>
      <c r="C18" s="14" t="s">
        <v>334</v>
      </c>
      <c r="D18" s="14" t="s">
        <v>317</v>
      </c>
      <c r="E18" s="15">
        <v>2</v>
      </c>
      <c r="F18" s="51">
        <v>1894088</v>
      </c>
      <c r="G18" s="16">
        <f t="shared" si="0"/>
        <v>1.4738984414630677E-2</v>
      </c>
      <c r="H18" s="17" t="s">
        <v>117</v>
      </c>
      <c r="K18" s="13"/>
    </row>
    <row r="19" spans="1:11" x14ac:dyDescent="0.25">
      <c r="A19" s="12"/>
      <c r="B19" s="13" t="s">
        <v>129</v>
      </c>
      <c r="C19" s="14" t="s">
        <v>379</v>
      </c>
      <c r="D19" s="14" t="s">
        <v>373</v>
      </c>
      <c r="E19" s="15">
        <v>1</v>
      </c>
      <c r="F19" s="51">
        <v>1007268</v>
      </c>
      <c r="G19" s="16">
        <f t="shared" si="0"/>
        <v>7.8381296715655299E-3</v>
      </c>
      <c r="H19" s="17" t="s">
        <v>117</v>
      </c>
      <c r="K19" s="13"/>
    </row>
    <row r="20" spans="1:11" x14ac:dyDescent="0.25">
      <c r="A20" s="12"/>
      <c r="B20" s="13" t="s">
        <v>134</v>
      </c>
      <c r="C20" s="14" t="s">
        <v>321</v>
      </c>
      <c r="D20" s="14" t="s">
        <v>320</v>
      </c>
      <c r="E20" s="15">
        <v>1</v>
      </c>
      <c r="F20" s="51">
        <v>956649</v>
      </c>
      <c r="G20" s="16">
        <f t="shared" si="0"/>
        <v>7.4442342178779562E-3</v>
      </c>
      <c r="H20" s="17" t="s">
        <v>117</v>
      </c>
      <c r="K20" s="13"/>
    </row>
    <row r="21" spans="1:11" x14ac:dyDescent="0.25">
      <c r="A21" s="12"/>
      <c r="B21" s="13" t="s">
        <v>175</v>
      </c>
      <c r="C21" s="14" t="s">
        <v>360</v>
      </c>
      <c r="D21" s="14" t="s">
        <v>322</v>
      </c>
      <c r="E21" s="15">
        <v>2</v>
      </c>
      <c r="F21" s="51">
        <v>2183016</v>
      </c>
      <c r="G21" s="16">
        <f t="shared" si="0"/>
        <v>1.6987298795456917E-2</v>
      </c>
      <c r="H21" s="17" t="s">
        <v>117</v>
      </c>
      <c r="K21" s="13"/>
    </row>
    <row r="22" spans="1:11" x14ac:dyDescent="0.25">
      <c r="A22" s="12"/>
      <c r="B22" s="13" t="s">
        <v>142</v>
      </c>
      <c r="C22" s="14" t="s">
        <v>332</v>
      </c>
      <c r="D22" s="14" t="s">
        <v>320</v>
      </c>
      <c r="E22" s="15">
        <v>2</v>
      </c>
      <c r="F22" s="51">
        <v>2020376</v>
      </c>
      <c r="G22" s="16">
        <f t="shared" si="0"/>
        <v>1.5721703730604844E-2</v>
      </c>
      <c r="H22" s="17" t="s">
        <v>117</v>
      </c>
      <c r="K22" s="13"/>
    </row>
    <row r="23" spans="1:11" x14ac:dyDescent="0.25">
      <c r="A23" s="12"/>
      <c r="B23" s="13" t="s">
        <v>174</v>
      </c>
      <c r="C23" s="14" t="s">
        <v>390</v>
      </c>
      <c r="D23" s="14" t="s">
        <v>320</v>
      </c>
      <c r="E23" s="15">
        <v>1</v>
      </c>
      <c r="F23" s="51">
        <v>1061284</v>
      </c>
      <c r="G23" s="16">
        <f t="shared" si="0"/>
        <v>8.2584591294052358E-3</v>
      </c>
      <c r="H23" s="17" t="s">
        <v>117</v>
      </c>
      <c r="K23" s="13"/>
    </row>
    <row r="24" spans="1:11" x14ac:dyDescent="0.25">
      <c r="A24" s="12"/>
      <c r="B24" s="13" t="s">
        <v>157</v>
      </c>
      <c r="C24" s="14" t="s">
        <v>530</v>
      </c>
      <c r="D24" s="14" t="s">
        <v>320</v>
      </c>
      <c r="E24" s="15">
        <v>2</v>
      </c>
      <c r="F24" s="51">
        <v>2001034</v>
      </c>
      <c r="G24" s="16">
        <f t="shared" si="0"/>
        <v>1.5571192541817529E-2</v>
      </c>
      <c r="H24" s="17" t="s">
        <v>117</v>
      </c>
      <c r="K24" s="13"/>
    </row>
    <row r="25" spans="1:11" x14ac:dyDescent="0.25">
      <c r="A25" s="12"/>
      <c r="B25" s="13" t="s">
        <v>173</v>
      </c>
      <c r="C25" s="14" t="s">
        <v>367</v>
      </c>
      <c r="D25" s="14" t="s">
        <v>331</v>
      </c>
      <c r="E25" s="15">
        <v>1</v>
      </c>
      <c r="F25" s="51">
        <v>957609</v>
      </c>
      <c r="G25" s="16">
        <f t="shared" si="0"/>
        <v>7.4517045281476194E-3</v>
      </c>
      <c r="H25" s="17" t="s">
        <v>117</v>
      </c>
      <c r="K25" s="13"/>
    </row>
    <row r="26" spans="1:11" x14ac:dyDescent="0.25">
      <c r="A26" s="12"/>
      <c r="B26" s="13" t="s">
        <v>143</v>
      </c>
      <c r="C26" s="14" t="s">
        <v>404</v>
      </c>
      <c r="D26" s="14" t="s">
        <v>327</v>
      </c>
      <c r="E26" s="15">
        <v>1</v>
      </c>
      <c r="F26" s="51">
        <v>999544</v>
      </c>
      <c r="G26" s="16">
        <f t="shared" si="0"/>
        <v>7.7780248001875331E-3</v>
      </c>
      <c r="H26" s="17" t="s">
        <v>117</v>
      </c>
      <c r="K26" s="13"/>
    </row>
    <row r="27" spans="1:11" x14ac:dyDescent="0.25">
      <c r="A27" s="12"/>
      <c r="B27" s="13" t="s">
        <v>172</v>
      </c>
      <c r="C27" s="14" t="s">
        <v>366</v>
      </c>
      <c r="D27" s="14" t="s">
        <v>320</v>
      </c>
      <c r="E27" s="15">
        <v>2</v>
      </c>
      <c r="F27" s="51">
        <v>2008188</v>
      </c>
      <c r="G27" s="16">
        <f t="shared" si="0"/>
        <v>1.5626861916472914E-2</v>
      </c>
      <c r="H27" s="17" t="s">
        <v>117</v>
      </c>
      <c r="K27" s="13"/>
    </row>
    <row r="28" spans="1:11" x14ac:dyDescent="0.25">
      <c r="A28" s="12"/>
      <c r="B28" s="13" t="s">
        <v>144</v>
      </c>
      <c r="C28" s="14" t="s">
        <v>316</v>
      </c>
      <c r="D28" s="14" t="s">
        <v>317</v>
      </c>
      <c r="E28" s="15">
        <v>4</v>
      </c>
      <c r="F28" s="51">
        <v>3838932</v>
      </c>
      <c r="G28" s="16">
        <f t="shared" si="0"/>
        <v>2.9872930358476994E-2</v>
      </c>
      <c r="H28" s="17" t="s">
        <v>117</v>
      </c>
      <c r="K28" s="13"/>
    </row>
    <row r="29" spans="1:11" x14ac:dyDescent="0.25">
      <c r="A29" s="12"/>
      <c r="B29" s="13" t="s">
        <v>171</v>
      </c>
      <c r="C29" s="14" t="s">
        <v>531</v>
      </c>
      <c r="D29" s="14" t="s">
        <v>320</v>
      </c>
      <c r="E29" s="15">
        <v>1</v>
      </c>
      <c r="F29" s="51">
        <v>1057735</v>
      </c>
      <c r="G29" s="16">
        <f t="shared" si="0"/>
        <v>8.2308423261270754E-3</v>
      </c>
      <c r="H29" s="17" t="s">
        <v>115</v>
      </c>
      <c r="K29" s="13"/>
    </row>
    <row r="30" spans="1:11" x14ac:dyDescent="0.25">
      <c r="A30" s="12"/>
      <c r="B30" s="13" t="s">
        <v>170</v>
      </c>
      <c r="C30" s="14" t="s">
        <v>532</v>
      </c>
      <c r="D30" s="14" t="s">
        <v>320</v>
      </c>
      <c r="E30" s="15">
        <v>1</v>
      </c>
      <c r="F30" s="51">
        <v>1074785</v>
      </c>
      <c r="G30" s="16">
        <f t="shared" si="0"/>
        <v>8.3635181491455678E-3</v>
      </c>
      <c r="H30" s="17" t="s">
        <v>117</v>
      </c>
      <c r="K30" s="13"/>
    </row>
    <row r="31" spans="1:11" x14ac:dyDescent="0.25">
      <c r="A31" s="12"/>
      <c r="B31" s="13" t="s">
        <v>145</v>
      </c>
      <c r="C31" s="14" t="s">
        <v>396</v>
      </c>
      <c r="D31" s="14" t="s">
        <v>329</v>
      </c>
      <c r="E31" s="15">
        <v>4</v>
      </c>
      <c r="F31" s="51">
        <v>3831332</v>
      </c>
      <c r="G31" s="16">
        <f t="shared" si="0"/>
        <v>2.9813790402175494E-2</v>
      </c>
      <c r="H31" s="17" t="s">
        <v>117</v>
      </c>
      <c r="K31" s="13"/>
    </row>
    <row r="32" spans="1:11" x14ac:dyDescent="0.25">
      <c r="A32" s="12"/>
      <c r="B32" s="13" t="s">
        <v>169</v>
      </c>
      <c r="C32" s="14" t="s">
        <v>533</v>
      </c>
      <c r="D32" s="14" t="s">
        <v>353</v>
      </c>
      <c r="E32" s="15">
        <v>2</v>
      </c>
      <c r="F32" s="51">
        <v>2018038</v>
      </c>
      <c r="G32" s="16">
        <f t="shared" si="0"/>
        <v>1.5703510412468934E-2</v>
      </c>
      <c r="H32" s="17" t="s">
        <v>117</v>
      </c>
      <c r="K32" s="13"/>
    </row>
    <row r="33" spans="1:11" x14ac:dyDescent="0.25">
      <c r="A33" s="12"/>
      <c r="B33" s="13" t="s">
        <v>146</v>
      </c>
      <c r="C33" s="14" t="s">
        <v>345</v>
      </c>
      <c r="D33" s="14" t="s">
        <v>327</v>
      </c>
      <c r="E33" s="15">
        <v>1</v>
      </c>
      <c r="F33" s="51">
        <v>1076997</v>
      </c>
      <c r="G33" s="16">
        <f t="shared" si="0"/>
        <v>8.3807309890585845E-3</v>
      </c>
      <c r="H33" s="17" t="s">
        <v>117</v>
      </c>
      <c r="K33" s="13"/>
    </row>
    <row r="34" spans="1:11" x14ac:dyDescent="0.25">
      <c r="A34" s="12"/>
      <c r="B34" s="13" t="s">
        <v>158</v>
      </c>
      <c r="C34" s="14" t="s">
        <v>382</v>
      </c>
      <c r="D34" s="14" t="s">
        <v>320</v>
      </c>
      <c r="E34" s="15">
        <v>1</v>
      </c>
      <c r="F34" s="51">
        <v>1010513</v>
      </c>
      <c r="G34" s="16">
        <f t="shared" si="0"/>
        <v>7.8633808765916306E-3</v>
      </c>
      <c r="H34" s="17" t="s">
        <v>117</v>
      </c>
      <c r="K34" s="13"/>
    </row>
    <row r="35" spans="1:11" x14ac:dyDescent="0.25">
      <c r="A35" s="12"/>
      <c r="B35" s="13" t="s">
        <v>149</v>
      </c>
      <c r="C35" s="14" t="s">
        <v>342</v>
      </c>
      <c r="D35" s="14" t="s">
        <v>320</v>
      </c>
      <c r="E35" s="15">
        <v>1</v>
      </c>
      <c r="F35" s="51">
        <v>1043469</v>
      </c>
      <c r="G35" s="16">
        <f t="shared" si="0"/>
        <v>8.1198304028906043E-3</v>
      </c>
      <c r="H35" s="17" t="s">
        <v>117</v>
      </c>
      <c r="K35" s="13"/>
    </row>
    <row r="36" spans="1:11" x14ac:dyDescent="0.25">
      <c r="A36" s="12"/>
      <c r="B36" s="13" t="s">
        <v>165</v>
      </c>
      <c r="C36" s="14" t="s">
        <v>380</v>
      </c>
      <c r="D36" s="14" t="s">
        <v>320</v>
      </c>
      <c r="E36" s="15">
        <v>3</v>
      </c>
      <c r="F36" s="51">
        <v>3170532</v>
      </c>
      <c r="G36" s="16">
        <f t="shared" si="0"/>
        <v>2.467172683322413E-2</v>
      </c>
      <c r="H36" s="17" t="s">
        <v>115</v>
      </c>
      <c r="K36" s="13"/>
    </row>
    <row r="37" spans="1:11" x14ac:dyDescent="0.25">
      <c r="A37" s="12"/>
      <c r="B37" s="13" t="s">
        <v>148</v>
      </c>
      <c r="C37" s="14" t="s">
        <v>341</v>
      </c>
      <c r="D37" s="14" t="s">
        <v>317</v>
      </c>
      <c r="E37" s="15">
        <v>4</v>
      </c>
      <c r="F37" s="51">
        <v>4059496</v>
      </c>
      <c r="G37" s="16">
        <f t="shared" si="0"/>
        <v>3.1589265269224856E-2</v>
      </c>
      <c r="H37" s="17" t="s">
        <v>117</v>
      </c>
      <c r="K37" s="13"/>
    </row>
    <row r="38" spans="1:11" x14ac:dyDescent="0.25">
      <c r="A38" s="12"/>
      <c r="B38" s="13" t="s">
        <v>166</v>
      </c>
      <c r="C38" s="14" t="s">
        <v>364</v>
      </c>
      <c r="D38" s="14" t="s">
        <v>335</v>
      </c>
      <c r="E38" s="15">
        <v>1</v>
      </c>
      <c r="F38" s="51">
        <v>996163</v>
      </c>
      <c r="G38" s="16">
        <f t="shared" si="0"/>
        <v>7.7517153012065642E-3</v>
      </c>
      <c r="H38" s="17" t="s">
        <v>117</v>
      </c>
      <c r="K38" s="13"/>
    </row>
    <row r="39" spans="1:11" x14ac:dyDescent="0.25">
      <c r="A39" s="12"/>
      <c r="B39" s="13" t="s">
        <v>147</v>
      </c>
      <c r="C39" s="14" t="s">
        <v>349</v>
      </c>
      <c r="D39" s="14" t="s">
        <v>317</v>
      </c>
      <c r="E39" s="15">
        <v>1</v>
      </c>
      <c r="F39" s="51">
        <v>959217</v>
      </c>
      <c r="G39" s="16">
        <f t="shared" si="0"/>
        <v>7.4642172978493047E-3</v>
      </c>
      <c r="H39" s="17" t="s">
        <v>117</v>
      </c>
      <c r="K39" s="13"/>
    </row>
    <row r="40" spans="1:11" x14ac:dyDescent="0.25">
      <c r="A40" s="12"/>
      <c r="B40" s="13" t="s">
        <v>167</v>
      </c>
      <c r="C40" s="14" t="s">
        <v>524</v>
      </c>
      <c r="D40" s="14" t="s">
        <v>335</v>
      </c>
      <c r="E40" s="15">
        <v>3</v>
      </c>
      <c r="F40" s="51">
        <v>3063984</v>
      </c>
      <c r="G40" s="16">
        <f t="shared" si="0"/>
        <v>2.3842615772169909E-2</v>
      </c>
      <c r="H40" s="17" t="s">
        <v>117</v>
      </c>
      <c r="K40" s="13"/>
    </row>
    <row r="41" spans="1:11" x14ac:dyDescent="0.25">
      <c r="A41" s="12"/>
      <c r="B41" s="13" t="s">
        <v>168</v>
      </c>
      <c r="C41" s="14" t="s">
        <v>381</v>
      </c>
      <c r="D41" s="14" t="s">
        <v>317</v>
      </c>
      <c r="E41" s="15">
        <v>1</v>
      </c>
      <c r="F41" s="51">
        <v>1013598</v>
      </c>
      <c r="G41" s="16">
        <f t="shared" si="0"/>
        <v>7.8873870299061202E-3</v>
      </c>
      <c r="H41" s="17" t="s">
        <v>117</v>
      </c>
      <c r="K41" s="13"/>
    </row>
    <row r="42" spans="1:11" x14ac:dyDescent="0.25">
      <c r="A42" s="12"/>
      <c r="B42" s="13" t="s">
        <v>150</v>
      </c>
      <c r="C42" s="14" t="s">
        <v>343</v>
      </c>
      <c r="D42" s="14" t="s">
        <v>329</v>
      </c>
      <c r="E42" s="15">
        <v>2</v>
      </c>
      <c r="F42" s="51">
        <v>2017648</v>
      </c>
      <c r="G42" s="16">
        <f t="shared" si="0"/>
        <v>1.5700475598921886E-2</v>
      </c>
      <c r="H42" s="17" t="s">
        <v>117</v>
      </c>
      <c r="K42" s="13"/>
    </row>
    <row r="43" spans="1:11" x14ac:dyDescent="0.25">
      <c r="A43" s="12"/>
      <c r="B43" s="13" t="s">
        <v>164</v>
      </c>
      <c r="C43" s="14" t="s">
        <v>361</v>
      </c>
      <c r="D43" s="14" t="s">
        <v>320</v>
      </c>
      <c r="E43" s="15">
        <v>1</v>
      </c>
      <c r="F43" s="51">
        <v>1006095</v>
      </c>
      <c r="G43" s="16">
        <f t="shared" si="0"/>
        <v>7.8290018862047853E-3</v>
      </c>
      <c r="H43" s="17" t="s">
        <v>117</v>
      </c>
      <c r="K43" s="13"/>
    </row>
    <row r="44" spans="1:11" x14ac:dyDescent="0.25">
      <c r="A44" s="12"/>
      <c r="B44" s="13" t="s">
        <v>151</v>
      </c>
      <c r="C44" s="14" t="s">
        <v>340</v>
      </c>
      <c r="D44" s="14" t="s">
        <v>327</v>
      </c>
      <c r="E44" s="15">
        <v>5</v>
      </c>
      <c r="F44" s="51">
        <v>5007330</v>
      </c>
      <c r="G44" s="16">
        <f t="shared" si="0"/>
        <v>3.8964904919366272E-2</v>
      </c>
      <c r="H44" s="17" t="s">
        <v>115</v>
      </c>
      <c r="K44" s="13"/>
    </row>
    <row r="45" spans="1:11" x14ac:dyDescent="0.25">
      <c r="A45" s="12"/>
      <c r="B45" s="13" t="s">
        <v>152</v>
      </c>
      <c r="C45" s="14" t="s">
        <v>525</v>
      </c>
      <c r="D45" s="14" t="s">
        <v>322</v>
      </c>
      <c r="E45" s="15">
        <v>5</v>
      </c>
      <c r="F45" s="51">
        <v>5038480</v>
      </c>
      <c r="G45" s="16">
        <f t="shared" si="0"/>
        <v>3.9207300924470445E-2</v>
      </c>
      <c r="H45" s="17" t="s">
        <v>115</v>
      </c>
      <c r="K45" s="13"/>
    </row>
    <row r="46" spans="1:11" x14ac:dyDescent="0.25">
      <c r="A46" s="12"/>
      <c r="B46" s="13" t="s">
        <v>163</v>
      </c>
      <c r="C46" s="14" t="s">
        <v>363</v>
      </c>
      <c r="D46" s="14" t="s">
        <v>353</v>
      </c>
      <c r="E46" s="15">
        <v>2</v>
      </c>
      <c r="F46" s="51">
        <v>2090566</v>
      </c>
      <c r="G46" s="16">
        <f t="shared" si="0"/>
        <v>1.6267892353341976E-2</v>
      </c>
      <c r="H46" s="17" t="s">
        <v>117</v>
      </c>
      <c r="K46" s="13"/>
    </row>
    <row r="47" spans="1:11" x14ac:dyDescent="0.25">
      <c r="A47" s="12"/>
      <c r="B47" s="13" t="s">
        <v>294</v>
      </c>
      <c r="C47" s="14" t="s">
        <v>357</v>
      </c>
      <c r="D47" s="14" t="s">
        <v>320</v>
      </c>
      <c r="E47" s="15">
        <v>5</v>
      </c>
      <c r="F47" s="51">
        <v>5029400</v>
      </c>
      <c r="G47" s="16">
        <f t="shared" si="0"/>
        <v>3.9136644239836545E-2</v>
      </c>
      <c r="H47" s="17" t="s">
        <v>117</v>
      </c>
      <c r="K47" s="13"/>
    </row>
    <row r="48" spans="1:11" x14ac:dyDescent="0.25">
      <c r="A48" s="12"/>
      <c r="B48" s="13" t="s">
        <v>159</v>
      </c>
      <c r="C48" s="14" t="s">
        <v>385</v>
      </c>
      <c r="D48" s="14" t="s">
        <v>320</v>
      </c>
      <c r="E48" s="15">
        <v>1</v>
      </c>
      <c r="F48" s="51">
        <v>1003729</v>
      </c>
      <c r="G48" s="16">
        <f t="shared" si="0"/>
        <v>7.8105906840193456E-3</v>
      </c>
      <c r="H48" s="17" t="s">
        <v>118</v>
      </c>
      <c r="K48" s="13"/>
    </row>
    <row r="49" spans="1:11" x14ac:dyDescent="0.25">
      <c r="A49" s="12"/>
      <c r="B49" s="13" t="s">
        <v>162</v>
      </c>
      <c r="C49" s="14" t="s">
        <v>358</v>
      </c>
      <c r="D49" s="14" t="s">
        <v>327</v>
      </c>
      <c r="E49" s="15">
        <v>2</v>
      </c>
      <c r="F49" s="51">
        <v>2159220</v>
      </c>
      <c r="G49" s="16">
        <f t="shared" si="0"/>
        <v>1.6802128479647644E-2</v>
      </c>
      <c r="H49" s="17" t="s">
        <v>117</v>
      </c>
      <c r="K49" s="13"/>
    </row>
    <row r="50" spans="1:11" x14ac:dyDescent="0.25">
      <c r="A50" s="12"/>
      <c r="B50" s="13" t="s">
        <v>300</v>
      </c>
      <c r="C50" s="14" t="s">
        <v>352</v>
      </c>
      <c r="D50" s="14" t="s">
        <v>320</v>
      </c>
      <c r="E50" s="15">
        <v>2</v>
      </c>
      <c r="F50" s="51">
        <v>2010708</v>
      </c>
      <c r="G50" s="16">
        <f t="shared" si="0"/>
        <v>1.564647148093078E-2</v>
      </c>
      <c r="H50" s="17" t="s">
        <v>117</v>
      </c>
      <c r="K50" s="13"/>
    </row>
    <row r="51" spans="1:11" x14ac:dyDescent="0.25">
      <c r="A51" s="12"/>
      <c r="B51" s="13" t="s">
        <v>302</v>
      </c>
      <c r="C51" s="14" t="s">
        <v>355</v>
      </c>
      <c r="D51" s="14" t="s">
        <v>327</v>
      </c>
      <c r="E51" s="15">
        <v>40</v>
      </c>
      <c r="F51" s="51">
        <v>4049936</v>
      </c>
      <c r="G51" s="16">
        <f t="shared" si="0"/>
        <v>3.1514873429456129E-2</v>
      </c>
      <c r="H51" s="17" t="s">
        <v>117</v>
      </c>
      <c r="K51" s="13"/>
    </row>
    <row r="52" spans="1:11" x14ac:dyDescent="0.25">
      <c r="A52" s="12"/>
      <c r="B52" s="13" t="s">
        <v>306</v>
      </c>
      <c r="C52" s="14" t="s">
        <v>351</v>
      </c>
      <c r="D52" s="14" t="s">
        <v>353</v>
      </c>
      <c r="E52" s="15">
        <v>50</v>
      </c>
      <c r="F52" s="51">
        <v>5091520</v>
      </c>
      <c r="G52" s="16">
        <f t="shared" si="0"/>
        <v>3.962003556686932E-2</v>
      </c>
      <c r="H52" s="17" t="s">
        <v>117</v>
      </c>
      <c r="K52" s="13"/>
    </row>
    <row r="53" spans="1:11" x14ac:dyDescent="0.25">
      <c r="A53" s="12"/>
      <c r="B53" s="13" t="s">
        <v>161</v>
      </c>
      <c r="C53" s="14" t="s">
        <v>526</v>
      </c>
      <c r="D53" s="14" t="s">
        <v>320</v>
      </c>
      <c r="E53" s="15">
        <v>3</v>
      </c>
      <c r="F53" s="51">
        <v>3390837</v>
      </c>
      <c r="G53" s="16">
        <f t="shared" si="0"/>
        <v>2.6386046316513825E-2</v>
      </c>
      <c r="H53" s="17" t="s">
        <v>117</v>
      </c>
      <c r="K53" s="13"/>
    </row>
    <row r="54" spans="1:11" x14ac:dyDescent="0.25">
      <c r="A54" s="12"/>
      <c r="B54" s="13" t="s">
        <v>160</v>
      </c>
      <c r="C54" s="14" t="s">
        <v>376</v>
      </c>
      <c r="D54" s="14" t="s">
        <v>377</v>
      </c>
      <c r="E54" s="15">
        <v>9</v>
      </c>
      <c r="F54" s="51">
        <v>9624879</v>
      </c>
      <c r="G54" s="16">
        <f t="shared" si="0"/>
        <v>7.4896700456212217E-2</v>
      </c>
      <c r="H54" s="17" t="s">
        <v>117</v>
      </c>
      <c r="K54" s="13"/>
    </row>
    <row r="55" spans="1:11" x14ac:dyDescent="0.25">
      <c r="A55" s="12"/>
      <c r="B55" s="13" t="s">
        <v>312</v>
      </c>
      <c r="C55" s="14" t="s">
        <v>324</v>
      </c>
      <c r="D55" s="14" t="s">
        <v>320</v>
      </c>
      <c r="E55" s="15">
        <v>5</v>
      </c>
      <c r="F55" s="51">
        <v>4959545</v>
      </c>
      <c r="G55" s="16">
        <f t="shared" si="0"/>
        <v>3.8593062444120599E-2</v>
      </c>
      <c r="H55" s="17" t="s">
        <v>117</v>
      </c>
      <c r="K55" s="13"/>
    </row>
    <row r="56" spans="1:11" x14ac:dyDescent="0.25">
      <c r="A56" s="12"/>
      <c r="B56" s="13" t="s">
        <v>131</v>
      </c>
      <c r="C56" s="14" t="s">
        <v>521</v>
      </c>
      <c r="D56" s="14" t="s">
        <v>320</v>
      </c>
      <c r="E56" s="15">
        <v>1</v>
      </c>
      <c r="F56" s="51">
        <v>940856</v>
      </c>
      <c r="G56" s="16">
        <f t="shared" si="0"/>
        <v>7.321339832368802E-3</v>
      </c>
      <c r="H56" s="17" t="s">
        <v>117</v>
      </c>
      <c r="K56" s="13"/>
    </row>
    <row r="57" spans="1:11" x14ac:dyDescent="0.25">
      <c r="A57" s="12"/>
      <c r="B57" s="13" t="s">
        <v>132</v>
      </c>
      <c r="C57" s="14" t="s">
        <v>522</v>
      </c>
      <c r="D57" s="14" t="s">
        <v>353</v>
      </c>
      <c r="E57" s="15">
        <v>1</v>
      </c>
      <c r="F57" s="51">
        <v>967337</v>
      </c>
      <c r="G57" s="16">
        <f t="shared" si="0"/>
        <v>7.5274036722135377E-3</v>
      </c>
      <c r="H57" s="17" t="s">
        <v>117</v>
      </c>
      <c r="K57" s="13"/>
    </row>
    <row r="58" spans="1:11" x14ac:dyDescent="0.25">
      <c r="A58" s="12"/>
      <c r="B58" s="13" t="s">
        <v>130</v>
      </c>
      <c r="C58" s="14" t="s">
        <v>523</v>
      </c>
      <c r="D58" s="14" t="s">
        <v>320</v>
      </c>
      <c r="E58" s="15">
        <v>1</v>
      </c>
      <c r="F58" s="51">
        <v>1013660</v>
      </c>
      <c r="G58" s="16">
        <f t="shared" si="0"/>
        <v>7.8878694874443701E-3</v>
      </c>
      <c r="H58" s="17" t="s">
        <v>117</v>
      </c>
      <c r="K58" s="13"/>
    </row>
    <row r="59" spans="1:11" x14ac:dyDescent="0.25">
      <c r="A59" s="12"/>
      <c r="B59" s="13" t="s">
        <v>133</v>
      </c>
      <c r="C59" s="14" t="s">
        <v>326</v>
      </c>
      <c r="D59" s="14" t="s">
        <v>327</v>
      </c>
      <c r="E59" s="15">
        <v>1</v>
      </c>
      <c r="F59" s="51">
        <v>1014404</v>
      </c>
      <c r="G59" s="16">
        <f t="shared" si="0"/>
        <v>7.8936589779033586E-3</v>
      </c>
      <c r="H59" s="17" t="s">
        <v>117</v>
      </c>
      <c r="K59" s="13"/>
    </row>
    <row r="60" spans="1:11" x14ac:dyDescent="0.25">
      <c r="A60" s="12"/>
      <c r="B60" s="13" t="s">
        <v>155</v>
      </c>
      <c r="C60" s="14" t="s">
        <v>386</v>
      </c>
      <c r="D60" s="14" t="s">
        <v>331</v>
      </c>
      <c r="E60" s="15">
        <v>3</v>
      </c>
      <c r="F60" s="51">
        <v>3047427</v>
      </c>
      <c r="G60" s="16">
        <f t="shared" si="0"/>
        <v>2.3713776264737814E-2</v>
      </c>
      <c r="H60" s="17" t="s">
        <v>117</v>
      </c>
      <c r="K60" s="13"/>
    </row>
    <row r="61" spans="1:11" outlineLevel="1" x14ac:dyDescent="0.25">
      <c r="A61" s="12"/>
      <c r="B61" s="13"/>
      <c r="C61" s="14"/>
      <c r="D61" s="14"/>
      <c r="E61" s="15"/>
      <c r="F61" s="51"/>
      <c r="G61" s="16"/>
      <c r="H61" s="17"/>
    </row>
    <row r="62" spans="1:11" x14ac:dyDescent="0.25">
      <c r="B62" s="22"/>
      <c r="C62" s="22" t="s">
        <v>76</v>
      </c>
      <c r="D62" s="22"/>
      <c r="E62" s="24"/>
      <c r="F62" s="91">
        <f>SUM(F7:F61)</f>
        <v>118483226.90000001</v>
      </c>
      <c r="G62" s="26">
        <f t="shared" ref="G62" si="1">+F62/$F$74</f>
        <v>0.92198590280612636</v>
      </c>
      <c r="H62" s="27"/>
      <c r="I62" s="81">
        <v>118483226.90000001</v>
      </c>
    </row>
    <row r="63" spans="1:11" x14ac:dyDescent="0.25">
      <c r="F63" s="92"/>
    </row>
    <row r="64" spans="1:11" x14ac:dyDescent="0.25">
      <c r="B64" s="28"/>
      <c r="C64" s="28" t="s">
        <v>77</v>
      </c>
      <c r="D64" s="28"/>
      <c r="E64" s="28"/>
      <c r="F64" s="52" t="s">
        <v>10</v>
      </c>
      <c r="G64" s="29" t="s">
        <v>11</v>
      </c>
    </row>
    <row r="65" spans="1:7" x14ac:dyDescent="0.25">
      <c r="B65" s="30"/>
      <c r="C65" s="22" t="s">
        <v>78</v>
      </c>
      <c r="D65" s="14"/>
      <c r="E65" s="20"/>
      <c r="F65" s="53" t="s">
        <v>79</v>
      </c>
      <c r="G65" s="32">
        <v>0</v>
      </c>
    </row>
    <row r="66" spans="1:7" x14ac:dyDescent="0.25">
      <c r="A66" s="33" t="s">
        <v>80</v>
      </c>
      <c r="B66" s="30" t="s">
        <v>81</v>
      </c>
      <c r="C66" s="22" t="s">
        <v>82</v>
      </c>
      <c r="D66" s="22"/>
      <c r="E66" s="24"/>
      <c r="F66" s="51">
        <v>5373730.9299999997</v>
      </c>
      <c r="G66" s="32">
        <f>+F66/$F$74</f>
        <v>4.1816080575817392E-2</v>
      </c>
    </row>
    <row r="67" spans="1:7" x14ac:dyDescent="0.25">
      <c r="B67" s="30"/>
      <c r="C67" s="22" t="s">
        <v>83</v>
      </c>
      <c r="D67" s="14"/>
      <c r="E67" s="20"/>
      <c r="F67" s="53" t="s">
        <v>79</v>
      </c>
      <c r="G67" s="32">
        <v>0</v>
      </c>
    </row>
    <row r="68" spans="1:7" x14ac:dyDescent="0.25">
      <c r="B68" s="30"/>
      <c r="C68" s="22" t="s">
        <v>84</v>
      </c>
      <c r="D68" s="14"/>
      <c r="E68" s="20"/>
      <c r="F68" s="53" t="s">
        <v>79</v>
      </c>
      <c r="G68" s="32">
        <v>0</v>
      </c>
    </row>
    <row r="69" spans="1:7" x14ac:dyDescent="0.25">
      <c r="B69" s="30"/>
      <c r="C69" s="22" t="s">
        <v>85</v>
      </c>
      <c r="D69" s="14"/>
      <c r="E69" s="20"/>
      <c r="F69" s="53" t="s">
        <v>79</v>
      </c>
      <c r="G69" s="32">
        <v>0</v>
      </c>
    </row>
    <row r="70" spans="1:7" x14ac:dyDescent="0.25">
      <c r="A70" s="34" t="s">
        <v>86</v>
      </c>
      <c r="B70" s="14" t="s">
        <v>86</v>
      </c>
      <c r="C70" s="14" t="s">
        <v>87</v>
      </c>
      <c r="D70" s="14"/>
      <c r="E70" s="20"/>
      <c r="F70" s="51">
        <v>4651760.7300000004</v>
      </c>
      <c r="G70" s="32">
        <f>+F70/$F$74</f>
        <v>3.61980166180563E-2</v>
      </c>
    </row>
    <row r="71" spans="1:7" x14ac:dyDescent="0.25">
      <c r="B71" s="30"/>
      <c r="C71" s="14"/>
      <c r="D71" s="14"/>
      <c r="E71" s="20"/>
      <c r="F71" s="53"/>
      <c r="G71" s="32"/>
    </row>
    <row r="72" spans="1:7" x14ac:dyDescent="0.25">
      <c r="B72" s="30"/>
      <c r="C72" s="14" t="s">
        <v>88</v>
      </c>
      <c r="D72" s="14"/>
      <c r="E72" s="20"/>
      <c r="F72" s="54">
        <f>SUM(F65:F71)</f>
        <v>10025491.66</v>
      </c>
      <c r="G72" s="32">
        <f>+F72/$F$74</f>
        <v>7.8014097193873685E-2</v>
      </c>
    </row>
    <row r="73" spans="1:7" x14ac:dyDescent="0.25">
      <c r="B73" s="30"/>
      <c r="C73" s="14"/>
      <c r="D73" s="14"/>
      <c r="E73" s="20"/>
      <c r="F73" s="54"/>
      <c r="G73" s="32"/>
    </row>
    <row r="74" spans="1:7" x14ac:dyDescent="0.25">
      <c r="B74" s="36"/>
      <c r="C74" s="37" t="s">
        <v>89</v>
      </c>
      <c r="D74" s="38"/>
      <c r="E74" s="39"/>
      <c r="F74" s="55">
        <f>+F72+F62</f>
        <v>128508718.56</v>
      </c>
      <c r="G74" s="41">
        <v>1</v>
      </c>
    </row>
    <row r="75" spans="1:7" x14ac:dyDescent="0.25">
      <c r="F75" s="42"/>
    </row>
    <row r="76" spans="1:7" x14ac:dyDescent="0.25">
      <c r="C76" s="22" t="s">
        <v>90</v>
      </c>
      <c r="D76" s="86">
        <v>6.51</v>
      </c>
      <c r="F76" s="4">
        <v>0</v>
      </c>
    </row>
    <row r="77" spans="1:7" x14ac:dyDescent="0.25">
      <c r="C77" s="22" t="s">
        <v>91</v>
      </c>
      <c r="D77" s="86">
        <v>4.62</v>
      </c>
    </row>
    <row r="78" spans="1:7" x14ac:dyDescent="0.25">
      <c r="C78" s="22" t="s">
        <v>92</v>
      </c>
      <c r="D78" s="86">
        <v>7.52</v>
      </c>
    </row>
    <row r="79" spans="1:7" x14ac:dyDescent="0.25">
      <c r="C79" s="22" t="s">
        <v>93</v>
      </c>
      <c r="D79" s="45">
        <v>15.6655</v>
      </c>
    </row>
    <row r="80" spans="1:7" x14ac:dyDescent="0.25">
      <c r="C80" s="22" t="s">
        <v>94</v>
      </c>
      <c r="D80" s="45">
        <v>15.451700000000001</v>
      </c>
    </row>
    <row r="81" spans="1:7" x14ac:dyDescent="0.25">
      <c r="A81" s="33" t="s">
        <v>95</v>
      </c>
      <c r="C81" s="22" t="s">
        <v>96</v>
      </c>
      <c r="D81" s="76">
        <v>70152724.900000006</v>
      </c>
    </row>
    <row r="82" spans="1:7" x14ac:dyDescent="0.25">
      <c r="C82" s="22" t="s">
        <v>97</v>
      </c>
      <c r="D82" s="44">
        <v>0</v>
      </c>
    </row>
    <row r="83" spans="1:7" x14ac:dyDescent="0.25">
      <c r="C83" s="22" t="s">
        <v>98</v>
      </c>
      <c r="D83" s="44">
        <v>0</v>
      </c>
      <c r="F83" s="42"/>
      <c r="G83" s="47"/>
    </row>
    <row r="84" spans="1:7" x14ac:dyDescent="0.25">
      <c r="B84" s="48"/>
      <c r="C84" s="12"/>
    </row>
    <row r="85" spans="1:7" x14ac:dyDescent="0.25">
      <c r="F85" s="4"/>
    </row>
    <row r="86" spans="1:7" x14ac:dyDescent="0.25">
      <c r="C86" s="28" t="s">
        <v>99</v>
      </c>
      <c r="D86" s="28"/>
      <c r="E86" s="28"/>
      <c r="F86" s="28"/>
      <c r="G86" s="29"/>
    </row>
    <row r="87" spans="1:7" x14ac:dyDescent="0.25">
      <c r="C87" s="28" t="s">
        <v>100</v>
      </c>
      <c r="D87" s="28"/>
      <c r="E87" s="28"/>
      <c r="F87" s="28" t="s">
        <v>10</v>
      </c>
      <c r="G87" s="29" t="s">
        <v>11</v>
      </c>
    </row>
    <row r="88" spans="1:7" x14ac:dyDescent="0.25">
      <c r="A88" s="1" t="s">
        <v>101</v>
      </c>
      <c r="C88" s="22" t="s">
        <v>102</v>
      </c>
      <c r="D88" s="14"/>
      <c r="E88" s="20"/>
      <c r="F88" s="49">
        <f>SUMIF(Table13456768578[[Industry ]],A88,Table13456768578[Market Value])</f>
        <v>0</v>
      </c>
      <c r="G88" s="56">
        <f>+F88/$F$74</f>
        <v>0</v>
      </c>
    </row>
    <row r="89" spans="1:7" x14ac:dyDescent="0.25">
      <c r="A89" s="14" t="s">
        <v>103</v>
      </c>
      <c r="C89" s="14" t="s">
        <v>104</v>
      </c>
      <c r="D89" s="14"/>
      <c r="E89" s="20"/>
      <c r="F89" s="49">
        <f>SUMIF(Table13456768578[[Industry ]],A89,Table13456768578[Market Value])</f>
        <v>0</v>
      </c>
      <c r="G89" s="56">
        <f t="shared" ref="G89" si="2">+F89/$F$74</f>
        <v>0</v>
      </c>
    </row>
    <row r="90" spans="1:7" x14ac:dyDescent="0.25">
      <c r="C90" s="14" t="s">
        <v>105</v>
      </c>
      <c r="D90" s="14"/>
      <c r="E90" s="20"/>
      <c r="F90" s="49">
        <f t="shared" ref="F90:F99" si="3">SUMIF($E$102:$E$111,C90,$H$102:$H$111)</f>
        <v>117479497.90000001</v>
      </c>
      <c r="G90" s="63">
        <f>+F90/$F$74</f>
        <v>0.91417531212210701</v>
      </c>
    </row>
    <row r="91" spans="1:7" x14ac:dyDescent="0.25">
      <c r="C91" s="14" t="s">
        <v>106</v>
      </c>
      <c r="D91" s="14"/>
      <c r="E91" s="20"/>
      <c r="F91" s="49">
        <f t="shared" si="3"/>
        <v>0</v>
      </c>
      <c r="G91" s="56">
        <f t="shared" ref="G91:G99" si="4">+F91/$F$74</f>
        <v>0</v>
      </c>
    </row>
    <row r="92" spans="1:7" x14ac:dyDescent="0.25">
      <c r="C92" s="14" t="s">
        <v>107</v>
      </c>
      <c r="D92" s="14"/>
      <c r="E92" s="20"/>
      <c r="F92" s="49">
        <f t="shared" si="3"/>
        <v>1003729</v>
      </c>
      <c r="G92" s="56">
        <f t="shared" si="4"/>
        <v>7.8105906840193456E-3</v>
      </c>
    </row>
    <row r="93" spans="1:7" x14ac:dyDescent="0.25">
      <c r="C93" s="14" t="s">
        <v>108</v>
      </c>
      <c r="D93" s="14"/>
      <c r="E93" s="20"/>
      <c r="F93" s="49">
        <f t="shared" si="3"/>
        <v>0</v>
      </c>
      <c r="G93" s="56">
        <f t="shared" si="4"/>
        <v>0</v>
      </c>
    </row>
    <row r="94" spans="1:7" x14ac:dyDescent="0.25">
      <c r="C94" s="14" t="s">
        <v>109</v>
      </c>
      <c r="D94" s="14"/>
      <c r="E94" s="20"/>
      <c r="F94" s="49">
        <f t="shared" si="3"/>
        <v>0</v>
      </c>
      <c r="G94" s="56">
        <f t="shared" si="4"/>
        <v>0</v>
      </c>
    </row>
    <row r="95" spans="1:7" x14ac:dyDescent="0.25">
      <c r="C95" s="14" t="s">
        <v>110</v>
      </c>
      <c r="D95" s="14"/>
      <c r="E95" s="20"/>
      <c r="F95" s="49">
        <f t="shared" si="3"/>
        <v>0</v>
      </c>
      <c r="G95" s="56">
        <f t="shared" si="4"/>
        <v>0</v>
      </c>
    </row>
    <row r="96" spans="1:7" x14ac:dyDescent="0.25">
      <c r="C96" s="14" t="s">
        <v>111</v>
      </c>
      <c r="D96" s="14"/>
      <c r="E96" s="20"/>
      <c r="F96" s="49">
        <f t="shared" si="3"/>
        <v>0</v>
      </c>
      <c r="G96" s="56">
        <f t="shared" si="4"/>
        <v>0</v>
      </c>
    </row>
    <row r="97" spans="3:11" x14ac:dyDescent="0.25">
      <c r="C97" s="14" t="s">
        <v>112</v>
      </c>
      <c r="D97" s="14"/>
      <c r="E97" s="20"/>
      <c r="F97" s="49">
        <f t="shared" si="3"/>
        <v>0</v>
      </c>
      <c r="G97" s="56">
        <f t="shared" si="4"/>
        <v>0</v>
      </c>
    </row>
    <row r="98" spans="3:11" x14ac:dyDescent="0.25">
      <c r="C98" s="14" t="s">
        <v>113</v>
      </c>
      <c r="D98" s="14"/>
      <c r="E98" s="20"/>
      <c r="F98" s="49">
        <f t="shared" si="3"/>
        <v>0</v>
      </c>
      <c r="G98" s="56">
        <f t="shared" si="4"/>
        <v>0</v>
      </c>
    </row>
    <row r="99" spans="3:11" x14ac:dyDescent="0.25">
      <c r="C99" s="14" t="s">
        <v>114</v>
      </c>
      <c r="D99" s="14"/>
      <c r="E99" s="20"/>
      <c r="F99" s="49">
        <f t="shared" si="3"/>
        <v>0</v>
      </c>
      <c r="G99" s="56">
        <f t="shared" si="4"/>
        <v>0</v>
      </c>
    </row>
    <row r="100" spans="3:11" x14ac:dyDescent="0.25">
      <c r="C100" s="87" t="s">
        <v>123</v>
      </c>
      <c r="D100" s="14"/>
      <c r="E100" s="20"/>
      <c r="F100" s="77">
        <f>SUM(F88:F99)</f>
        <v>118483226.90000001</v>
      </c>
      <c r="G100" s="88">
        <f>SUM(G88:G99)</f>
        <v>0.92198590280612636</v>
      </c>
    </row>
    <row r="102" spans="3:11" x14ac:dyDescent="0.25">
      <c r="E102" s="14" t="s">
        <v>105</v>
      </c>
      <c r="F102" s="14" t="s">
        <v>115</v>
      </c>
      <c r="G102" s="89">
        <f>H102/$F$74</f>
        <v>0.16563545211963088</v>
      </c>
      <c r="H102" s="1">
        <f>SUMIF($H$7:$H$61,F102,$F$7:$F$61)</f>
        <v>21285599.699999999</v>
      </c>
    </row>
    <row r="103" spans="3:11" x14ac:dyDescent="0.25">
      <c r="E103" s="14" t="s">
        <v>105</v>
      </c>
      <c r="F103" s="14" t="s">
        <v>116</v>
      </c>
      <c r="G103" s="84">
        <f t="shared" ref="G103:G111" si="5">H103/$F$74</f>
        <v>0</v>
      </c>
      <c r="H103" s="1">
        <f t="shared" ref="H103:H111" si="6">SUMIF($H$7:$H$61,F103,$F$7:$F$61)</f>
        <v>0</v>
      </c>
      <c r="K103" s="2" t="s">
        <v>117</v>
      </c>
    </row>
    <row r="104" spans="3:11" x14ac:dyDescent="0.25">
      <c r="E104" s="14" t="s">
        <v>105</v>
      </c>
      <c r="F104" s="38" t="s">
        <v>117</v>
      </c>
      <c r="G104" s="89">
        <f>H104/$F$74</f>
        <v>0.74853986000247608</v>
      </c>
      <c r="H104" s="1">
        <f t="shared" si="6"/>
        <v>96193898.200000003</v>
      </c>
      <c r="K104" s="1" t="s">
        <v>177</v>
      </c>
    </row>
    <row r="105" spans="3:11" x14ac:dyDescent="0.25">
      <c r="E105" s="14" t="s">
        <v>105</v>
      </c>
      <c r="F105" s="1" t="s">
        <v>177</v>
      </c>
      <c r="G105" s="84">
        <f t="shared" si="5"/>
        <v>0</v>
      </c>
      <c r="H105" s="1">
        <f t="shared" si="6"/>
        <v>0</v>
      </c>
      <c r="K105" s="1" t="s">
        <v>177</v>
      </c>
    </row>
    <row r="106" spans="3:11" x14ac:dyDescent="0.25">
      <c r="E106" s="14" t="s">
        <v>107</v>
      </c>
      <c r="F106" s="14" t="s">
        <v>118</v>
      </c>
      <c r="G106" s="89">
        <f t="shared" si="5"/>
        <v>7.8105906840193456E-3</v>
      </c>
      <c r="H106" s="1">
        <f t="shared" si="6"/>
        <v>1003729</v>
      </c>
      <c r="K106" s="1" t="s">
        <v>115</v>
      </c>
    </row>
    <row r="107" spans="3:11" x14ac:dyDescent="0.25">
      <c r="E107" s="14" t="s">
        <v>107</v>
      </c>
      <c r="F107" s="72" t="s">
        <v>178</v>
      </c>
      <c r="G107" s="84">
        <f t="shared" si="5"/>
        <v>0</v>
      </c>
      <c r="H107" s="1">
        <f t="shared" si="6"/>
        <v>0</v>
      </c>
      <c r="K107" s="1" t="s">
        <v>118</v>
      </c>
    </row>
    <row r="108" spans="3:11" x14ac:dyDescent="0.25">
      <c r="E108" s="14" t="s">
        <v>108</v>
      </c>
      <c r="F108" s="14" t="s">
        <v>119</v>
      </c>
      <c r="G108" s="84">
        <f t="shared" si="5"/>
        <v>0</v>
      </c>
      <c r="H108" s="1">
        <f t="shared" si="6"/>
        <v>0</v>
      </c>
      <c r="K108" s="1" t="s">
        <v>120</v>
      </c>
    </row>
    <row r="109" spans="3:11" x14ac:dyDescent="0.25">
      <c r="E109" s="14" t="s">
        <v>105</v>
      </c>
      <c r="F109" s="14" t="s">
        <v>120</v>
      </c>
      <c r="G109" s="89">
        <f t="shared" si="5"/>
        <v>0</v>
      </c>
      <c r="H109" s="1">
        <f t="shared" si="6"/>
        <v>0</v>
      </c>
    </row>
    <row r="110" spans="3:11" x14ac:dyDescent="0.25">
      <c r="E110" s="14" t="s">
        <v>108</v>
      </c>
      <c r="F110" s="14" t="s">
        <v>121</v>
      </c>
      <c r="G110" s="84">
        <f t="shared" si="5"/>
        <v>0</v>
      </c>
      <c r="H110" s="1">
        <f t="shared" si="6"/>
        <v>0</v>
      </c>
    </row>
    <row r="111" spans="3:11" x14ac:dyDescent="0.25">
      <c r="E111" s="14" t="s">
        <v>105</v>
      </c>
      <c r="F111" s="14" t="s">
        <v>122</v>
      </c>
      <c r="G111" s="84">
        <f t="shared" si="5"/>
        <v>0</v>
      </c>
      <c r="H111" s="1">
        <f t="shared" si="6"/>
        <v>0</v>
      </c>
    </row>
    <row r="112" spans="3:11" x14ac:dyDescent="0.25">
      <c r="G112" s="89">
        <f>SUM(G102:G111)</f>
        <v>0.92198590280612636</v>
      </c>
      <c r="H112" s="1">
        <f>SUM(H102:H111)</f>
        <v>118483226.90000001</v>
      </c>
    </row>
    <row r="113" spans="8:8" x14ac:dyDescent="0.25">
      <c r="H113" s="42">
        <f>H112-F62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FFFD2-AC9A-4570-8B5B-58158D054273}">
  <sheetPr>
    <tabColor rgb="FF7030A0"/>
  </sheetPr>
  <dimension ref="A2:H118"/>
  <sheetViews>
    <sheetView showGridLines="0" topLeftCell="D64" zoomScaleNormal="100" zoomScaleSheetLayoutView="89" workbookViewId="0">
      <selection activeCell="H71" sqref="H71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84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</row>
    <row r="3" spans="1:8" x14ac:dyDescent="0.25">
      <c r="A3" s="5" t="s">
        <v>179</v>
      </c>
      <c r="B3" s="2" t="s">
        <v>3</v>
      </c>
      <c r="D3" s="2" t="s">
        <v>180</v>
      </c>
    </row>
    <row r="4" spans="1:8" x14ac:dyDescent="0.25">
      <c r="B4" s="2" t="s">
        <v>5</v>
      </c>
      <c r="D4" s="6">
        <v>45044</v>
      </c>
    </row>
    <row r="6" spans="1:8" x14ac:dyDescent="0.25">
      <c r="B6" s="7" t="s">
        <v>6</v>
      </c>
      <c r="C6" s="8" t="s">
        <v>7</v>
      </c>
      <c r="D6" s="8" t="s">
        <v>8</v>
      </c>
      <c r="E6" s="9" t="s">
        <v>9</v>
      </c>
      <c r="F6" s="8" t="s">
        <v>10</v>
      </c>
      <c r="G6" s="10" t="s">
        <v>11</v>
      </c>
      <c r="H6" s="11" t="s">
        <v>12</v>
      </c>
    </row>
    <row r="7" spans="1:8" x14ac:dyDescent="0.25">
      <c r="A7" s="12"/>
      <c r="B7" s="13" t="s">
        <v>217</v>
      </c>
      <c r="C7" s="14" t="s">
        <v>583</v>
      </c>
      <c r="D7" s="87" t="s">
        <v>103</v>
      </c>
      <c r="E7" s="15">
        <v>74600</v>
      </c>
      <c r="F7" s="15">
        <v>7568199.8399999999</v>
      </c>
      <c r="G7" s="16">
        <f t="shared" ref="G7:G67" si="0">+F7/$F$82</f>
        <v>3.1402610585910245E-3</v>
      </c>
      <c r="H7" s="17"/>
    </row>
    <row r="8" spans="1:8" x14ac:dyDescent="0.25">
      <c r="A8" s="12"/>
      <c r="B8" s="13" t="s">
        <v>216</v>
      </c>
      <c r="C8" s="14" t="s">
        <v>579</v>
      </c>
      <c r="D8" s="14" t="s">
        <v>236</v>
      </c>
      <c r="E8" s="15">
        <v>150000</v>
      </c>
      <c r="F8" s="15">
        <v>14712045</v>
      </c>
      <c r="G8" s="16">
        <f t="shared" si="0"/>
        <v>6.1044453083229878E-3</v>
      </c>
      <c r="H8" s="17"/>
    </row>
    <row r="9" spans="1:8" x14ac:dyDescent="0.25">
      <c r="A9" s="12"/>
      <c r="B9" s="13" t="s">
        <v>196</v>
      </c>
      <c r="C9" s="14" t="s">
        <v>580</v>
      </c>
      <c r="D9" s="14" t="s">
        <v>103</v>
      </c>
      <c r="E9" s="15">
        <v>120000</v>
      </c>
      <c r="F9" s="15">
        <v>12391728</v>
      </c>
      <c r="G9" s="16">
        <f t="shared" si="0"/>
        <v>5.1416798855369594E-3</v>
      </c>
      <c r="H9" s="17"/>
    </row>
    <row r="10" spans="1:8" x14ac:dyDescent="0.25">
      <c r="A10" s="12"/>
      <c r="B10" s="13" t="s">
        <v>215</v>
      </c>
      <c r="C10" s="14" t="s">
        <v>584</v>
      </c>
      <c r="D10" s="14" t="s">
        <v>236</v>
      </c>
      <c r="E10" s="15">
        <v>962000</v>
      </c>
      <c r="F10" s="15">
        <v>105049822.8</v>
      </c>
      <c r="G10" s="16">
        <f t="shared" si="0"/>
        <v>4.3588155007112959E-2</v>
      </c>
      <c r="H10" s="17"/>
    </row>
    <row r="11" spans="1:8" x14ac:dyDescent="0.25">
      <c r="A11" s="12"/>
      <c r="B11" s="13" t="s">
        <v>214</v>
      </c>
      <c r="C11" s="14" t="s">
        <v>581</v>
      </c>
      <c r="D11" s="14" t="s">
        <v>236</v>
      </c>
      <c r="E11" s="15">
        <v>580500</v>
      </c>
      <c r="F11" s="15">
        <v>62036409.600000001</v>
      </c>
      <c r="G11" s="16">
        <f t="shared" si="0"/>
        <v>2.574066824346467E-2</v>
      </c>
      <c r="H11" s="17"/>
    </row>
    <row r="12" spans="1:8" x14ac:dyDescent="0.25">
      <c r="A12" s="12"/>
      <c r="B12" s="13" t="s">
        <v>213</v>
      </c>
      <c r="C12" s="14" t="s">
        <v>582</v>
      </c>
      <c r="D12" s="14" t="s">
        <v>236</v>
      </c>
      <c r="E12" s="15">
        <v>203000</v>
      </c>
      <c r="F12" s="15">
        <v>20795360.600000001</v>
      </c>
      <c r="G12" s="16">
        <f t="shared" si="0"/>
        <v>8.6285857234364577E-3</v>
      </c>
      <c r="H12" s="17"/>
    </row>
    <row r="13" spans="1:8" x14ac:dyDescent="0.25">
      <c r="A13" s="12"/>
      <c r="B13" s="13" t="s">
        <v>212</v>
      </c>
      <c r="C13" s="14" t="s">
        <v>585</v>
      </c>
      <c r="D13" s="14" t="s">
        <v>236</v>
      </c>
      <c r="E13" s="15">
        <v>100000</v>
      </c>
      <c r="F13" s="15">
        <v>10261260</v>
      </c>
      <c r="G13" s="16">
        <f t="shared" si="0"/>
        <v>4.2576882047657104E-3</v>
      </c>
      <c r="H13" s="17"/>
    </row>
    <row r="14" spans="1:8" x14ac:dyDescent="0.25">
      <c r="A14" s="12"/>
      <c r="B14" s="13" t="s">
        <v>199</v>
      </c>
      <c r="C14" s="14" t="s">
        <v>539</v>
      </c>
      <c r="D14" s="14" t="s">
        <v>103</v>
      </c>
      <c r="E14" s="15">
        <v>60000</v>
      </c>
      <c r="F14" s="15">
        <v>6563850</v>
      </c>
      <c r="G14" s="16">
        <f t="shared" si="0"/>
        <v>2.7235277853647024E-3</v>
      </c>
      <c r="H14" s="17"/>
    </row>
    <row r="15" spans="1:8" x14ac:dyDescent="0.25">
      <c r="A15" s="12"/>
      <c r="B15" s="13" t="s">
        <v>211</v>
      </c>
      <c r="C15" s="14" t="s">
        <v>541</v>
      </c>
      <c r="D15" s="14" t="s">
        <v>236</v>
      </c>
      <c r="E15" s="15">
        <v>60600</v>
      </c>
      <c r="F15" s="15">
        <v>6311277.9000000004</v>
      </c>
      <c r="G15" s="16">
        <f t="shared" si="0"/>
        <v>2.6187284477567573E-3</v>
      </c>
      <c r="H15" s="17"/>
    </row>
    <row r="16" spans="1:8" x14ac:dyDescent="0.25">
      <c r="A16" s="12"/>
      <c r="B16" s="13" t="s">
        <v>210</v>
      </c>
      <c r="C16" s="14" t="s">
        <v>540</v>
      </c>
      <c r="D16" s="14" t="s">
        <v>236</v>
      </c>
      <c r="E16" s="15">
        <v>620000</v>
      </c>
      <c r="F16" s="15">
        <v>61119166</v>
      </c>
      <c r="G16" s="16">
        <f t="shared" si="0"/>
        <v>2.5360077823124785E-2</v>
      </c>
      <c r="H16" s="17"/>
    </row>
    <row r="17" spans="1:8" x14ac:dyDescent="0.25">
      <c r="A17" s="12"/>
      <c r="B17" s="13" t="s">
        <v>197</v>
      </c>
      <c r="C17" s="14" t="s">
        <v>545</v>
      </c>
      <c r="D17" s="14" t="s">
        <v>103</v>
      </c>
      <c r="E17" s="15">
        <v>90000</v>
      </c>
      <c r="F17" s="15">
        <v>9405549</v>
      </c>
      <c r="G17" s="16">
        <f t="shared" si="0"/>
        <v>3.9026294077575191E-3</v>
      </c>
      <c r="H17" s="17"/>
    </row>
    <row r="18" spans="1:8" x14ac:dyDescent="0.25">
      <c r="A18" s="12"/>
      <c r="B18" s="13" t="s">
        <v>209</v>
      </c>
      <c r="C18" s="14" t="s">
        <v>542</v>
      </c>
      <c r="D18" s="14" t="s">
        <v>236</v>
      </c>
      <c r="E18" s="15">
        <v>1299900</v>
      </c>
      <c r="F18" s="15">
        <v>124253541.3</v>
      </c>
      <c r="G18" s="16">
        <f t="shared" si="0"/>
        <v>5.155632321892039E-2</v>
      </c>
      <c r="H18" s="17"/>
    </row>
    <row r="19" spans="1:8" x14ac:dyDescent="0.25">
      <c r="A19" s="12"/>
      <c r="B19" s="13" t="s">
        <v>198</v>
      </c>
      <c r="C19" s="14" t="s">
        <v>546</v>
      </c>
      <c r="D19" s="14" t="s">
        <v>103</v>
      </c>
      <c r="E19" s="15">
        <v>55000</v>
      </c>
      <c r="F19" s="15">
        <v>5799849</v>
      </c>
      <c r="G19" s="16">
        <f t="shared" si="0"/>
        <v>2.4065220720186605E-3</v>
      </c>
      <c r="H19" s="17"/>
    </row>
    <row r="20" spans="1:8" x14ac:dyDescent="0.25">
      <c r="A20" s="12"/>
      <c r="B20" s="13" t="s">
        <v>226</v>
      </c>
      <c r="C20" s="14" t="s">
        <v>544</v>
      </c>
      <c r="D20" s="14" t="s">
        <v>236</v>
      </c>
      <c r="E20" s="15">
        <v>316000</v>
      </c>
      <c r="F20" s="15">
        <v>32816536.800000001</v>
      </c>
      <c r="G20" s="16">
        <f t="shared" si="0"/>
        <v>1.3616513143085729E-2</v>
      </c>
      <c r="H20" s="17"/>
    </row>
    <row r="21" spans="1:8" x14ac:dyDescent="0.25">
      <c r="A21" s="12"/>
      <c r="B21" s="13" t="s">
        <v>296</v>
      </c>
      <c r="C21" s="14" t="s">
        <v>543</v>
      </c>
      <c r="D21" s="14" t="s">
        <v>236</v>
      </c>
      <c r="E21" s="15">
        <v>26800</v>
      </c>
      <c r="F21" s="15">
        <v>1596202.64</v>
      </c>
      <c r="G21" s="16">
        <f t="shared" si="0"/>
        <v>6.6230980919924909E-4</v>
      </c>
      <c r="H21" s="17"/>
    </row>
    <row r="22" spans="1:8" x14ac:dyDescent="0.25">
      <c r="A22" s="12"/>
      <c r="B22" s="13" t="s">
        <v>218</v>
      </c>
      <c r="C22" s="14" t="s">
        <v>547</v>
      </c>
      <c r="D22" s="14" t="s">
        <v>236</v>
      </c>
      <c r="E22" s="15">
        <v>55000</v>
      </c>
      <c r="F22" s="15">
        <v>5520625</v>
      </c>
      <c r="G22" s="16">
        <f t="shared" si="0"/>
        <v>2.2906641041582319E-3</v>
      </c>
      <c r="H22" s="17"/>
    </row>
    <row r="23" spans="1:8" x14ac:dyDescent="0.25">
      <c r="A23" s="12"/>
      <c r="B23" s="13" t="s">
        <v>200</v>
      </c>
      <c r="C23" s="14" t="s">
        <v>548</v>
      </c>
      <c r="D23" s="14" t="s">
        <v>103</v>
      </c>
      <c r="E23" s="15">
        <v>100000</v>
      </c>
      <c r="F23" s="15">
        <v>10235290</v>
      </c>
      <c r="G23" s="16">
        <f t="shared" si="0"/>
        <v>4.2469125141899166E-3</v>
      </c>
      <c r="H23" s="17"/>
    </row>
    <row r="24" spans="1:8" x14ac:dyDescent="0.25">
      <c r="A24" s="12"/>
      <c r="B24" s="13" t="s">
        <v>219</v>
      </c>
      <c r="C24" s="14" t="s">
        <v>549</v>
      </c>
      <c r="D24" s="14" t="s">
        <v>236</v>
      </c>
      <c r="E24" s="15">
        <v>600000</v>
      </c>
      <c r="F24" s="15">
        <v>61347060</v>
      </c>
      <c r="G24" s="16">
        <f t="shared" si="0"/>
        <v>2.5454637516158278E-2</v>
      </c>
      <c r="H24" s="17"/>
    </row>
    <row r="25" spans="1:8" x14ac:dyDescent="0.25">
      <c r="A25" s="12"/>
      <c r="B25" s="13" t="s">
        <v>220</v>
      </c>
      <c r="C25" s="14" t="s">
        <v>550</v>
      </c>
      <c r="D25" s="14" t="s">
        <v>236</v>
      </c>
      <c r="E25" s="15">
        <v>122000</v>
      </c>
      <c r="F25" s="15">
        <v>13115109.800000001</v>
      </c>
      <c r="G25" s="16">
        <f t="shared" si="0"/>
        <v>5.4418315391742507E-3</v>
      </c>
      <c r="H25" s="17"/>
    </row>
    <row r="26" spans="1:8" x14ac:dyDescent="0.25">
      <c r="A26" s="12"/>
      <c r="B26" s="13" t="s">
        <v>201</v>
      </c>
      <c r="C26" s="14" t="s">
        <v>551</v>
      </c>
      <c r="D26" s="14" t="s">
        <v>103</v>
      </c>
      <c r="E26" s="15">
        <v>65000</v>
      </c>
      <c r="F26" s="15">
        <v>6549939.5</v>
      </c>
      <c r="G26" s="16">
        <f t="shared" si="0"/>
        <v>2.7177559238416153E-3</v>
      </c>
      <c r="H26" s="17"/>
    </row>
    <row r="27" spans="1:8" x14ac:dyDescent="0.25">
      <c r="A27" s="12"/>
      <c r="B27" s="13" t="s">
        <v>221</v>
      </c>
      <c r="C27" s="14" t="s">
        <v>552</v>
      </c>
      <c r="D27" s="14" t="s">
        <v>236</v>
      </c>
      <c r="E27" s="15">
        <v>59000</v>
      </c>
      <c r="F27" s="15">
        <v>6887565.5999999996</v>
      </c>
      <c r="G27" s="16">
        <f t="shared" si="0"/>
        <v>2.8578465816741861E-3</v>
      </c>
      <c r="H27" s="17"/>
    </row>
    <row r="28" spans="1:8" x14ac:dyDescent="0.25">
      <c r="A28" s="12"/>
      <c r="B28" s="13" t="s">
        <v>222</v>
      </c>
      <c r="C28" s="14" t="s">
        <v>554</v>
      </c>
      <c r="D28" s="14" t="s">
        <v>236</v>
      </c>
      <c r="E28" s="15">
        <v>163000</v>
      </c>
      <c r="F28" s="15">
        <v>17296288.600000001</v>
      </c>
      <c r="G28" s="16">
        <f t="shared" si="0"/>
        <v>7.1767213732469139E-3</v>
      </c>
      <c r="H28" s="17"/>
    </row>
    <row r="29" spans="1:8" x14ac:dyDescent="0.25">
      <c r="A29" s="12"/>
      <c r="B29" s="13" t="s">
        <v>202</v>
      </c>
      <c r="C29" s="14" t="s">
        <v>553</v>
      </c>
      <c r="D29" s="14" t="s">
        <v>103</v>
      </c>
      <c r="E29" s="15">
        <v>190000</v>
      </c>
      <c r="F29" s="15">
        <v>18184311</v>
      </c>
      <c r="G29" s="16">
        <f t="shared" si="0"/>
        <v>7.5451870877934445E-3</v>
      </c>
      <c r="H29" s="17"/>
    </row>
    <row r="30" spans="1:8" x14ac:dyDescent="0.25">
      <c r="A30" s="12"/>
      <c r="B30" s="13" t="s">
        <v>223</v>
      </c>
      <c r="C30" s="14" t="s">
        <v>557</v>
      </c>
      <c r="D30" s="14" t="s">
        <v>236</v>
      </c>
      <c r="E30" s="15">
        <v>305500</v>
      </c>
      <c r="F30" s="15">
        <v>33641965.5</v>
      </c>
      <c r="G30" s="16">
        <f t="shared" si="0"/>
        <v>1.3959006953774191E-2</v>
      </c>
      <c r="H30" s="17"/>
    </row>
    <row r="31" spans="1:8" x14ac:dyDescent="0.25">
      <c r="A31" s="12"/>
      <c r="B31" s="13" t="s">
        <v>195</v>
      </c>
      <c r="C31" s="14" t="s">
        <v>559</v>
      </c>
      <c r="D31" s="14" t="s">
        <v>103</v>
      </c>
      <c r="E31" s="15">
        <v>183500</v>
      </c>
      <c r="F31" s="15">
        <v>18903711.25</v>
      </c>
      <c r="G31" s="16">
        <f t="shared" si="0"/>
        <v>7.8436866832554547E-3</v>
      </c>
      <c r="H31" s="17"/>
    </row>
    <row r="32" spans="1:8" x14ac:dyDescent="0.25">
      <c r="A32" s="12"/>
      <c r="B32" s="13" t="s">
        <v>224</v>
      </c>
      <c r="C32" s="14" t="s">
        <v>555</v>
      </c>
      <c r="D32" s="14" t="s">
        <v>236</v>
      </c>
      <c r="E32" s="15">
        <v>28300</v>
      </c>
      <c r="F32" s="15">
        <v>2926154.91</v>
      </c>
      <c r="G32" s="16">
        <f t="shared" si="0"/>
        <v>1.2141447780900463E-3</v>
      </c>
      <c r="H32" s="17"/>
    </row>
    <row r="33" spans="1:8" x14ac:dyDescent="0.25">
      <c r="A33" s="12"/>
      <c r="B33" s="13" t="s">
        <v>203</v>
      </c>
      <c r="C33" s="14" t="s">
        <v>558</v>
      </c>
      <c r="D33" s="14" t="s">
        <v>103</v>
      </c>
      <c r="E33" s="15">
        <v>30000</v>
      </c>
      <c r="F33" s="15">
        <v>3109167</v>
      </c>
      <c r="G33" s="16">
        <f t="shared" si="0"/>
        <v>1.2900816919702639E-3</v>
      </c>
      <c r="H33" s="17"/>
    </row>
    <row r="34" spans="1:8" x14ac:dyDescent="0.25">
      <c r="A34" s="12"/>
      <c r="B34" s="13" t="s">
        <v>225</v>
      </c>
      <c r="C34" s="14" t="s">
        <v>560</v>
      </c>
      <c r="D34" s="14" t="s">
        <v>236</v>
      </c>
      <c r="E34" s="15">
        <v>170000</v>
      </c>
      <c r="F34" s="15">
        <v>17809676</v>
      </c>
      <c r="G34" s="16">
        <f t="shared" si="0"/>
        <v>7.3897403862585058E-3</v>
      </c>
      <c r="H34" s="17"/>
    </row>
    <row r="35" spans="1:8" x14ac:dyDescent="0.25">
      <c r="A35" s="12"/>
      <c r="B35" s="13" t="s">
        <v>194</v>
      </c>
      <c r="C35" s="14" t="s">
        <v>556</v>
      </c>
      <c r="D35" s="14" t="s">
        <v>103</v>
      </c>
      <c r="E35" s="15">
        <v>37000</v>
      </c>
      <c r="F35" s="15">
        <v>3799530</v>
      </c>
      <c r="G35" s="16">
        <f t="shared" si="0"/>
        <v>1.5765329077182977E-3</v>
      </c>
      <c r="H35" s="17"/>
    </row>
    <row r="36" spans="1:8" x14ac:dyDescent="0.25">
      <c r="A36" s="12"/>
      <c r="B36" s="13" t="s">
        <v>240</v>
      </c>
      <c r="C36" s="14" t="s">
        <v>561</v>
      </c>
      <c r="D36" s="14" t="s">
        <v>236</v>
      </c>
      <c r="E36" s="15">
        <v>99000</v>
      </c>
      <c r="F36" s="15">
        <v>10969378.199999999</v>
      </c>
      <c r="G36" s="16">
        <f t="shared" si="0"/>
        <v>4.5515065572604256E-3</v>
      </c>
      <c r="H36" s="17"/>
    </row>
    <row r="37" spans="1:8" x14ac:dyDescent="0.25">
      <c r="A37" s="12"/>
      <c r="B37" s="13" t="s">
        <v>204</v>
      </c>
      <c r="C37" s="14" t="s">
        <v>562</v>
      </c>
      <c r="D37" s="14" t="s">
        <v>103</v>
      </c>
      <c r="E37" s="15">
        <v>17500</v>
      </c>
      <c r="F37" s="15">
        <v>1776512.5</v>
      </c>
      <c r="G37" s="16">
        <f t="shared" si="0"/>
        <v>7.3712549110624263E-4</v>
      </c>
      <c r="H37" s="17"/>
    </row>
    <row r="38" spans="1:8" x14ac:dyDescent="0.25">
      <c r="A38" s="12"/>
      <c r="B38" s="13" t="s">
        <v>308</v>
      </c>
      <c r="C38" s="14" t="s">
        <v>455</v>
      </c>
      <c r="D38" s="14" t="s">
        <v>236</v>
      </c>
      <c r="E38" s="15">
        <v>900000</v>
      </c>
      <c r="F38" s="15">
        <v>90890460</v>
      </c>
      <c r="G38" s="16">
        <f t="shared" si="0"/>
        <v>3.7713033240335946E-2</v>
      </c>
      <c r="H38" s="17"/>
    </row>
    <row r="39" spans="1:8" x14ac:dyDescent="0.25">
      <c r="A39" s="12"/>
      <c r="B39" s="13" t="s">
        <v>181</v>
      </c>
      <c r="C39" s="14" t="s">
        <v>563</v>
      </c>
      <c r="D39" s="14" t="s">
        <v>564</v>
      </c>
      <c r="E39" s="15">
        <v>100</v>
      </c>
      <c r="F39" s="15">
        <v>100693200</v>
      </c>
      <c r="G39" s="16">
        <f t="shared" si="0"/>
        <v>4.1780468474642937E-2</v>
      </c>
      <c r="H39" s="17" t="s">
        <v>295</v>
      </c>
    </row>
    <row r="40" spans="1:8" x14ac:dyDescent="0.25">
      <c r="A40" s="12"/>
      <c r="B40" s="13" t="s">
        <v>227</v>
      </c>
      <c r="C40" s="14" t="s">
        <v>565</v>
      </c>
      <c r="D40" s="14" t="s">
        <v>236</v>
      </c>
      <c r="E40" s="15">
        <v>500000</v>
      </c>
      <c r="F40" s="15">
        <v>50269650</v>
      </c>
      <c r="G40" s="16">
        <f t="shared" si="0"/>
        <v>2.0858305496859117E-2</v>
      </c>
      <c r="H40" s="17"/>
    </row>
    <row r="41" spans="1:8" x14ac:dyDescent="0.25">
      <c r="A41" s="12"/>
      <c r="B41" s="13" t="s">
        <v>205</v>
      </c>
      <c r="C41" s="14" t="s">
        <v>566</v>
      </c>
      <c r="D41" s="14" t="s">
        <v>103</v>
      </c>
      <c r="E41" s="15">
        <v>50000</v>
      </c>
      <c r="F41" s="15">
        <v>5181015</v>
      </c>
      <c r="G41" s="16">
        <f t="shared" si="0"/>
        <v>2.1497502698707778E-3</v>
      </c>
      <c r="H41" s="17"/>
    </row>
    <row r="42" spans="1:8" x14ac:dyDescent="0.25">
      <c r="A42" s="12"/>
      <c r="B42" s="13" t="s">
        <v>228</v>
      </c>
      <c r="C42" s="14" t="s">
        <v>567</v>
      </c>
      <c r="D42" s="14" t="s">
        <v>236</v>
      </c>
      <c r="E42" s="15">
        <v>140000</v>
      </c>
      <c r="F42" s="15">
        <v>12938142</v>
      </c>
      <c r="G42" s="16">
        <f t="shared" si="0"/>
        <v>5.3684025728793381E-3</v>
      </c>
      <c r="H42" s="17"/>
    </row>
    <row r="43" spans="1:8" x14ac:dyDescent="0.25">
      <c r="A43" s="12"/>
      <c r="B43" s="13" t="s">
        <v>206</v>
      </c>
      <c r="C43" s="14" t="s">
        <v>568</v>
      </c>
      <c r="D43" s="14" t="s">
        <v>103</v>
      </c>
      <c r="E43" s="15">
        <v>130000</v>
      </c>
      <c r="F43" s="15">
        <v>13629031</v>
      </c>
      <c r="G43" s="16">
        <f t="shared" si="0"/>
        <v>5.6550720409663351E-3</v>
      </c>
      <c r="H43" s="17"/>
    </row>
    <row r="44" spans="1:8" x14ac:dyDescent="0.25">
      <c r="A44" s="12"/>
      <c r="B44" s="13" t="s">
        <v>229</v>
      </c>
      <c r="C44" s="14" t="s">
        <v>570</v>
      </c>
      <c r="D44" s="14" t="s">
        <v>236</v>
      </c>
      <c r="E44" s="15">
        <v>425400</v>
      </c>
      <c r="F44" s="15">
        <v>39167003.399999999</v>
      </c>
      <c r="G44" s="16">
        <f t="shared" si="0"/>
        <v>1.6251502095473505E-2</v>
      </c>
      <c r="H44" s="17"/>
    </row>
    <row r="45" spans="1:8" x14ac:dyDescent="0.25">
      <c r="A45" s="12"/>
      <c r="B45" s="13" t="s">
        <v>207</v>
      </c>
      <c r="C45" s="14" t="s">
        <v>571</v>
      </c>
      <c r="D45" s="14" t="s">
        <v>103</v>
      </c>
      <c r="E45" s="15">
        <v>30000</v>
      </c>
      <c r="F45" s="15">
        <v>3153150</v>
      </c>
      <c r="G45" s="16">
        <f t="shared" si="0"/>
        <v>1.3083314878345347E-3</v>
      </c>
      <c r="H45" s="17"/>
    </row>
    <row r="46" spans="1:8" x14ac:dyDescent="0.25">
      <c r="A46" s="12"/>
      <c r="B46" s="13" t="s">
        <v>230</v>
      </c>
      <c r="C46" s="14" t="s">
        <v>569</v>
      </c>
      <c r="D46" s="14" t="s">
        <v>236</v>
      </c>
      <c r="E46" s="15">
        <v>450000</v>
      </c>
      <c r="F46" s="15">
        <v>41684265</v>
      </c>
      <c r="G46" s="16">
        <f t="shared" si="0"/>
        <v>1.7295985426236945E-2</v>
      </c>
      <c r="H46" s="17"/>
    </row>
    <row r="47" spans="1:8" x14ac:dyDescent="0.25">
      <c r="A47" s="12"/>
      <c r="B47" s="13" t="s">
        <v>231</v>
      </c>
      <c r="C47" s="14" t="s">
        <v>574</v>
      </c>
      <c r="D47" s="14" t="s">
        <v>236</v>
      </c>
      <c r="E47" s="15">
        <v>74000</v>
      </c>
      <c r="F47" s="15">
        <v>7879882.5999999996</v>
      </c>
      <c r="G47" s="16">
        <f t="shared" si="0"/>
        <v>3.2695870878389744E-3</v>
      </c>
      <c r="H47" s="17"/>
    </row>
    <row r="48" spans="1:8" x14ac:dyDescent="0.25">
      <c r="A48" s="12"/>
      <c r="B48" s="13" t="s">
        <v>234</v>
      </c>
      <c r="C48" s="14" t="s">
        <v>572</v>
      </c>
      <c r="D48" s="14" t="s">
        <v>103</v>
      </c>
      <c r="E48" s="15">
        <v>30000</v>
      </c>
      <c r="F48" s="15">
        <v>2978250</v>
      </c>
      <c r="G48" s="16">
        <f t="shared" si="0"/>
        <v>1.2357605104873549E-3</v>
      </c>
      <c r="H48" s="17"/>
    </row>
    <row r="49" spans="1:8" x14ac:dyDescent="0.25">
      <c r="A49" s="12"/>
      <c r="B49" s="13" t="s">
        <v>232</v>
      </c>
      <c r="C49" s="14" t="s">
        <v>573</v>
      </c>
      <c r="D49" s="14" t="s">
        <v>236</v>
      </c>
      <c r="E49" s="15">
        <v>50000</v>
      </c>
      <c r="F49" s="15">
        <v>4794290</v>
      </c>
      <c r="G49" s="16">
        <f t="shared" si="0"/>
        <v>1.9892870839669004E-3</v>
      </c>
      <c r="H49" s="17"/>
    </row>
    <row r="50" spans="1:8" x14ac:dyDescent="0.25">
      <c r="A50" s="12"/>
      <c r="B50" s="13" t="s">
        <v>233</v>
      </c>
      <c r="C50" s="14" t="s">
        <v>575</v>
      </c>
      <c r="D50" s="14" t="s">
        <v>236</v>
      </c>
      <c r="E50" s="15">
        <v>500000</v>
      </c>
      <c r="F50" s="15">
        <v>47724850</v>
      </c>
      <c r="G50" s="16">
        <f t="shared" si="0"/>
        <v>1.9802395701815644E-2</v>
      </c>
      <c r="H50" s="17"/>
    </row>
    <row r="51" spans="1:8" x14ac:dyDescent="0.25">
      <c r="A51" s="12"/>
      <c r="B51" s="13" t="s">
        <v>208</v>
      </c>
      <c r="C51" s="14" t="s">
        <v>576</v>
      </c>
      <c r="D51" s="14" t="s">
        <v>236</v>
      </c>
      <c r="E51" s="15">
        <v>840000</v>
      </c>
      <c r="F51" s="15">
        <v>80166492</v>
      </c>
      <c r="G51" s="16">
        <f t="shared" si="0"/>
        <v>3.3263354344967834E-2</v>
      </c>
      <c r="H51" s="17"/>
    </row>
    <row r="52" spans="1:8" x14ac:dyDescent="0.25">
      <c r="A52" s="12"/>
      <c r="B52" s="13" t="s">
        <v>235</v>
      </c>
      <c r="C52" s="14" t="s">
        <v>578</v>
      </c>
      <c r="D52" s="14" t="s">
        <v>103</v>
      </c>
      <c r="E52" s="15">
        <v>50000</v>
      </c>
      <c r="F52" s="15">
        <v>4743175</v>
      </c>
      <c r="G52" s="16">
        <f t="shared" si="0"/>
        <v>1.9680780187461967E-3</v>
      </c>
      <c r="H52" s="17"/>
    </row>
    <row r="53" spans="1:8" x14ac:dyDescent="0.25">
      <c r="A53" s="12"/>
      <c r="B53" s="13" t="s">
        <v>192</v>
      </c>
      <c r="C53" s="14" t="s">
        <v>577</v>
      </c>
      <c r="D53" s="14" t="s">
        <v>236</v>
      </c>
      <c r="E53" s="15">
        <v>1900000</v>
      </c>
      <c r="F53" s="15">
        <v>193003520</v>
      </c>
      <c r="G53" s="16">
        <f t="shared" si="0"/>
        <v>8.0082641954522429E-2</v>
      </c>
      <c r="H53" s="17"/>
    </row>
    <row r="54" spans="1:8" x14ac:dyDescent="0.25">
      <c r="A54" s="12"/>
      <c r="B54" s="13" t="s">
        <v>191</v>
      </c>
      <c r="C54" s="14" t="s">
        <v>451</v>
      </c>
      <c r="D54" s="14" t="s">
        <v>236</v>
      </c>
      <c r="E54" s="15">
        <v>500000</v>
      </c>
      <c r="F54" s="15">
        <v>30880100</v>
      </c>
      <c r="G54" s="16">
        <f t="shared" si="0"/>
        <v>1.2813030517888213E-2</v>
      </c>
      <c r="H54" s="17"/>
    </row>
    <row r="55" spans="1:8" x14ac:dyDescent="0.25">
      <c r="A55" s="12"/>
      <c r="B55" s="13" t="s">
        <v>303</v>
      </c>
      <c r="C55" s="14" t="s">
        <v>535</v>
      </c>
      <c r="D55" s="14" t="s">
        <v>236</v>
      </c>
      <c r="E55" s="15">
        <v>1500000</v>
      </c>
      <c r="F55" s="15">
        <v>151887000</v>
      </c>
      <c r="G55" s="16">
        <f t="shared" si="0"/>
        <v>6.3022230053351086E-2</v>
      </c>
      <c r="H55" s="17"/>
    </row>
    <row r="56" spans="1:8" x14ac:dyDescent="0.25">
      <c r="A56" s="12"/>
      <c r="B56" s="13" t="s">
        <v>190</v>
      </c>
      <c r="C56" s="14" t="s">
        <v>536</v>
      </c>
      <c r="D56" s="14" t="s">
        <v>236</v>
      </c>
      <c r="E56" s="15">
        <v>230000</v>
      </c>
      <c r="F56" s="15">
        <v>24211709</v>
      </c>
      <c r="G56" s="16">
        <f t="shared" si="0"/>
        <v>1.004612570254723E-2</v>
      </c>
      <c r="H56" s="17"/>
    </row>
    <row r="57" spans="1:8" x14ac:dyDescent="0.25">
      <c r="A57" s="12"/>
      <c r="B57" s="13" t="s">
        <v>189</v>
      </c>
      <c r="C57" s="14" t="s">
        <v>538</v>
      </c>
      <c r="D57" s="14" t="s">
        <v>236</v>
      </c>
      <c r="E57" s="15">
        <v>447000</v>
      </c>
      <c r="F57" s="15">
        <v>44208478.799999997</v>
      </c>
      <c r="G57" s="16">
        <f t="shared" si="0"/>
        <v>1.8343353422230306E-2</v>
      </c>
      <c r="H57" s="17"/>
    </row>
    <row r="58" spans="1:8" x14ac:dyDescent="0.25">
      <c r="A58" s="12"/>
      <c r="B58" s="13" t="s">
        <v>188</v>
      </c>
      <c r="C58" s="14" t="s">
        <v>537</v>
      </c>
      <c r="D58" s="14" t="s">
        <v>236</v>
      </c>
      <c r="E58" s="15">
        <v>5000</v>
      </c>
      <c r="F58" s="15">
        <v>503461</v>
      </c>
      <c r="G58" s="16">
        <f t="shared" si="0"/>
        <v>2.0890026773120934E-4</v>
      </c>
      <c r="H58" s="17"/>
    </row>
    <row r="59" spans="1:8" x14ac:dyDescent="0.25">
      <c r="A59" s="12"/>
      <c r="B59" s="13" t="s">
        <v>313</v>
      </c>
      <c r="C59" s="14" t="s">
        <v>534</v>
      </c>
      <c r="D59" s="14" t="s">
        <v>236</v>
      </c>
      <c r="E59" s="15">
        <v>2500000</v>
      </c>
      <c r="F59" s="15">
        <v>155053000</v>
      </c>
      <c r="G59" s="16">
        <f t="shared" si="0"/>
        <v>6.4335893371139374E-2</v>
      </c>
      <c r="H59" s="17"/>
    </row>
    <row r="60" spans="1:8" x14ac:dyDescent="0.25">
      <c r="A60" s="12"/>
      <c r="B60" s="13" t="s">
        <v>187</v>
      </c>
      <c r="C60" s="14" t="s">
        <v>438</v>
      </c>
      <c r="D60" s="14" t="s">
        <v>236</v>
      </c>
      <c r="E60" s="15">
        <v>350000</v>
      </c>
      <c r="F60" s="15">
        <v>35064470</v>
      </c>
      <c r="G60" s="16">
        <f t="shared" si="0"/>
        <v>1.4549244471474371E-2</v>
      </c>
      <c r="H60" s="17"/>
    </row>
    <row r="61" spans="1:8" x14ac:dyDescent="0.25">
      <c r="A61" s="12"/>
      <c r="B61" s="13" t="s">
        <v>314</v>
      </c>
      <c r="C61" s="14" t="s">
        <v>432</v>
      </c>
      <c r="D61" s="14" t="s">
        <v>236</v>
      </c>
      <c r="E61" s="15">
        <v>2250000</v>
      </c>
      <c r="F61" s="15">
        <v>144304425</v>
      </c>
      <c r="G61" s="16">
        <f t="shared" si="0"/>
        <v>5.9876004332606141E-2</v>
      </c>
      <c r="H61" s="17"/>
    </row>
    <row r="62" spans="1:8" x14ac:dyDescent="0.25">
      <c r="A62" s="12"/>
      <c r="B62" s="13" t="s">
        <v>186</v>
      </c>
      <c r="C62" s="14" t="s">
        <v>590</v>
      </c>
      <c r="D62" s="14" t="s">
        <v>236</v>
      </c>
      <c r="E62" s="15">
        <v>420000</v>
      </c>
      <c r="F62" s="15">
        <v>40592076</v>
      </c>
      <c r="G62" s="16">
        <f t="shared" si="0"/>
        <v>1.6842805190800475E-2</v>
      </c>
      <c r="H62" s="17"/>
    </row>
    <row r="63" spans="1:8" x14ac:dyDescent="0.25">
      <c r="A63" s="12"/>
      <c r="B63" s="13" t="s">
        <v>185</v>
      </c>
      <c r="C63" s="14" t="s">
        <v>589</v>
      </c>
      <c r="D63" s="14" t="s">
        <v>236</v>
      </c>
      <c r="E63" s="15">
        <v>500000</v>
      </c>
      <c r="F63" s="15">
        <v>48434000</v>
      </c>
      <c r="G63" s="16">
        <f t="shared" si="0"/>
        <v>2.0096642177434586E-2</v>
      </c>
      <c r="H63" s="17"/>
    </row>
    <row r="64" spans="1:8" outlineLevel="1" x14ac:dyDescent="0.25">
      <c r="A64" s="12"/>
      <c r="B64" s="13" t="s">
        <v>184</v>
      </c>
      <c r="C64" s="14" t="s">
        <v>587</v>
      </c>
      <c r="D64" s="14" t="s">
        <v>236</v>
      </c>
      <c r="E64" s="15">
        <v>140000</v>
      </c>
      <c r="F64" s="15">
        <v>13432384</v>
      </c>
      <c r="G64" s="16">
        <f t="shared" si="0"/>
        <v>5.5734776156810811E-3</v>
      </c>
      <c r="H64" s="17"/>
    </row>
    <row r="65" spans="1:8" x14ac:dyDescent="0.25">
      <c r="B65" s="13" t="s">
        <v>193</v>
      </c>
      <c r="C65" s="14" t="s">
        <v>591</v>
      </c>
      <c r="D65" s="14" t="s">
        <v>103</v>
      </c>
      <c r="E65" s="15">
        <v>10500</v>
      </c>
      <c r="F65" s="15">
        <v>1088734.5</v>
      </c>
      <c r="G65" s="16">
        <f t="shared" si="0"/>
        <v>4.5174686527497531E-4</v>
      </c>
      <c r="H65" s="17"/>
    </row>
    <row r="66" spans="1:8" x14ac:dyDescent="0.25">
      <c r="B66" s="13" t="s">
        <v>183</v>
      </c>
      <c r="C66" s="14" t="s">
        <v>586</v>
      </c>
      <c r="D66" s="14" t="s">
        <v>236</v>
      </c>
      <c r="E66" s="15">
        <v>200000</v>
      </c>
      <c r="F66" s="15">
        <v>22245540</v>
      </c>
      <c r="G66" s="16">
        <f t="shared" si="0"/>
        <v>9.2303063431434153E-3</v>
      </c>
      <c r="H66" s="17"/>
    </row>
    <row r="67" spans="1:8" x14ac:dyDescent="0.25">
      <c r="B67" s="13" t="s">
        <v>182</v>
      </c>
      <c r="C67" s="14" t="s">
        <v>588</v>
      </c>
      <c r="D67" s="14" t="s">
        <v>236</v>
      </c>
      <c r="E67" s="15">
        <v>2000000</v>
      </c>
      <c r="F67" s="15">
        <v>191900600</v>
      </c>
      <c r="G67" s="16">
        <f t="shared" si="0"/>
        <v>7.9625009122414075E-2</v>
      </c>
      <c r="H67" s="17"/>
    </row>
    <row r="68" spans="1:8" x14ac:dyDescent="0.25">
      <c r="B68" s="13"/>
      <c r="C68" s="14"/>
      <c r="D68" s="14"/>
      <c r="E68" s="15"/>
      <c r="F68" s="15"/>
      <c r="G68" s="16"/>
      <c r="H68" s="17"/>
    </row>
    <row r="69" spans="1:8" x14ac:dyDescent="0.25">
      <c r="B69" s="13"/>
      <c r="C69" s="14"/>
      <c r="D69" s="14"/>
      <c r="E69" s="15"/>
      <c r="F69" s="15"/>
      <c r="G69" s="16"/>
      <c r="H69" s="17"/>
    </row>
    <row r="70" spans="1:8" x14ac:dyDescent="0.25">
      <c r="B70" s="22"/>
      <c r="C70" s="22" t="s">
        <v>76</v>
      </c>
      <c r="D70" s="22"/>
      <c r="E70" s="24"/>
      <c r="F70" s="53">
        <f>SUM(F7:F69)</f>
        <v>2315455437.6399999</v>
      </c>
      <c r="G70" s="32">
        <f>+F70/$F$82</f>
        <v>0.96074822248929004</v>
      </c>
      <c r="H70" s="27"/>
    </row>
    <row r="71" spans="1:8" x14ac:dyDescent="0.25">
      <c r="A71" s="33" t="s">
        <v>80</v>
      </c>
    </row>
    <row r="72" spans="1:8" x14ac:dyDescent="0.25">
      <c r="B72" s="28"/>
      <c r="C72" s="28" t="s">
        <v>77</v>
      </c>
      <c r="D72" s="28"/>
      <c r="E72" s="28"/>
      <c r="F72" s="28" t="s">
        <v>10</v>
      </c>
      <c r="G72" s="29" t="s">
        <v>11</v>
      </c>
    </row>
    <row r="73" spans="1:8" x14ac:dyDescent="0.25">
      <c r="B73" s="30"/>
      <c r="C73" s="22" t="s">
        <v>78</v>
      </c>
      <c r="D73" s="14"/>
      <c r="E73" s="20"/>
      <c r="F73" s="31" t="s">
        <v>79</v>
      </c>
      <c r="G73" s="32">
        <v>0</v>
      </c>
    </row>
    <row r="74" spans="1:8" x14ac:dyDescent="0.25">
      <c r="B74" s="30" t="s">
        <v>81</v>
      </c>
      <c r="C74" s="22" t="s">
        <v>82</v>
      </c>
      <c r="D74" s="22"/>
      <c r="E74" s="24"/>
      <c r="F74" s="15">
        <v>38908054.380000003</v>
      </c>
      <c r="G74" s="32">
        <f>+F74/$F$82</f>
        <v>1.6144056792646209E-2</v>
      </c>
    </row>
    <row r="75" spans="1:8" x14ac:dyDescent="0.25">
      <c r="A75" s="34" t="s">
        <v>86</v>
      </c>
      <c r="B75" s="30"/>
      <c r="C75" s="22" t="s">
        <v>83</v>
      </c>
      <c r="D75" s="14"/>
      <c r="E75" s="20"/>
      <c r="F75" s="24" t="s">
        <v>79</v>
      </c>
      <c r="G75" s="32">
        <v>0</v>
      </c>
    </row>
    <row r="76" spans="1:8" x14ac:dyDescent="0.25">
      <c r="B76" s="30"/>
      <c r="C76" s="22" t="s">
        <v>84</v>
      </c>
      <c r="D76" s="14"/>
      <c r="E76" s="20"/>
      <c r="F76" s="24" t="s">
        <v>79</v>
      </c>
      <c r="G76" s="32">
        <v>0</v>
      </c>
    </row>
    <row r="77" spans="1:8" x14ac:dyDescent="0.25">
      <c r="B77" s="30"/>
      <c r="C77" s="22" t="s">
        <v>85</v>
      </c>
      <c r="D77" s="14"/>
      <c r="E77" s="20"/>
      <c r="F77" s="24" t="s">
        <v>79</v>
      </c>
      <c r="G77" s="32">
        <v>0</v>
      </c>
    </row>
    <row r="78" spans="1:8" x14ac:dyDescent="0.25">
      <c r="B78" s="14" t="s">
        <v>86</v>
      </c>
      <c r="C78" s="14" t="s">
        <v>87</v>
      </c>
      <c r="D78" s="14"/>
      <c r="E78" s="20"/>
      <c r="F78" s="15">
        <v>55690862.950000003</v>
      </c>
      <c r="G78" s="32">
        <f>+F78/$F$82</f>
        <v>2.3107720718063739E-2</v>
      </c>
    </row>
    <row r="79" spans="1:8" x14ac:dyDescent="0.25">
      <c r="B79" s="30"/>
      <c r="C79" s="14"/>
      <c r="D79" s="14"/>
      <c r="E79" s="20"/>
      <c r="F79" s="31"/>
      <c r="G79" s="32"/>
    </row>
    <row r="80" spans="1:8" x14ac:dyDescent="0.25">
      <c r="B80" s="30"/>
      <c r="C80" s="14" t="s">
        <v>88</v>
      </c>
      <c r="D80" s="14"/>
      <c r="E80" s="20"/>
      <c r="F80" s="35">
        <f>SUM(F73:F79)</f>
        <v>94598917.330000013</v>
      </c>
      <c r="G80" s="32">
        <f>+F80/$F$82</f>
        <v>3.9251777510709948E-2</v>
      </c>
    </row>
    <row r="81" spans="1:7" x14ac:dyDescent="0.25">
      <c r="B81" s="30"/>
      <c r="C81" s="14"/>
      <c r="D81" s="14"/>
      <c r="E81" s="20"/>
      <c r="F81" s="35"/>
      <c r="G81" s="32"/>
    </row>
    <row r="82" spans="1:7" x14ac:dyDescent="0.25">
      <c r="B82" s="36"/>
      <c r="C82" s="37" t="s">
        <v>89</v>
      </c>
      <c r="D82" s="38"/>
      <c r="E82" s="39"/>
      <c r="F82" s="40">
        <f>+F80+F70</f>
        <v>2410054354.9699998</v>
      </c>
      <c r="G82" s="41">
        <v>1</v>
      </c>
    </row>
    <row r="83" spans="1:7" x14ac:dyDescent="0.25">
      <c r="F83" s="42"/>
    </row>
    <row r="84" spans="1:7" x14ac:dyDescent="0.25">
      <c r="C84" s="22" t="s">
        <v>90</v>
      </c>
      <c r="D84" s="86">
        <v>11.32</v>
      </c>
      <c r="F84" s="4">
        <v>0</v>
      </c>
    </row>
    <row r="85" spans="1:7" x14ac:dyDescent="0.25">
      <c r="C85" s="22" t="s">
        <v>91</v>
      </c>
      <c r="D85" s="86">
        <v>7.16</v>
      </c>
    </row>
    <row r="86" spans="1:7" x14ac:dyDescent="0.25">
      <c r="A86" s="33" t="s">
        <v>95</v>
      </c>
      <c r="C86" s="22" t="s">
        <v>92</v>
      </c>
      <c r="D86" s="86">
        <v>7.33</v>
      </c>
    </row>
    <row r="87" spans="1:7" x14ac:dyDescent="0.25">
      <c r="C87" s="22" t="s">
        <v>93</v>
      </c>
      <c r="D87" s="45">
        <v>15.720599999999999</v>
      </c>
    </row>
    <row r="88" spans="1:7" x14ac:dyDescent="0.25">
      <c r="C88" s="22" t="s">
        <v>94</v>
      </c>
      <c r="D88" s="45">
        <v>15.4375</v>
      </c>
    </row>
    <row r="89" spans="1:7" x14ac:dyDescent="0.25">
      <c r="C89" s="22" t="s">
        <v>96</v>
      </c>
      <c r="D89" s="46">
        <v>100693200</v>
      </c>
    </row>
    <row r="90" spans="1:7" x14ac:dyDescent="0.25">
      <c r="C90" s="22" t="s">
        <v>97</v>
      </c>
      <c r="D90" s="44">
        <v>0</v>
      </c>
    </row>
    <row r="91" spans="1:7" x14ac:dyDescent="0.25">
      <c r="C91" s="22" t="s">
        <v>98</v>
      </c>
      <c r="D91" s="44">
        <v>0</v>
      </c>
      <c r="F91" s="42"/>
      <c r="G91" s="47"/>
    </row>
    <row r="92" spans="1:7" x14ac:dyDescent="0.25">
      <c r="B92" s="48"/>
      <c r="C92" s="12"/>
    </row>
    <row r="93" spans="1:7" x14ac:dyDescent="0.25">
      <c r="A93" s="1" t="s">
        <v>236</v>
      </c>
      <c r="F93" s="4"/>
    </row>
    <row r="94" spans="1:7" x14ac:dyDescent="0.25">
      <c r="A94" s="14" t="s">
        <v>103</v>
      </c>
      <c r="C94" s="28" t="s">
        <v>99</v>
      </c>
      <c r="D94" s="28"/>
      <c r="E94" s="28"/>
      <c r="F94" s="28"/>
      <c r="G94" s="29"/>
    </row>
    <row r="95" spans="1:7" x14ac:dyDescent="0.25">
      <c r="C95" s="28" t="s">
        <v>100</v>
      </c>
      <c r="D95" s="28"/>
      <c r="E95" s="28"/>
      <c r="F95" s="28" t="s">
        <v>10</v>
      </c>
      <c r="G95" s="29" t="s">
        <v>11</v>
      </c>
    </row>
    <row r="96" spans="1:7" x14ac:dyDescent="0.25">
      <c r="C96" s="22" t="s">
        <v>102</v>
      </c>
      <c r="D96" s="14"/>
      <c r="E96" s="20"/>
      <c r="F96" s="49">
        <f>SUMIF(Table134567685789[[Industry ]],A93,Table134567685789[Market Value])</f>
        <v>2079701245.05</v>
      </c>
      <c r="G96" s="50">
        <f>+F96/$F$82</f>
        <v>0.86292711231232289</v>
      </c>
    </row>
    <row r="97" spans="3:8" x14ac:dyDescent="0.25">
      <c r="C97" s="14" t="s">
        <v>104</v>
      </c>
      <c r="D97" s="14"/>
      <c r="E97" s="20"/>
      <c r="F97" s="49">
        <f>SUMIF(Table134567685789[[Industry ]],A94,Table134567685789[Market Value])</f>
        <v>135060992.59</v>
      </c>
      <c r="G97" s="50">
        <f t="shared" ref="G97" si="1">+F97/$F$82</f>
        <v>5.6040641702324277E-2</v>
      </c>
    </row>
    <row r="98" spans="3:8" x14ac:dyDescent="0.25">
      <c r="C98" s="14" t="s">
        <v>105</v>
      </c>
      <c r="D98" s="14"/>
      <c r="E98" s="20"/>
      <c r="F98" s="49">
        <f>SUMIF($E$110:$E$117,C98,H110:H117)</f>
        <v>100693200</v>
      </c>
      <c r="G98" s="50">
        <f>+F98/$F$82</f>
        <v>4.1780468474642937E-2</v>
      </c>
    </row>
    <row r="99" spans="3:8" x14ac:dyDescent="0.25">
      <c r="C99" s="87" t="s">
        <v>123</v>
      </c>
      <c r="D99" s="14"/>
      <c r="E99" s="20"/>
      <c r="F99" s="49">
        <f>SUM(F96:F98)</f>
        <v>2315455437.6399999</v>
      </c>
      <c r="G99" s="57">
        <f>SUM(G96:G98)</f>
        <v>0.96074822248929004</v>
      </c>
    </row>
    <row r="100" spans="3:8" x14ac:dyDescent="0.25">
      <c r="E100" s="1"/>
      <c r="G100" s="1"/>
    </row>
    <row r="101" spans="3:8" x14ac:dyDescent="0.25">
      <c r="C101" s="14" t="s">
        <v>108</v>
      </c>
      <c r="D101" s="14"/>
      <c r="E101" s="20"/>
      <c r="F101" s="49">
        <f t="shared" ref="F101:F107" si="2">SUMIF($E$110:$E$117,C101,H113:H120)</f>
        <v>0</v>
      </c>
      <c r="G101" s="50">
        <f t="shared" ref="G101:G107" si="3">+F101/$F$82</f>
        <v>0</v>
      </c>
      <c r="H101" s="14"/>
    </row>
    <row r="102" spans="3:8" x14ac:dyDescent="0.25">
      <c r="C102" s="14" t="s">
        <v>109</v>
      </c>
      <c r="D102" s="14"/>
      <c r="E102" s="20"/>
      <c r="F102" s="49">
        <f t="shared" si="2"/>
        <v>0</v>
      </c>
      <c r="G102" s="50">
        <f t="shared" si="3"/>
        <v>0</v>
      </c>
      <c r="H102" s="14"/>
    </row>
    <row r="103" spans="3:8" x14ac:dyDescent="0.25">
      <c r="C103" s="14" t="s">
        <v>110</v>
      </c>
      <c r="D103" s="14"/>
      <c r="E103" s="20"/>
      <c r="F103" s="49">
        <f t="shared" si="2"/>
        <v>0</v>
      </c>
      <c r="G103" s="50">
        <f t="shared" si="3"/>
        <v>0</v>
      </c>
      <c r="H103" s="14"/>
    </row>
    <row r="104" spans="3:8" x14ac:dyDescent="0.25">
      <c r="C104" s="14" t="s">
        <v>111</v>
      </c>
      <c r="D104" s="14"/>
      <c r="E104" s="20"/>
      <c r="F104" s="49">
        <f t="shared" si="2"/>
        <v>0</v>
      </c>
      <c r="G104" s="50">
        <f t="shared" si="3"/>
        <v>0</v>
      </c>
      <c r="H104" s="14"/>
    </row>
    <row r="105" spans="3:8" x14ac:dyDescent="0.25">
      <c r="C105" s="14" t="s">
        <v>112</v>
      </c>
      <c r="D105" s="14"/>
      <c r="E105" s="20"/>
      <c r="F105" s="49">
        <f>SUMIF($E$110:$E$117,C105,H117:H124)</f>
        <v>0</v>
      </c>
      <c r="G105" s="50">
        <f t="shared" si="3"/>
        <v>0</v>
      </c>
      <c r="H105" s="14"/>
    </row>
    <row r="106" spans="3:8" x14ac:dyDescent="0.25">
      <c r="C106" s="14" t="s">
        <v>113</v>
      </c>
      <c r="D106" s="14"/>
      <c r="E106" s="20"/>
      <c r="F106" s="49">
        <f t="shared" si="2"/>
        <v>0</v>
      </c>
      <c r="G106" s="50">
        <f t="shared" si="3"/>
        <v>0</v>
      </c>
      <c r="H106" s="14"/>
    </row>
    <row r="107" spans="3:8" x14ac:dyDescent="0.25">
      <c r="C107" s="14" t="s">
        <v>114</v>
      </c>
      <c r="D107" s="14"/>
      <c r="E107" s="20"/>
      <c r="F107" s="49">
        <f t="shared" si="2"/>
        <v>0</v>
      </c>
      <c r="G107" s="50">
        <f t="shared" si="3"/>
        <v>0</v>
      </c>
      <c r="H107" s="14"/>
    </row>
    <row r="110" spans="3:8" x14ac:dyDescent="0.25">
      <c r="E110" s="14" t="s">
        <v>105</v>
      </c>
      <c r="F110" s="14" t="s">
        <v>115</v>
      </c>
      <c r="G110" s="84">
        <f t="shared" ref="G110:G117" si="4">SUMIF($H$7:$H$63,F110,$E$7:$E$63)</f>
        <v>0</v>
      </c>
      <c r="H110" s="1">
        <f t="shared" ref="H110:H111" si="5">SUMIF($H$7:$H$68,F110,$F$7:$F$68)</f>
        <v>0</v>
      </c>
    </row>
    <row r="111" spans="3:8" x14ac:dyDescent="0.25">
      <c r="E111" s="14" t="s">
        <v>105</v>
      </c>
      <c r="F111" s="14" t="s">
        <v>116</v>
      </c>
      <c r="G111" s="84">
        <f t="shared" si="4"/>
        <v>0</v>
      </c>
      <c r="H111" s="1">
        <f t="shared" si="5"/>
        <v>0</v>
      </c>
    </row>
    <row r="112" spans="3:8" x14ac:dyDescent="0.25">
      <c r="E112" s="14" t="s">
        <v>105</v>
      </c>
      <c r="F112" s="87" t="s">
        <v>295</v>
      </c>
      <c r="G112" s="84">
        <f>H112/$F$82</f>
        <v>4.1780468474642937E-2</v>
      </c>
      <c r="H112" s="1">
        <f>SUMIF($H$7:$H$68,F112,$F$7:$F$68)</f>
        <v>100693200</v>
      </c>
    </row>
    <row r="113" spans="5:8" x14ac:dyDescent="0.25">
      <c r="E113" s="14" t="s">
        <v>107</v>
      </c>
      <c r="F113" s="14" t="s">
        <v>118</v>
      </c>
      <c r="G113" s="84">
        <f t="shared" si="4"/>
        <v>0</v>
      </c>
      <c r="H113" s="1">
        <f t="shared" ref="H113:H117" si="6">SUMIF($H$7:$H$68,F113,$F$7:$F$68)</f>
        <v>0</v>
      </c>
    </row>
    <row r="114" spans="5:8" x14ac:dyDescent="0.25">
      <c r="E114" s="14" t="s">
        <v>108</v>
      </c>
      <c r="F114" s="14" t="s">
        <v>119</v>
      </c>
      <c r="G114" s="84">
        <f t="shared" si="4"/>
        <v>0</v>
      </c>
      <c r="H114" s="1">
        <f t="shared" si="6"/>
        <v>0</v>
      </c>
    </row>
    <row r="115" spans="5:8" x14ac:dyDescent="0.25">
      <c r="E115" s="14" t="s">
        <v>105</v>
      </c>
      <c r="F115" s="14" t="s">
        <v>120</v>
      </c>
      <c r="G115" s="84">
        <f t="shared" si="4"/>
        <v>0</v>
      </c>
      <c r="H115" s="1">
        <f t="shared" si="6"/>
        <v>0</v>
      </c>
    </row>
    <row r="116" spans="5:8" x14ac:dyDescent="0.25">
      <c r="E116" s="14" t="s">
        <v>108</v>
      </c>
      <c r="F116" s="14" t="s">
        <v>121</v>
      </c>
      <c r="G116" s="84">
        <f t="shared" si="4"/>
        <v>0</v>
      </c>
      <c r="H116" s="1">
        <f t="shared" si="6"/>
        <v>0</v>
      </c>
    </row>
    <row r="117" spans="5:8" x14ac:dyDescent="0.25">
      <c r="E117" s="14" t="s">
        <v>105</v>
      </c>
      <c r="F117" s="14" t="s">
        <v>122</v>
      </c>
      <c r="G117" s="84">
        <f t="shared" si="4"/>
        <v>0</v>
      </c>
      <c r="H117" s="1">
        <f t="shared" si="6"/>
        <v>0</v>
      </c>
    </row>
    <row r="118" spans="5:8" x14ac:dyDescent="0.25">
      <c r="G118" s="89">
        <f>SUM(G108:G117)</f>
        <v>4.1780468474642937E-2</v>
      </c>
      <c r="H118" s="1">
        <f>SUM(H108:H117)</f>
        <v>100693200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D3817-E6DA-48C1-9331-53304861AF63}">
  <sheetPr>
    <tabColor rgb="FF7030A0"/>
  </sheetPr>
  <dimension ref="A2:H93"/>
  <sheetViews>
    <sheetView showGridLines="0" topLeftCell="D38" zoomScaleNormal="100" zoomScaleSheetLayoutView="89" workbookViewId="0">
      <selection activeCell="I44" sqref="I4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4" customWidth="1"/>
    <col min="6" max="6" width="29.5703125" style="1" customWidth="1"/>
    <col min="7" max="7" width="20.5703125" style="84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</row>
    <row r="3" spans="1:8" x14ac:dyDescent="0.25">
      <c r="A3" s="5" t="s">
        <v>237</v>
      </c>
      <c r="B3" s="2" t="s">
        <v>3</v>
      </c>
      <c r="D3" s="2" t="s">
        <v>238</v>
      </c>
    </row>
    <row r="4" spans="1:8" x14ac:dyDescent="0.25">
      <c r="B4" s="2" t="s">
        <v>5</v>
      </c>
      <c r="D4" s="6">
        <v>45044</v>
      </c>
    </row>
    <row r="6" spans="1:8" x14ac:dyDescent="0.25">
      <c r="B6" s="7" t="s">
        <v>6</v>
      </c>
      <c r="C6" s="8" t="s">
        <v>7</v>
      </c>
      <c r="D6" s="8" t="s">
        <v>8</v>
      </c>
      <c r="E6" s="9" t="s">
        <v>9</v>
      </c>
      <c r="F6" s="8" t="s">
        <v>10</v>
      </c>
      <c r="G6" s="10" t="s">
        <v>11</v>
      </c>
      <c r="H6" s="11" t="s">
        <v>12</v>
      </c>
    </row>
    <row r="7" spans="1:8" x14ac:dyDescent="0.25">
      <c r="A7" s="12"/>
      <c r="B7" s="13" t="s">
        <v>239</v>
      </c>
      <c r="C7" s="14" t="s">
        <v>593</v>
      </c>
      <c r="D7" s="14" t="s">
        <v>236</v>
      </c>
      <c r="E7" s="15">
        <v>36700</v>
      </c>
      <c r="F7" s="15">
        <v>3564968.27</v>
      </c>
      <c r="G7" s="16">
        <f t="shared" ref="G7:G41" si="0">+F7/$F$57</f>
        <v>1.7944714593428043E-2</v>
      </c>
      <c r="H7" s="17"/>
    </row>
    <row r="8" spans="1:8" x14ac:dyDescent="0.25">
      <c r="A8" s="12"/>
      <c r="B8" s="13" t="s">
        <v>233</v>
      </c>
      <c r="C8" s="14" t="s">
        <v>575</v>
      </c>
      <c r="D8" s="14" t="s">
        <v>236</v>
      </c>
      <c r="E8" s="15">
        <v>3500</v>
      </c>
      <c r="F8" s="15">
        <v>334073.95</v>
      </c>
      <c r="G8" s="16">
        <f t="shared" si="0"/>
        <v>1.6816030976480893E-3</v>
      </c>
      <c r="H8" s="17"/>
    </row>
    <row r="9" spans="1:8" x14ac:dyDescent="0.25">
      <c r="A9" s="12"/>
      <c r="B9" s="13" t="s">
        <v>208</v>
      </c>
      <c r="C9" s="14" t="s">
        <v>576</v>
      </c>
      <c r="D9" s="14" t="s">
        <v>236</v>
      </c>
      <c r="E9" s="15">
        <v>160000</v>
      </c>
      <c r="F9" s="15">
        <v>15269808</v>
      </c>
      <c r="G9" s="16">
        <f t="shared" si="0"/>
        <v>7.686249237119977E-2</v>
      </c>
      <c r="H9" s="17"/>
    </row>
    <row r="10" spans="1:8" x14ac:dyDescent="0.25">
      <c r="A10" s="12"/>
      <c r="B10" s="13" t="s">
        <v>183</v>
      </c>
      <c r="C10" s="14" t="s">
        <v>586</v>
      </c>
      <c r="D10" s="14" t="s">
        <v>236</v>
      </c>
      <c r="E10" s="15">
        <v>100000</v>
      </c>
      <c r="F10" s="15">
        <v>11122770</v>
      </c>
      <c r="G10" s="16">
        <f t="shared" si="0"/>
        <v>5.5987856839562734E-2</v>
      </c>
      <c r="H10" s="17"/>
    </row>
    <row r="11" spans="1:8" x14ac:dyDescent="0.25">
      <c r="A11" s="12"/>
      <c r="B11" s="13" t="s">
        <v>184</v>
      </c>
      <c r="C11" s="14" t="s">
        <v>587</v>
      </c>
      <c r="D11" s="14" t="s">
        <v>236</v>
      </c>
      <c r="E11" s="15">
        <v>56400</v>
      </c>
      <c r="F11" s="15">
        <v>5411331.8399999999</v>
      </c>
      <c r="G11" s="16">
        <f t="shared" si="0"/>
        <v>2.72386170323838E-2</v>
      </c>
      <c r="H11" s="17"/>
    </row>
    <row r="12" spans="1:8" x14ac:dyDescent="0.25">
      <c r="A12" s="12"/>
      <c r="B12" s="13" t="s">
        <v>186</v>
      </c>
      <c r="C12" s="14" t="s">
        <v>590</v>
      </c>
      <c r="D12" s="14" t="s">
        <v>236</v>
      </c>
      <c r="E12" s="15">
        <v>80000</v>
      </c>
      <c r="F12" s="15">
        <v>7731824</v>
      </c>
      <c r="G12" s="16">
        <f t="shared" si="0"/>
        <v>3.8919105152825713E-2</v>
      </c>
      <c r="H12" s="17"/>
    </row>
    <row r="13" spans="1:8" x14ac:dyDescent="0.25">
      <c r="A13" s="12"/>
      <c r="B13" s="13" t="s">
        <v>187</v>
      </c>
      <c r="C13" s="14" t="s">
        <v>438</v>
      </c>
      <c r="D13" s="14" t="s">
        <v>236</v>
      </c>
      <c r="E13" s="15">
        <v>130000</v>
      </c>
      <c r="F13" s="15">
        <v>13023946</v>
      </c>
      <c r="G13" s="16">
        <f t="shared" si="0"/>
        <v>6.5557664514702338E-2</v>
      </c>
      <c r="H13" s="17"/>
    </row>
    <row r="14" spans="1:8" x14ac:dyDescent="0.25">
      <c r="A14" s="12"/>
      <c r="B14" s="13" t="s">
        <v>304</v>
      </c>
      <c r="C14" s="14" t="s">
        <v>445</v>
      </c>
      <c r="D14" s="14" t="s">
        <v>236</v>
      </c>
      <c r="E14" s="15">
        <v>13000</v>
      </c>
      <c r="F14" s="15">
        <v>832539.5</v>
      </c>
      <c r="G14" s="16">
        <f t="shared" si="0"/>
        <v>4.1906919175062627E-3</v>
      </c>
      <c r="H14" s="17"/>
    </row>
    <row r="15" spans="1:8" x14ac:dyDescent="0.25">
      <c r="A15" s="12"/>
      <c r="B15" s="13" t="s">
        <v>191</v>
      </c>
      <c r="C15" s="14" t="s">
        <v>451</v>
      </c>
      <c r="D15" s="14" t="s">
        <v>236</v>
      </c>
      <c r="E15" s="15">
        <v>50000</v>
      </c>
      <c r="F15" s="15">
        <v>3088010</v>
      </c>
      <c r="G15" s="16">
        <f t="shared" si="0"/>
        <v>1.5543885363011023E-2</v>
      </c>
      <c r="H15" s="17"/>
    </row>
    <row r="16" spans="1:8" x14ac:dyDescent="0.25">
      <c r="A16" s="12"/>
      <c r="B16" s="13" t="s">
        <v>192</v>
      </c>
      <c r="C16" s="14" t="s">
        <v>577</v>
      </c>
      <c r="D16" s="14" t="s">
        <v>236</v>
      </c>
      <c r="E16" s="15">
        <v>100000</v>
      </c>
      <c r="F16" s="15">
        <v>10158080</v>
      </c>
      <c r="G16" s="16">
        <f t="shared" si="0"/>
        <v>5.1131968817554024E-2</v>
      </c>
      <c r="H16" s="17"/>
    </row>
    <row r="17" spans="1:8" x14ac:dyDescent="0.25">
      <c r="A17" s="12"/>
      <c r="B17" s="13" t="s">
        <v>198</v>
      </c>
      <c r="C17" s="14" t="s">
        <v>546</v>
      </c>
      <c r="D17" s="14" t="s">
        <v>103</v>
      </c>
      <c r="E17" s="15">
        <v>10000</v>
      </c>
      <c r="F17" s="15">
        <v>1054518</v>
      </c>
      <c r="G17" s="16">
        <f t="shared" si="0"/>
        <v>5.3080485183764486E-3</v>
      </c>
      <c r="H17" s="17"/>
    </row>
    <row r="18" spans="1:8" x14ac:dyDescent="0.25">
      <c r="A18" s="12"/>
      <c r="B18" s="13" t="s">
        <v>241</v>
      </c>
      <c r="C18" s="14" t="s">
        <v>592</v>
      </c>
      <c r="D18" s="14" t="s">
        <v>103</v>
      </c>
      <c r="E18" s="15">
        <v>10000</v>
      </c>
      <c r="F18" s="15">
        <v>1037258</v>
      </c>
      <c r="G18" s="16">
        <f t="shared" si="0"/>
        <v>5.2211681451375114E-3</v>
      </c>
      <c r="H18" s="17"/>
    </row>
    <row r="19" spans="1:8" x14ac:dyDescent="0.25">
      <c r="A19" s="12"/>
      <c r="B19" s="13" t="s">
        <v>199</v>
      </c>
      <c r="C19" s="14" t="s">
        <v>539</v>
      </c>
      <c r="D19" s="14" t="s">
        <v>103</v>
      </c>
      <c r="E19" s="15">
        <v>10000</v>
      </c>
      <c r="F19" s="15">
        <v>1093975</v>
      </c>
      <c r="G19" s="16">
        <f t="shared" si="0"/>
        <v>5.5066602731208723E-3</v>
      </c>
      <c r="H19" s="17"/>
    </row>
    <row r="20" spans="1:8" x14ac:dyDescent="0.25">
      <c r="A20" s="12"/>
      <c r="B20" s="13" t="s">
        <v>201</v>
      </c>
      <c r="C20" s="14" t="s">
        <v>551</v>
      </c>
      <c r="D20" s="14" t="s">
        <v>103</v>
      </c>
      <c r="E20" s="15">
        <v>20000</v>
      </c>
      <c r="F20" s="15">
        <v>2015366</v>
      </c>
      <c r="G20" s="16">
        <f t="shared" si="0"/>
        <v>1.0144597351857692E-2</v>
      </c>
      <c r="H20" s="17"/>
    </row>
    <row r="21" spans="1:8" x14ac:dyDescent="0.25">
      <c r="A21" s="12"/>
      <c r="B21" s="13" t="s">
        <v>202</v>
      </c>
      <c r="C21" s="14" t="s">
        <v>553</v>
      </c>
      <c r="D21" s="14" t="s">
        <v>103</v>
      </c>
      <c r="E21" s="15">
        <v>20000</v>
      </c>
      <c r="F21" s="15">
        <v>1914138</v>
      </c>
      <c r="G21" s="16">
        <f t="shared" si="0"/>
        <v>9.6350535266994577E-3</v>
      </c>
      <c r="H21" s="17"/>
    </row>
    <row r="22" spans="1:8" x14ac:dyDescent="0.25">
      <c r="A22" s="12"/>
      <c r="B22" s="13" t="s">
        <v>203</v>
      </c>
      <c r="C22" s="14" t="s">
        <v>558</v>
      </c>
      <c r="D22" s="14" t="s">
        <v>103</v>
      </c>
      <c r="E22" s="15">
        <v>10000</v>
      </c>
      <c r="F22" s="15">
        <v>1036389</v>
      </c>
      <c r="G22" s="16">
        <f t="shared" si="0"/>
        <v>5.2167939247235702E-3</v>
      </c>
      <c r="H22" s="17"/>
    </row>
    <row r="23" spans="1:8" x14ac:dyDescent="0.25">
      <c r="A23" s="12"/>
      <c r="B23" s="13" t="s">
        <v>234</v>
      </c>
      <c r="C23" s="14" t="s">
        <v>572</v>
      </c>
      <c r="D23" s="14" t="s">
        <v>103</v>
      </c>
      <c r="E23" s="15">
        <v>30000</v>
      </c>
      <c r="F23" s="15">
        <v>2978250</v>
      </c>
      <c r="G23" s="16">
        <f t="shared" si="0"/>
        <v>1.4991394646515905E-2</v>
      </c>
      <c r="H23" s="17"/>
    </row>
    <row r="24" spans="1:8" x14ac:dyDescent="0.25">
      <c r="A24" s="12"/>
      <c r="B24" s="13" t="s">
        <v>229</v>
      </c>
      <c r="C24" s="14" t="s">
        <v>570</v>
      </c>
      <c r="D24" s="14" t="s">
        <v>236</v>
      </c>
      <c r="E24" s="15">
        <v>74600</v>
      </c>
      <c r="F24" s="15">
        <v>6868496.5999999996</v>
      </c>
      <c r="G24" s="16">
        <f t="shared" si="0"/>
        <v>3.4573438481944996E-2</v>
      </c>
      <c r="H24" s="17"/>
    </row>
    <row r="25" spans="1:8" x14ac:dyDescent="0.25">
      <c r="A25" s="12"/>
      <c r="B25" s="13" t="s">
        <v>314</v>
      </c>
      <c r="C25" s="14" t="s">
        <v>432</v>
      </c>
      <c r="D25" s="14" t="s">
        <v>236</v>
      </c>
      <c r="E25" s="15">
        <v>240000</v>
      </c>
      <c r="F25" s="15">
        <v>15392472</v>
      </c>
      <c r="G25" s="16">
        <f t="shared" si="0"/>
        <v>7.7479936988985462E-2</v>
      </c>
      <c r="H25" s="17"/>
    </row>
    <row r="26" spans="1:8" x14ac:dyDescent="0.25">
      <c r="A26" s="12"/>
      <c r="B26" s="13" t="s">
        <v>193</v>
      </c>
      <c r="C26" s="14" t="s">
        <v>591</v>
      </c>
      <c r="D26" s="14" t="s">
        <v>103</v>
      </c>
      <c r="E26" s="15">
        <v>3500</v>
      </c>
      <c r="F26" s="15">
        <v>362911.5</v>
      </c>
      <c r="G26" s="16">
        <f t="shared" si="0"/>
        <v>1.8267605198553031E-3</v>
      </c>
      <c r="H26" s="17"/>
    </row>
    <row r="27" spans="1:8" x14ac:dyDescent="0.25">
      <c r="A27" s="12"/>
      <c r="B27" s="13" t="s">
        <v>195</v>
      </c>
      <c r="C27" s="14" t="s">
        <v>559</v>
      </c>
      <c r="D27" s="14" t="s">
        <v>103</v>
      </c>
      <c r="E27" s="15">
        <v>15000</v>
      </c>
      <c r="F27" s="15">
        <v>1545262.5</v>
      </c>
      <c r="G27" s="16">
        <f t="shared" si="0"/>
        <v>7.7782724653611291E-3</v>
      </c>
      <c r="H27" s="17"/>
    </row>
    <row r="28" spans="1:8" x14ac:dyDescent="0.25">
      <c r="A28" s="12"/>
      <c r="B28" s="13" t="s">
        <v>308</v>
      </c>
      <c r="C28" s="14" t="s">
        <v>455</v>
      </c>
      <c r="D28" s="14" t="s">
        <v>236</v>
      </c>
      <c r="E28" s="15">
        <v>90000</v>
      </c>
      <c r="F28" s="15">
        <v>9089046</v>
      </c>
      <c r="G28" s="16">
        <f t="shared" si="0"/>
        <v>4.575085219385102E-2</v>
      </c>
      <c r="H28" s="17"/>
    </row>
    <row r="29" spans="1:8" x14ac:dyDescent="0.25">
      <c r="A29" s="12"/>
      <c r="B29" s="13" t="s">
        <v>209</v>
      </c>
      <c r="C29" s="14" t="s">
        <v>542</v>
      </c>
      <c r="D29" s="14" t="s">
        <v>236</v>
      </c>
      <c r="E29" s="15">
        <v>186000</v>
      </c>
      <c r="F29" s="15">
        <v>17779182</v>
      </c>
      <c r="G29" s="16">
        <f t="shared" si="0"/>
        <v>8.9493740906314762E-2</v>
      </c>
      <c r="H29" s="17"/>
    </row>
    <row r="30" spans="1:8" x14ac:dyDescent="0.25">
      <c r="A30" s="12"/>
      <c r="B30" s="13" t="s">
        <v>211</v>
      </c>
      <c r="C30" s="14" t="s">
        <v>541</v>
      </c>
      <c r="D30" s="14" t="s">
        <v>236</v>
      </c>
      <c r="E30" s="15">
        <v>39400</v>
      </c>
      <c r="F30" s="15">
        <v>4103372.1</v>
      </c>
      <c r="G30" s="16">
        <f t="shared" si="0"/>
        <v>2.0654837751230663E-2</v>
      </c>
      <c r="H30" s="17"/>
    </row>
    <row r="31" spans="1:8" x14ac:dyDescent="0.25">
      <c r="A31" s="12"/>
      <c r="B31" s="13" t="s">
        <v>215</v>
      </c>
      <c r="C31" s="14" t="s">
        <v>584</v>
      </c>
      <c r="D31" s="14" t="s">
        <v>236</v>
      </c>
      <c r="E31" s="15">
        <v>38000</v>
      </c>
      <c r="F31" s="15">
        <v>4149577.2</v>
      </c>
      <c r="G31" s="16">
        <f t="shared" si="0"/>
        <v>2.0887416913081325E-2</v>
      </c>
      <c r="H31" s="17"/>
    </row>
    <row r="32" spans="1:8" x14ac:dyDescent="0.25">
      <c r="A32" s="12"/>
      <c r="B32" s="13" t="s">
        <v>218</v>
      </c>
      <c r="C32" s="14" t="s">
        <v>547</v>
      </c>
      <c r="D32" s="14" t="s">
        <v>236</v>
      </c>
      <c r="E32" s="15">
        <v>5000</v>
      </c>
      <c r="F32" s="15">
        <v>501875</v>
      </c>
      <c r="G32" s="16">
        <f t="shared" si="0"/>
        <v>2.5262507137480631E-3</v>
      </c>
      <c r="H32" s="17"/>
    </row>
    <row r="33" spans="1:8" x14ac:dyDescent="0.25">
      <c r="A33" s="12"/>
      <c r="B33" s="13" t="s">
        <v>220</v>
      </c>
      <c r="C33" s="14" t="s">
        <v>550</v>
      </c>
      <c r="D33" s="14" t="s">
        <v>236</v>
      </c>
      <c r="E33" s="15">
        <v>76000</v>
      </c>
      <c r="F33" s="15">
        <v>8170068.4000000004</v>
      </c>
      <c r="G33" s="16">
        <f t="shared" si="0"/>
        <v>4.1125063266491652E-2</v>
      </c>
      <c r="H33" s="17"/>
    </row>
    <row r="34" spans="1:8" x14ac:dyDescent="0.25">
      <c r="A34" s="12"/>
      <c r="B34" s="13" t="s">
        <v>221</v>
      </c>
      <c r="C34" s="14" t="s">
        <v>552</v>
      </c>
      <c r="D34" s="14" t="s">
        <v>236</v>
      </c>
      <c r="E34" s="15">
        <v>10000</v>
      </c>
      <c r="F34" s="15">
        <v>1167384</v>
      </c>
      <c r="G34" s="16">
        <f t="shared" si="0"/>
        <v>5.8761736751543094E-3</v>
      </c>
      <c r="H34" s="17"/>
    </row>
    <row r="35" spans="1:8" x14ac:dyDescent="0.25">
      <c r="A35" s="12"/>
      <c r="B35" s="13" t="s">
        <v>222</v>
      </c>
      <c r="C35" s="14" t="s">
        <v>554</v>
      </c>
      <c r="D35" s="14" t="s">
        <v>236</v>
      </c>
      <c r="E35" s="15">
        <v>7000</v>
      </c>
      <c r="F35" s="15">
        <v>742785.4</v>
      </c>
      <c r="G35" s="16">
        <f t="shared" si="0"/>
        <v>3.738903406050592E-3</v>
      </c>
      <c r="H35" s="17"/>
    </row>
    <row r="36" spans="1:8" x14ac:dyDescent="0.25">
      <c r="A36" s="12"/>
      <c r="B36" s="13" t="s">
        <v>223</v>
      </c>
      <c r="C36" s="14" t="s">
        <v>557</v>
      </c>
      <c r="D36" s="14" t="s">
        <v>236</v>
      </c>
      <c r="E36" s="15">
        <v>33000</v>
      </c>
      <c r="F36" s="15">
        <v>3633993</v>
      </c>
      <c r="G36" s="16">
        <f t="shared" si="0"/>
        <v>1.8292159222924962E-2</v>
      </c>
      <c r="H36" s="17"/>
    </row>
    <row r="37" spans="1:8" x14ac:dyDescent="0.25">
      <c r="A37" s="12"/>
      <c r="B37" s="13" t="s">
        <v>224</v>
      </c>
      <c r="C37" s="14" t="s">
        <v>555</v>
      </c>
      <c r="D37" s="14" t="s">
        <v>236</v>
      </c>
      <c r="E37" s="15">
        <v>10000</v>
      </c>
      <c r="F37" s="15">
        <v>1033977</v>
      </c>
      <c r="G37" s="16">
        <f t="shared" si="0"/>
        <v>5.2046528204215819E-3</v>
      </c>
      <c r="H37" s="17"/>
    </row>
    <row r="38" spans="1:8" x14ac:dyDescent="0.25">
      <c r="A38" s="12"/>
      <c r="B38" s="13" t="s">
        <v>225</v>
      </c>
      <c r="C38" s="14" t="s">
        <v>560</v>
      </c>
      <c r="D38" s="14" t="s">
        <v>236</v>
      </c>
      <c r="E38" s="15">
        <v>10000</v>
      </c>
      <c r="F38" s="15">
        <v>1047628</v>
      </c>
      <c r="G38" s="16">
        <f t="shared" si="0"/>
        <v>5.2733668398355291E-3</v>
      </c>
      <c r="H38" s="17"/>
    </row>
    <row r="39" spans="1:8" x14ac:dyDescent="0.25">
      <c r="A39" s="12"/>
      <c r="B39" s="13" t="s">
        <v>240</v>
      </c>
      <c r="C39" s="14" t="s">
        <v>561</v>
      </c>
      <c r="D39" s="14" t="s">
        <v>236</v>
      </c>
      <c r="E39" s="15">
        <v>41400</v>
      </c>
      <c r="F39" s="15">
        <v>4587194.5199999996</v>
      </c>
      <c r="G39" s="16">
        <f t="shared" si="0"/>
        <v>2.3090218540973755E-2</v>
      </c>
      <c r="H39" s="17"/>
    </row>
    <row r="40" spans="1:8" x14ac:dyDescent="0.25">
      <c r="A40" s="12"/>
      <c r="B40" s="13" t="s">
        <v>227</v>
      </c>
      <c r="C40" s="14" t="s">
        <v>565</v>
      </c>
      <c r="D40" s="14" t="s">
        <v>236</v>
      </c>
      <c r="E40" s="15">
        <v>100000</v>
      </c>
      <c r="F40" s="15">
        <v>10053930</v>
      </c>
      <c r="G40" s="16">
        <f t="shared" si="0"/>
        <v>5.0607716739174226E-2</v>
      </c>
      <c r="H40" s="17"/>
    </row>
    <row r="41" spans="1:8" x14ac:dyDescent="0.25">
      <c r="A41" s="12"/>
      <c r="B41" s="13" t="s">
        <v>228</v>
      </c>
      <c r="C41" s="14" t="s">
        <v>567</v>
      </c>
      <c r="D41" s="14" t="s">
        <v>236</v>
      </c>
      <c r="E41" s="15">
        <v>30000</v>
      </c>
      <c r="F41" s="15">
        <v>2772459</v>
      </c>
      <c r="G41" s="16">
        <f t="shared" si="0"/>
        <v>1.395551985571555E-2</v>
      </c>
      <c r="H41" s="17"/>
    </row>
    <row r="42" spans="1:8" outlineLevel="1" x14ac:dyDescent="0.25">
      <c r="A42" s="12"/>
      <c r="B42" s="14"/>
      <c r="C42" s="22"/>
      <c r="D42" s="22"/>
      <c r="E42" s="23"/>
      <c r="F42" s="14"/>
      <c r="G42" s="16"/>
      <c r="H42" s="19"/>
    </row>
    <row r="43" spans="1:8" x14ac:dyDescent="0.25">
      <c r="B43" s="73"/>
      <c r="C43" s="22"/>
      <c r="D43" s="22"/>
      <c r="E43" s="93"/>
      <c r="F43" s="74"/>
      <c r="G43" s="94"/>
      <c r="H43" s="19"/>
    </row>
    <row r="44" spans="1:8" x14ac:dyDescent="0.25">
      <c r="B44" s="73"/>
      <c r="C44" s="22"/>
      <c r="D44" s="22"/>
      <c r="E44" s="93"/>
      <c r="F44" s="74"/>
      <c r="G44" s="94">
        <f>+F44/$F$57</f>
        <v>0</v>
      </c>
      <c r="H44" s="19"/>
    </row>
    <row r="45" spans="1:8" x14ac:dyDescent="0.25">
      <c r="B45" s="22"/>
      <c r="C45" s="22" t="s">
        <v>76</v>
      </c>
      <c r="D45" s="22"/>
      <c r="E45" s="24"/>
      <c r="F45" s="83">
        <f>SUM(F7:F44)</f>
        <v>174668859.78</v>
      </c>
      <c r="G45" s="32">
        <f>+F45/$F$57</f>
        <v>0.87921759738736815</v>
      </c>
      <c r="H45" s="27"/>
    </row>
    <row r="47" spans="1:8" x14ac:dyDescent="0.25">
      <c r="A47" s="33" t="s">
        <v>80</v>
      </c>
      <c r="B47" s="28"/>
      <c r="C47" s="28" t="s">
        <v>77</v>
      </c>
      <c r="D47" s="28"/>
      <c r="E47" s="28"/>
      <c r="F47" s="28" t="s">
        <v>10</v>
      </c>
      <c r="G47" s="29" t="s">
        <v>11</v>
      </c>
      <c r="H47" s="28" t="s">
        <v>12</v>
      </c>
    </row>
    <row r="48" spans="1:8" x14ac:dyDescent="0.25">
      <c r="B48" s="30"/>
      <c r="C48" s="22" t="s">
        <v>78</v>
      </c>
      <c r="D48" s="14"/>
      <c r="E48" s="20"/>
      <c r="F48" s="31" t="s">
        <v>79</v>
      </c>
      <c r="G48" s="32">
        <v>0</v>
      </c>
      <c r="H48" s="14"/>
    </row>
    <row r="49" spans="1:8" x14ac:dyDescent="0.25">
      <c r="B49" s="30" t="s">
        <v>81</v>
      </c>
      <c r="C49" s="22" t="s">
        <v>82</v>
      </c>
      <c r="D49" s="22"/>
      <c r="E49" s="24"/>
      <c r="F49" s="15">
        <v>20193990.190000001</v>
      </c>
      <c r="G49" s="32">
        <f>+F49/$F$57</f>
        <v>0.10164898058462545</v>
      </c>
      <c r="H49" s="14"/>
    </row>
    <row r="50" spans="1:8" x14ac:dyDescent="0.25">
      <c r="B50" s="30"/>
      <c r="C50" s="22" t="s">
        <v>83</v>
      </c>
      <c r="D50" s="14"/>
      <c r="E50" s="20"/>
      <c r="F50" s="24" t="s">
        <v>79</v>
      </c>
      <c r="G50" s="32">
        <v>0</v>
      </c>
      <c r="H50" s="14"/>
    </row>
    <row r="51" spans="1:8" x14ac:dyDescent="0.25">
      <c r="A51" s="34" t="s">
        <v>86</v>
      </c>
      <c r="B51" s="30"/>
      <c r="C51" s="22" t="s">
        <v>84</v>
      </c>
      <c r="D51" s="14"/>
      <c r="E51" s="20"/>
      <c r="F51" s="24" t="s">
        <v>79</v>
      </c>
      <c r="G51" s="32">
        <v>0</v>
      </c>
      <c r="H51" s="14"/>
    </row>
    <row r="52" spans="1:8" x14ac:dyDescent="0.25">
      <c r="B52" s="30"/>
      <c r="C52" s="22" t="s">
        <v>85</v>
      </c>
      <c r="D52" s="14"/>
      <c r="E52" s="20"/>
      <c r="F52" s="24" t="s">
        <v>79</v>
      </c>
      <c r="G52" s="32">
        <v>0</v>
      </c>
      <c r="H52" s="14"/>
    </row>
    <row r="53" spans="1:8" x14ac:dyDescent="0.25">
      <c r="B53" s="14" t="s">
        <v>86</v>
      </c>
      <c r="C53" s="14" t="s">
        <v>87</v>
      </c>
      <c r="D53" s="14"/>
      <c r="E53" s="20"/>
      <c r="F53" s="15">
        <v>3801121.61</v>
      </c>
      <c r="G53" s="32">
        <f>+F53/$F$57</f>
        <v>1.9133422028006351E-2</v>
      </c>
      <c r="H53" s="14"/>
    </row>
    <row r="54" spans="1:8" x14ac:dyDescent="0.25">
      <c r="B54" s="30"/>
      <c r="C54" s="14"/>
      <c r="D54" s="14"/>
      <c r="E54" s="20"/>
      <c r="F54" s="31"/>
      <c r="G54" s="32"/>
      <c r="H54" s="14"/>
    </row>
    <row r="55" spans="1:8" x14ac:dyDescent="0.25">
      <c r="B55" s="30"/>
      <c r="C55" s="14" t="s">
        <v>88</v>
      </c>
      <c r="D55" s="14"/>
      <c r="E55" s="20"/>
      <c r="F55" s="35">
        <f>SUM(F48:F54)</f>
        <v>23995111.800000001</v>
      </c>
      <c r="G55" s="32">
        <f>+F55/$F$57</f>
        <v>0.12078240261263179</v>
      </c>
      <c r="H55" s="14"/>
    </row>
    <row r="56" spans="1:8" x14ac:dyDescent="0.25">
      <c r="B56" s="30"/>
      <c r="C56" s="14"/>
      <c r="D56" s="14"/>
      <c r="E56" s="20"/>
      <c r="F56" s="35"/>
      <c r="G56" s="32"/>
      <c r="H56" s="14"/>
    </row>
    <row r="57" spans="1:8" x14ac:dyDescent="0.25">
      <c r="B57" s="36"/>
      <c r="C57" s="37" t="s">
        <v>89</v>
      </c>
      <c r="D57" s="38"/>
      <c r="E57" s="39"/>
      <c r="F57" s="40">
        <f>+F55+F45</f>
        <v>198663971.58000001</v>
      </c>
      <c r="G57" s="41">
        <v>1</v>
      </c>
      <c r="H57" s="14"/>
    </row>
    <row r="58" spans="1:8" x14ac:dyDescent="0.25">
      <c r="F58" s="42"/>
    </row>
    <row r="59" spans="1:8" x14ac:dyDescent="0.25">
      <c r="C59" s="22" t="s">
        <v>90</v>
      </c>
      <c r="D59" s="86">
        <v>12.32</v>
      </c>
      <c r="F59" s="4">
        <v>0</v>
      </c>
    </row>
    <row r="60" spans="1:8" x14ac:dyDescent="0.25">
      <c r="C60" s="22" t="s">
        <v>91</v>
      </c>
      <c r="D60" s="86">
        <v>7.34</v>
      </c>
    </row>
    <row r="61" spans="1:8" x14ac:dyDescent="0.25">
      <c r="C61" s="22" t="s">
        <v>92</v>
      </c>
      <c r="D61" s="86">
        <v>7.31</v>
      </c>
    </row>
    <row r="62" spans="1:8" x14ac:dyDescent="0.25">
      <c r="A62" s="33" t="s">
        <v>95</v>
      </c>
      <c r="C62" s="22" t="s">
        <v>93</v>
      </c>
      <c r="D62" s="45">
        <v>15.1136</v>
      </c>
    </row>
    <row r="63" spans="1:8" x14ac:dyDescent="0.25">
      <c r="C63" s="22" t="s">
        <v>94</v>
      </c>
      <c r="D63" s="45">
        <v>14.8672</v>
      </c>
    </row>
    <row r="64" spans="1:8" x14ac:dyDescent="0.25">
      <c r="C64" s="22" t="s">
        <v>96</v>
      </c>
      <c r="D64" s="46">
        <v>0</v>
      </c>
    </row>
    <row r="65" spans="1:8" x14ac:dyDescent="0.25">
      <c r="C65" s="22" t="s">
        <v>97</v>
      </c>
      <c r="D65" s="44">
        <v>0</v>
      </c>
    </row>
    <row r="66" spans="1:8" x14ac:dyDescent="0.25">
      <c r="C66" s="22" t="s">
        <v>98</v>
      </c>
      <c r="D66" s="44">
        <v>0</v>
      </c>
      <c r="F66" s="42"/>
      <c r="G66" s="47"/>
    </row>
    <row r="67" spans="1:8" x14ac:dyDescent="0.25">
      <c r="B67" s="48"/>
      <c r="C67" s="12"/>
    </row>
    <row r="68" spans="1:8" x14ac:dyDescent="0.25">
      <c r="F68" s="4"/>
    </row>
    <row r="69" spans="1:8" x14ac:dyDescent="0.25">
      <c r="A69" s="1" t="s">
        <v>236</v>
      </c>
      <c r="C69" s="28" t="s">
        <v>99</v>
      </c>
      <c r="D69" s="28"/>
      <c r="E69" s="28"/>
      <c r="F69" s="28"/>
      <c r="G69" s="29"/>
      <c r="H69" s="28"/>
    </row>
    <row r="70" spans="1:8" x14ac:dyDescent="0.25">
      <c r="A70" s="14" t="s">
        <v>103</v>
      </c>
      <c r="C70" s="28" t="s">
        <v>100</v>
      </c>
      <c r="D70" s="28"/>
      <c r="E70" s="28"/>
      <c r="F70" s="28" t="s">
        <v>10</v>
      </c>
      <c r="G70" s="29" t="s">
        <v>11</v>
      </c>
      <c r="H70" s="28" t="s">
        <v>12</v>
      </c>
    </row>
    <row r="71" spans="1:8" x14ac:dyDescent="0.25">
      <c r="C71" s="22" t="s">
        <v>102</v>
      </c>
      <c r="D71" s="14"/>
      <c r="E71" s="20"/>
      <c r="F71" s="49">
        <f>SUMIF(Table13456768578910[[Industry ]],A69,Table13456768578910[Market Value])</f>
        <v>161630791.78</v>
      </c>
      <c r="G71" s="50">
        <f>+F71/$F$57</f>
        <v>0.81358884801572029</v>
      </c>
      <c r="H71" s="14"/>
    </row>
    <row r="72" spans="1:8" x14ac:dyDescent="0.25">
      <c r="C72" s="14" t="s">
        <v>104</v>
      </c>
      <c r="D72" s="14"/>
      <c r="E72" s="20"/>
      <c r="F72" s="49">
        <f>SUMIF(Table13456768578910[[Industry ]],A70,Table13456768578910[Market Value])</f>
        <v>13038068</v>
      </c>
      <c r="G72" s="50">
        <f t="shared" ref="G72" si="1">+F72/$F$57</f>
        <v>6.5628749371647893E-2</v>
      </c>
      <c r="H72" s="14"/>
    </row>
    <row r="73" spans="1:8" x14ac:dyDescent="0.25">
      <c r="C73" s="87" t="s">
        <v>123</v>
      </c>
      <c r="D73" s="14"/>
      <c r="E73" s="20"/>
      <c r="F73" s="49">
        <f>SUM(F71:F72)</f>
        <v>174668859.78</v>
      </c>
      <c r="G73" s="50">
        <f>+F73/$F$57</f>
        <v>0.87921759738736815</v>
      </c>
      <c r="H73" s="14"/>
    </row>
    <row r="74" spans="1:8" hidden="1" x14ac:dyDescent="0.25">
      <c r="C74" s="14" t="s">
        <v>106</v>
      </c>
      <c r="D74" s="14"/>
      <c r="E74" s="20"/>
      <c r="F74" s="49">
        <f t="shared" ref="F74:F82" si="2">SUMIF($E$85:$E$92,C74,H86:H93)</f>
        <v>0</v>
      </c>
      <c r="G74" s="50">
        <f t="shared" ref="G74:G82" si="3">+F74/$F$57</f>
        <v>0</v>
      </c>
      <c r="H74" s="14"/>
    </row>
    <row r="75" spans="1:8" hidden="1" x14ac:dyDescent="0.25">
      <c r="C75" s="14" t="s">
        <v>107</v>
      </c>
      <c r="D75" s="14"/>
      <c r="E75" s="20"/>
      <c r="F75" s="49">
        <f t="shared" si="2"/>
        <v>0</v>
      </c>
      <c r="G75" s="50">
        <f t="shared" si="3"/>
        <v>0</v>
      </c>
      <c r="H75" s="14"/>
    </row>
    <row r="76" spans="1:8" hidden="1" x14ac:dyDescent="0.25">
      <c r="C76" s="14" t="s">
        <v>108</v>
      </c>
      <c r="D76" s="14"/>
      <c r="E76" s="20"/>
      <c r="F76" s="49">
        <f t="shared" si="2"/>
        <v>0</v>
      </c>
      <c r="G76" s="50">
        <f t="shared" si="3"/>
        <v>0</v>
      </c>
      <c r="H76" s="14"/>
    </row>
    <row r="77" spans="1:8" hidden="1" x14ac:dyDescent="0.25">
      <c r="C77" s="14" t="s">
        <v>109</v>
      </c>
      <c r="D77" s="14"/>
      <c r="E77" s="20"/>
      <c r="F77" s="49">
        <f t="shared" si="2"/>
        <v>0</v>
      </c>
      <c r="G77" s="50">
        <f t="shared" si="3"/>
        <v>0</v>
      </c>
      <c r="H77" s="14"/>
    </row>
    <row r="78" spans="1:8" hidden="1" x14ac:dyDescent="0.25">
      <c r="C78" s="14" t="s">
        <v>110</v>
      </c>
      <c r="D78" s="14"/>
      <c r="E78" s="20"/>
      <c r="F78" s="49">
        <f t="shared" si="2"/>
        <v>0</v>
      </c>
      <c r="G78" s="50">
        <f t="shared" si="3"/>
        <v>0</v>
      </c>
      <c r="H78" s="14"/>
    </row>
    <row r="79" spans="1:8" hidden="1" x14ac:dyDescent="0.25">
      <c r="C79" s="14" t="s">
        <v>111</v>
      </c>
      <c r="D79" s="14"/>
      <c r="E79" s="20"/>
      <c r="F79" s="49">
        <f t="shared" si="2"/>
        <v>0</v>
      </c>
      <c r="G79" s="50">
        <f t="shared" si="3"/>
        <v>0</v>
      </c>
      <c r="H79" s="14"/>
    </row>
    <row r="80" spans="1:8" hidden="1" x14ac:dyDescent="0.25">
      <c r="C80" s="14" t="s">
        <v>112</v>
      </c>
      <c r="D80" s="14"/>
      <c r="E80" s="20"/>
      <c r="F80" s="49">
        <f>SUMIF($E$85:$E$92,C80,H92:H99)</f>
        <v>0</v>
      </c>
      <c r="G80" s="50">
        <f t="shared" si="3"/>
        <v>0</v>
      </c>
      <c r="H80" s="14"/>
    </row>
    <row r="81" spans="3:8" hidden="1" x14ac:dyDescent="0.25">
      <c r="C81" s="14" t="s">
        <v>113</v>
      </c>
      <c r="D81" s="14"/>
      <c r="E81" s="20"/>
      <c r="F81" s="49">
        <f t="shared" si="2"/>
        <v>0</v>
      </c>
      <c r="G81" s="50">
        <f t="shared" si="3"/>
        <v>0</v>
      </c>
      <c r="H81" s="14"/>
    </row>
    <row r="82" spans="3:8" hidden="1" x14ac:dyDescent="0.25">
      <c r="C82" s="14" t="s">
        <v>114</v>
      </c>
      <c r="D82" s="14"/>
      <c r="E82" s="20"/>
      <c r="F82" s="49">
        <f t="shared" si="2"/>
        <v>0</v>
      </c>
      <c r="G82" s="50">
        <f t="shared" si="3"/>
        <v>0</v>
      </c>
      <c r="H82" s="14"/>
    </row>
    <row r="85" spans="3:8" x14ac:dyDescent="0.25">
      <c r="E85" s="14" t="s">
        <v>105</v>
      </c>
      <c r="F85" s="14" t="s">
        <v>115</v>
      </c>
      <c r="G85" s="84">
        <f t="shared" ref="G85:G92" si="4">SUMIF($H$7:$H$41,F85,$E$7:$E$41)</f>
        <v>0</v>
      </c>
      <c r="H85" s="90">
        <f t="shared" ref="H85:H92" si="5">SUMIF($H$7:$H$44,F85,$F$7:$F$44)</f>
        <v>0</v>
      </c>
    </row>
    <row r="86" spans="3:8" x14ac:dyDescent="0.25">
      <c r="E86" s="14" t="s">
        <v>105</v>
      </c>
      <c r="F86" s="14" t="s">
        <v>116</v>
      </c>
      <c r="G86" s="84">
        <f t="shared" si="4"/>
        <v>0</v>
      </c>
      <c r="H86" s="90">
        <f t="shared" si="5"/>
        <v>0</v>
      </c>
    </row>
    <row r="87" spans="3:8" x14ac:dyDescent="0.25">
      <c r="E87" s="14" t="s">
        <v>105</v>
      </c>
      <c r="F87" s="14" t="s">
        <v>117</v>
      </c>
      <c r="G87" s="84">
        <f t="shared" si="4"/>
        <v>0</v>
      </c>
      <c r="H87" s="90">
        <f t="shared" si="5"/>
        <v>0</v>
      </c>
    </row>
    <row r="88" spans="3:8" x14ac:dyDescent="0.25">
      <c r="E88" s="14" t="s">
        <v>107</v>
      </c>
      <c r="F88" s="14" t="s">
        <v>118</v>
      </c>
      <c r="G88" s="84">
        <f t="shared" si="4"/>
        <v>0</v>
      </c>
      <c r="H88" s="90">
        <f t="shared" si="5"/>
        <v>0</v>
      </c>
    </row>
    <row r="89" spans="3:8" x14ac:dyDescent="0.25">
      <c r="E89" s="14" t="s">
        <v>108</v>
      </c>
      <c r="F89" s="14" t="s">
        <v>119</v>
      </c>
      <c r="G89" s="84">
        <f t="shared" si="4"/>
        <v>0</v>
      </c>
      <c r="H89" s="90">
        <f t="shared" si="5"/>
        <v>0</v>
      </c>
    </row>
    <row r="90" spans="3:8" x14ac:dyDescent="0.25">
      <c r="E90" s="14" t="s">
        <v>105</v>
      </c>
      <c r="F90" s="14" t="s">
        <v>120</v>
      </c>
      <c r="G90" s="84">
        <f t="shared" si="4"/>
        <v>0</v>
      </c>
      <c r="H90" s="90">
        <f t="shared" si="5"/>
        <v>0</v>
      </c>
    </row>
    <row r="91" spans="3:8" x14ac:dyDescent="0.25">
      <c r="E91" s="14" t="s">
        <v>108</v>
      </c>
      <c r="F91" s="14" t="s">
        <v>121</v>
      </c>
      <c r="G91" s="84">
        <f t="shared" si="4"/>
        <v>0</v>
      </c>
      <c r="H91" s="90">
        <f t="shared" si="5"/>
        <v>0</v>
      </c>
    </row>
    <row r="92" spans="3:8" x14ac:dyDescent="0.25">
      <c r="E92" s="14" t="s">
        <v>105</v>
      </c>
      <c r="F92" s="14" t="s">
        <v>122</v>
      </c>
      <c r="G92" s="84">
        <f t="shared" si="4"/>
        <v>0</v>
      </c>
      <c r="H92" s="90">
        <f t="shared" si="5"/>
        <v>0</v>
      </c>
    </row>
    <row r="93" spans="3:8" x14ac:dyDescent="0.25">
      <c r="G93" s="84" t="s">
        <v>123</v>
      </c>
      <c r="H93" s="1" t="s">
        <v>123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E1D41-20BD-4710-B13F-6BCFF4110F0E}">
  <sheetPr>
    <tabColor rgb="FF7030A0"/>
  </sheetPr>
  <dimension ref="A2:H67"/>
  <sheetViews>
    <sheetView showGridLines="0" zoomScaleNormal="100" zoomScaleSheetLayoutView="89" workbookViewId="0">
      <selection activeCell="C14" sqref="C1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84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</row>
    <row r="3" spans="1:8" x14ac:dyDescent="0.25">
      <c r="A3" s="5" t="s">
        <v>250</v>
      </c>
      <c r="B3" s="2" t="s">
        <v>3</v>
      </c>
      <c r="D3" s="2" t="s">
        <v>249</v>
      </c>
    </row>
    <row r="4" spans="1:8" x14ac:dyDescent="0.25">
      <c r="B4" s="2" t="s">
        <v>5</v>
      </c>
      <c r="D4" s="6">
        <v>45044</v>
      </c>
    </row>
    <row r="6" spans="1:8" x14ac:dyDescent="0.25">
      <c r="B6" s="7" t="s">
        <v>6</v>
      </c>
      <c r="C6" s="8" t="s">
        <v>7</v>
      </c>
      <c r="D6" s="8" t="s">
        <v>8</v>
      </c>
      <c r="E6" s="9" t="s">
        <v>9</v>
      </c>
      <c r="F6" s="8" t="s">
        <v>10</v>
      </c>
      <c r="G6" s="10" t="s">
        <v>11</v>
      </c>
      <c r="H6" s="11" t="s">
        <v>12</v>
      </c>
    </row>
    <row r="7" spans="1:8" x14ac:dyDescent="0.25">
      <c r="A7" s="12"/>
      <c r="B7" s="13" t="s">
        <v>248</v>
      </c>
      <c r="C7" s="14" t="s">
        <v>597</v>
      </c>
      <c r="D7" s="14" t="s">
        <v>373</v>
      </c>
      <c r="E7" s="15">
        <v>11601</v>
      </c>
      <c r="F7" s="15">
        <v>1616947.38</v>
      </c>
      <c r="G7" s="16">
        <f t="shared" ref="G7:G13" si="0">+F7/$F$28</f>
        <v>5.6214509257818762E-2</v>
      </c>
      <c r="H7" s="17"/>
    </row>
    <row r="8" spans="1:8" x14ac:dyDescent="0.25">
      <c r="A8" s="12"/>
      <c r="B8" s="13" t="s">
        <v>247</v>
      </c>
      <c r="C8" s="14" t="s">
        <v>599</v>
      </c>
      <c r="D8" s="14" t="s">
        <v>373</v>
      </c>
      <c r="E8" s="15">
        <v>14770</v>
      </c>
      <c r="F8" s="15">
        <v>1823208.8</v>
      </c>
      <c r="G8" s="16">
        <f t="shared" si="0"/>
        <v>6.3385357640108636E-2</v>
      </c>
      <c r="H8" s="17"/>
    </row>
    <row r="9" spans="1:8" x14ac:dyDescent="0.25">
      <c r="A9" s="12"/>
      <c r="B9" s="13" t="s">
        <v>243</v>
      </c>
      <c r="C9" s="14" t="s">
        <v>598</v>
      </c>
      <c r="D9" s="14" t="s">
        <v>369</v>
      </c>
      <c r="E9" s="15">
        <v>9115</v>
      </c>
      <c r="F9" s="15">
        <v>3005124.35</v>
      </c>
      <c r="G9" s="16">
        <f t="shared" si="0"/>
        <v>0.10447562653150259</v>
      </c>
      <c r="H9" s="17"/>
    </row>
    <row r="10" spans="1:8" x14ac:dyDescent="0.25">
      <c r="A10" s="12"/>
      <c r="B10" s="13" t="s">
        <v>246</v>
      </c>
      <c r="C10" s="14" t="s">
        <v>600</v>
      </c>
      <c r="D10" s="14" t="s">
        <v>331</v>
      </c>
      <c r="E10" s="15">
        <v>10</v>
      </c>
      <c r="F10" s="15">
        <v>9967650</v>
      </c>
      <c r="G10" s="16">
        <f t="shared" si="0"/>
        <v>0.34653357316036915</v>
      </c>
      <c r="H10" s="17" t="s">
        <v>178</v>
      </c>
    </row>
    <row r="11" spans="1:8" x14ac:dyDescent="0.25">
      <c r="A11" s="12"/>
      <c r="B11" s="13" t="s">
        <v>245</v>
      </c>
      <c r="C11" s="14" t="s">
        <v>595</v>
      </c>
      <c r="D11" s="14" t="s">
        <v>331</v>
      </c>
      <c r="E11" s="15">
        <v>1</v>
      </c>
      <c r="F11" s="15">
        <v>1018611</v>
      </c>
      <c r="G11" s="16">
        <f t="shared" si="0"/>
        <v>3.5412851523724927E-2</v>
      </c>
      <c r="H11" s="17" t="s">
        <v>178</v>
      </c>
    </row>
    <row r="12" spans="1:8" x14ac:dyDescent="0.25">
      <c r="A12" s="12"/>
      <c r="B12" s="13" t="s">
        <v>244</v>
      </c>
      <c r="C12" s="14" t="s">
        <v>594</v>
      </c>
      <c r="D12" s="14" t="s">
        <v>331</v>
      </c>
      <c r="E12" s="15">
        <v>3</v>
      </c>
      <c r="F12" s="15">
        <v>3001341</v>
      </c>
      <c r="G12" s="16">
        <f t="shared" si="0"/>
        <v>0.10434409524840012</v>
      </c>
      <c r="H12" s="17" t="s">
        <v>118</v>
      </c>
    </row>
    <row r="13" spans="1:8" x14ac:dyDescent="0.25">
      <c r="A13" s="12"/>
      <c r="B13" s="13" t="s">
        <v>242</v>
      </c>
      <c r="C13" s="14" t="s">
        <v>596</v>
      </c>
      <c r="D13" s="14" t="s">
        <v>369</v>
      </c>
      <c r="E13" s="15">
        <v>7565</v>
      </c>
      <c r="F13" s="15">
        <v>2401963.15</v>
      </c>
      <c r="G13" s="16">
        <f t="shared" si="0"/>
        <v>8.3506229950794389E-2</v>
      </c>
      <c r="H13" s="17"/>
    </row>
    <row r="14" spans="1:8" outlineLevel="1" x14ac:dyDescent="0.25">
      <c r="A14" s="12"/>
      <c r="B14" s="14"/>
      <c r="C14" s="22"/>
      <c r="D14" s="22"/>
      <c r="E14" s="23"/>
      <c r="F14" s="14"/>
      <c r="G14" s="16"/>
      <c r="H14" s="17"/>
    </row>
    <row r="15" spans="1:8" x14ac:dyDescent="0.25">
      <c r="B15" s="73"/>
      <c r="C15" s="22"/>
      <c r="D15" s="22"/>
      <c r="E15" s="93"/>
      <c r="F15" s="74"/>
      <c r="G15" s="95">
        <f>+F15/$F$28</f>
        <v>0</v>
      </c>
      <c r="H15" s="17"/>
    </row>
    <row r="16" spans="1:8" x14ac:dyDescent="0.25">
      <c r="B16" s="22"/>
      <c r="C16" s="22" t="s">
        <v>76</v>
      </c>
      <c r="D16" s="22"/>
      <c r="E16" s="24"/>
      <c r="F16" s="75">
        <f>SUM(F7:F15)</f>
        <v>22834845.68</v>
      </c>
      <c r="G16" s="26">
        <f>+F16/$F$28</f>
        <v>0.79387224331271855</v>
      </c>
      <c r="H16" s="27"/>
    </row>
    <row r="18" spans="1:8" x14ac:dyDescent="0.25">
      <c r="B18" s="28"/>
      <c r="C18" s="28" t="s">
        <v>77</v>
      </c>
      <c r="D18" s="28"/>
      <c r="E18" s="28"/>
      <c r="F18" s="28" t="s">
        <v>10</v>
      </c>
      <c r="G18" s="29" t="s">
        <v>11</v>
      </c>
      <c r="H18" s="28" t="s">
        <v>12</v>
      </c>
    </row>
    <row r="19" spans="1:8" x14ac:dyDescent="0.25">
      <c r="A19" s="33" t="s">
        <v>80</v>
      </c>
      <c r="B19" s="30"/>
      <c r="C19" s="22" t="s">
        <v>78</v>
      </c>
      <c r="D19" s="14"/>
      <c r="E19" s="20"/>
      <c r="F19" s="31" t="s">
        <v>79</v>
      </c>
      <c r="G19" s="32">
        <v>0</v>
      </c>
      <c r="H19" s="14"/>
    </row>
    <row r="20" spans="1:8" x14ac:dyDescent="0.25">
      <c r="B20" s="30" t="s">
        <v>81</v>
      </c>
      <c r="C20" s="22" t="s">
        <v>82</v>
      </c>
      <c r="D20" s="22"/>
      <c r="E20" s="24"/>
      <c r="F20" s="15">
        <v>5261737.92</v>
      </c>
      <c r="G20" s="32">
        <f>+F20/$F$28</f>
        <v>0.18292865845520342</v>
      </c>
      <c r="H20" s="14"/>
    </row>
    <row r="21" spans="1:8" x14ac:dyDescent="0.25">
      <c r="B21" s="30"/>
      <c r="C21" s="22" t="s">
        <v>83</v>
      </c>
      <c r="D21" s="14"/>
      <c r="E21" s="20"/>
      <c r="F21" s="24" t="s">
        <v>79</v>
      </c>
      <c r="G21" s="32">
        <v>0</v>
      </c>
      <c r="H21" s="14"/>
    </row>
    <row r="22" spans="1:8" x14ac:dyDescent="0.25">
      <c r="B22" s="30"/>
      <c r="C22" s="22" t="s">
        <v>84</v>
      </c>
      <c r="D22" s="14"/>
      <c r="E22" s="20"/>
      <c r="F22" s="24" t="s">
        <v>79</v>
      </c>
      <c r="G22" s="32">
        <v>0</v>
      </c>
      <c r="H22" s="14"/>
    </row>
    <row r="23" spans="1:8" x14ac:dyDescent="0.25">
      <c r="A23" s="34" t="s">
        <v>86</v>
      </c>
      <c r="B23" s="30"/>
      <c r="C23" s="22" t="s">
        <v>85</v>
      </c>
      <c r="D23" s="14"/>
      <c r="E23" s="20"/>
      <c r="F23" s="24" t="s">
        <v>79</v>
      </c>
      <c r="G23" s="32">
        <v>0</v>
      </c>
      <c r="H23" s="14"/>
    </row>
    <row r="24" spans="1:8" x14ac:dyDescent="0.25">
      <c r="B24" s="14" t="s">
        <v>86</v>
      </c>
      <c r="C24" s="14" t="s">
        <v>87</v>
      </c>
      <c r="D24" s="14"/>
      <c r="E24" s="20"/>
      <c r="F24" s="15">
        <v>667296.06999999995</v>
      </c>
      <c r="G24" s="32">
        <f>+F24/$F$28</f>
        <v>2.3199098232077952E-2</v>
      </c>
      <c r="H24" s="14"/>
    </row>
    <row r="25" spans="1:8" x14ac:dyDescent="0.25">
      <c r="B25" s="30"/>
      <c r="C25" s="14"/>
      <c r="D25" s="14"/>
      <c r="E25" s="20"/>
      <c r="F25" s="31"/>
      <c r="G25" s="32"/>
      <c r="H25" s="14"/>
    </row>
    <row r="26" spans="1:8" x14ac:dyDescent="0.25">
      <c r="B26" s="30"/>
      <c r="C26" s="14" t="s">
        <v>88</v>
      </c>
      <c r="D26" s="14"/>
      <c r="E26" s="20"/>
      <c r="F26" s="35">
        <f>SUM(F19:F25)</f>
        <v>5929033.9900000002</v>
      </c>
      <c r="G26" s="32">
        <f>+F26/$F$28</f>
        <v>0.20612775668728139</v>
      </c>
      <c r="H26" s="14"/>
    </row>
    <row r="27" spans="1:8" x14ac:dyDescent="0.25">
      <c r="B27" s="30"/>
      <c r="C27" s="14"/>
      <c r="D27" s="14"/>
      <c r="E27" s="20"/>
      <c r="F27" s="35"/>
      <c r="G27" s="32"/>
      <c r="H27" s="14"/>
    </row>
    <row r="28" spans="1:8" x14ac:dyDescent="0.25">
      <c r="B28" s="36"/>
      <c r="C28" s="37" t="s">
        <v>89</v>
      </c>
      <c r="D28" s="38"/>
      <c r="E28" s="39"/>
      <c r="F28" s="40">
        <f>+F26+F16</f>
        <v>28763879.670000002</v>
      </c>
      <c r="G28" s="41">
        <v>1</v>
      </c>
      <c r="H28" s="14"/>
    </row>
    <row r="29" spans="1:8" x14ac:dyDescent="0.25">
      <c r="F29" s="42"/>
    </row>
    <row r="30" spans="1:8" x14ac:dyDescent="0.25">
      <c r="C30" s="22" t="s">
        <v>90</v>
      </c>
      <c r="D30" s="96">
        <v>1.79</v>
      </c>
      <c r="F30" s="4">
        <v>0</v>
      </c>
    </row>
    <row r="31" spans="1:8" x14ac:dyDescent="0.25">
      <c r="C31" s="22" t="s">
        <v>91</v>
      </c>
      <c r="D31" s="96">
        <v>1.51</v>
      </c>
    </row>
    <row r="32" spans="1:8" x14ac:dyDescent="0.25">
      <c r="C32" s="22" t="s">
        <v>92</v>
      </c>
      <c r="D32" s="96">
        <v>7.88</v>
      </c>
    </row>
    <row r="33" spans="1:8" x14ac:dyDescent="0.25">
      <c r="C33" s="22" t="s">
        <v>93</v>
      </c>
      <c r="D33" s="45">
        <v>14.2628</v>
      </c>
    </row>
    <row r="34" spans="1:8" x14ac:dyDescent="0.25">
      <c r="A34" s="33" t="s">
        <v>95</v>
      </c>
      <c r="C34" s="22" t="s">
        <v>94</v>
      </c>
      <c r="D34" s="45">
        <v>14.0952</v>
      </c>
    </row>
    <row r="35" spans="1:8" x14ac:dyDescent="0.25">
      <c r="C35" s="22" t="s">
        <v>96</v>
      </c>
      <c r="D35" s="46">
        <v>0</v>
      </c>
    </row>
    <row r="36" spans="1:8" x14ac:dyDescent="0.25">
      <c r="C36" s="22" t="s">
        <v>97</v>
      </c>
      <c r="D36" s="44">
        <v>0</v>
      </c>
    </row>
    <row r="37" spans="1:8" x14ac:dyDescent="0.25">
      <c r="C37" s="22" t="s">
        <v>98</v>
      </c>
      <c r="D37" s="44">
        <v>0</v>
      </c>
      <c r="F37" s="42"/>
      <c r="G37" s="47"/>
    </row>
    <row r="38" spans="1:8" x14ac:dyDescent="0.25">
      <c r="B38" s="48"/>
      <c r="C38" s="12"/>
    </row>
    <row r="39" spans="1:8" x14ac:dyDescent="0.25">
      <c r="F39" s="4"/>
    </row>
    <row r="40" spans="1:8" x14ac:dyDescent="0.25">
      <c r="C40" s="28" t="s">
        <v>99</v>
      </c>
      <c r="D40" s="28"/>
      <c r="E40" s="28"/>
      <c r="F40" s="28"/>
      <c r="G40" s="29"/>
      <c r="H40" s="28"/>
    </row>
    <row r="41" spans="1:8" x14ac:dyDescent="0.25">
      <c r="A41" s="1" t="s">
        <v>101</v>
      </c>
      <c r="C41" s="28" t="s">
        <v>100</v>
      </c>
      <c r="D41" s="28"/>
      <c r="E41" s="28"/>
      <c r="F41" s="28" t="s">
        <v>10</v>
      </c>
      <c r="G41" s="29" t="s">
        <v>11</v>
      </c>
      <c r="H41" s="28" t="s">
        <v>12</v>
      </c>
    </row>
    <row r="42" spans="1:8" x14ac:dyDescent="0.25">
      <c r="A42" s="14" t="s">
        <v>103</v>
      </c>
      <c r="C42" s="22" t="s">
        <v>102</v>
      </c>
      <c r="D42" s="14"/>
      <c r="E42" s="20"/>
      <c r="F42" s="49">
        <f>SUMIF(Table1345676857891011[[Industry ]],A41,Table1345676857891011[Market Value])</f>
        <v>0</v>
      </c>
      <c r="G42" s="50">
        <f>+F42/$F$28</f>
        <v>0</v>
      </c>
      <c r="H42" s="14"/>
    </row>
    <row r="43" spans="1:8" x14ac:dyDescent="0.25">
      <c r="C43" s="14" t="s">
        <v>104</v>
      </c>
      <c r="D43" s="14"/>
      <c r="E43" s="20"/>
      <c r="F43" s="49">
        <f>SUMIF(Table1345676857891011[[Industry ]],A42,Table1345676857891011[Market Value])</f>
        <v>0</v>
      </c>
      <c r="G43" s="50">
        <f t="shared" ref="G43" si="1">+F43/$F$28</f>
        <v>0</v>
      </c>
      <c r="H43" s="14"/>
    </row>
    <row r="44" spans="1:8" x14ac:dyDescent="0.25">
      <c r="C44" s="14" t="s">
        <v>105</v>
      </c>
      <c r="D44" s="14"/>
      <c r="E44" s="20"/>
      <c r="F44" s="49">
        <f>SUMIF($E$56:$E$64,C44,$H$56:$H$64)</f>
        <v>0</v>
      </c>
      <c r="G44" s="50">
        <f>+F44/$F$28</f>
        <v>0</v>
      </c>
      <c r="H44" s="14"/>
    </row>
    <row r="45" spans="1:8" x14ac:dyDescent="0.25">
      <c r="C45" s="14" t="s">
        <v>106</v>
      </c>
      <c r="D45" s="14"/>
      <c r="E45" s="20"/>
      <c r="F45" s="49">
        <f t="shared" ref="F45:F48" si="2">SUMIF($E$56:$E$64,C45,$H$56:$H$64)</f>
        <v>0</v>
      </c>
      <c r="G45" s="50">
        <f t="shared" ref="G45:G53" si="3">+F45/$F$28</f>
        <v>0</v>
      </c>
      <c r="H45" s="14"/>
    </row>
    <row r="46" spans="1:8" x14ac:dyDescent="0.25">
      <c r="C46" s="14" t="s">
        <v>107</v>
      </c>
      <c r="D46" s="14"/>
      <c r="E46" s="20"/>
      <c r="F46" s="49">
        <f t="shared" si="2"/>
        <v>13987602</v>
      </c>
      <c r="G46" s="97">
        <f t="shared" si="3"/>
        <v>0.48629051993249417</v>
      </c>
      <c r="H46" s="14"/>
    </row>
    <row r="47" spans="1:8" x14ac:dyDescent="0.25">
      <c r="C47" s="14" t="s">
        <v>108</v>
      </c>
      <c r="D47" s="14"/>
      <c r="E47" s="20"/>
      <c r="F47" s="49">
        <f t="shared" si="2"/>
        <v>0</v>
      </c>
      <c r="G47" s="50">
        <f t="shared" si="3"/>
        <v>0</v>
      </c>
      <c r="H47" s="14"/>
    </row>
    <row r="48" spans="1:8" x14ac:dyDescent="0.25">
      <c r="C48" s="14" t="s">
        <v>109</v>
      </c>
      <c r="D48" s="14"/>
      <c r="E48" s="20"/>
      <c r="F48" s="49">
        <f t="shared" si="2"/>
        <v>0</v>
      </c>
      <c r="G48" s="50">
        <f t="shared" si="3"/>
        <v>0</v>
      </c>
      <c r="H48" s="14"/>
    </row>
    <row r="49" spans="3:8" x14ac:dyDescent="0.25">
      <c r="C49" s="14" t="s">
        <v>110</v>
      </c>
      <c r="D49" s="14"/>
      <c r="E49" s="20"/>
      <c r="F49" s="49">
        <f t="shared" ref="F49:F53" ca="1" si="4">SUMIF($E$56:$E$64,C49,H62:H69)</f>
        <v>0</v>
      </c>
      <c r="G49" s="50">
        <f t="shared" ca="1" si="3"/>
        <v>0</v>
      </c>
      <c r="H49" s="14"/>
    </row>
    <row r="50" spans="3:8" x14ac:dyDescent="0.25">
      <c r="C50" s="14" t="s">
        <v>111</v>
      </c>
      <c r="D50" s="14"/>
      <c r="E50" s="20"/>
      <c r="F50" s="49">
        <f t="shared" ca="1" si="4"/>
        <v>0</v>
      </c>
      <c r="G50" s="50">
        <f t="shared" ca="1" si="3"/>
        <v>0</v>
      </c>
      <c r="H50" s="14"/>
    </row>
    <row r="51" spans="3:8" x14ac:dyDescent="0.25">
      <c r="C51" s="14" t="s">
        <v>112</v>
      </c>
      <c r="D51" s="14"/>
      <c r="E51" s="20"/>
      <c r="F51" s="49">
        <f t="shared" ca="1" si="4"/>
        <v>0</v>
      </c>
      <c r="G51" s="50">
        <f t="shared" ca="1" si="3"/>
        <v>0</v>
      </c>
      <c r="H51" s="14"/>
    </row>
    <row r="52" spans="3:8" x14ac:dyDescent="0.25">
      <c r="C52" s="14" t="s">
        <v>113</v>
      </c>
      <c r="D52" s="14"/>
      <c r="E52" s="20"/>
      <c r="F52" s="49">
        <f t="shared" ca="1" si="4"/>
        <v>0</v>
      </c>
      <c r="G52" s="50">
        <f t="shared" ca="1" si="3"/>
        <v>0</v>
      </c>
      <c r="H52" s="14"/>
    </row>
    <row r="53" spans="3:8" x14ac:dyDescent="0.25">
      <c r="C53" s="14" t="s">
        <v>114</v>
      </c>
      <c r="D53" s="14"/>
      <c r="E53" s="20"/>
      <c r="F53" s="49">
        <f t="shared" ca="1" si="4"/>
        <v>0</v>
      </c>
      <c r="G53" s="50">
        <f t="shared" ca="1" si="3"/>
        <v>0</v>
      </c>
      <c r="H53" s="14"/>
    </row>
    <row r="56" spans="3:8" x14ac:dyDescent="0.25">
      <c r="E56" s="14" t="s">
        <v>105</v>
      </c>
      <c r="F56" s="14" t="s">
        <v>115</v>
      </c>
      <c r="G56" s="84">
        <f>H56/$F$28</f>
        <v>0</v>
      </c>
      <c r="H56" s="1">
        <f t="shared" ref="H56:H64" si="5">SUMIF($H$7:$H$13,F56,$F$7:$F$13)</f>
        <v>0</v>
      </c>
    </row>
    <row r="57" spans="3:8" x14ac:dyDescent="0.25">
      <c r="E57" s="14" t="s">
        <v>105</v>
      </c>
      <c r="F57" s="14" t="s">
        <v>116</v>
      </c>
      <c r="G57" s="84">
        <f t="shared" ref="G57:G64" si="6">H57/$F$28</f>
        <v>0</v>
      </c>
      <c r="H57" s="1">
        <f t="shared" si="5"/>
        <v>0</v>
      </c>
    </row>
    <row r="58" spans="3:8" x14ac:dyDescent="0.25">
      <c r="E58" s="14" t="s">
        <v>105</v>
      </c>
      <c r="F58" s="14" t="s">
        <v>117</v>
      </c>
      <c r="G58" s="84">
        <f t="shared" si="6"/>
        <v>0</v>
      </c>
      <c r="H58" s="1">
        <f t="shared" si="5"/>
        <v>0</v>
      </c>
    </row>
    <row r="59" spans="3:8" x14ac:dyDescent="0.25">
      <c r="E59" s="14" t="s">
        <v>107</v>
      </c>
      <c r="F59" s="14" t="s">
        <v>118</v>
      </c>
      <c r="G59" s="84">
        <f t="shared" si="6"/>
        <v>0.10434409524840012</v>
      </c>
      <c r="H59" s="1">
        <f t="shared" si="5"/>
        <v>3001341</v>
      </c>
    </row>
    <row r="60" spans="3:8" x14ac:dyDescent="0.25">
      <c r="E60" s="14" t="s">
        <v>107</v>
      </c>
      <c r="F60" s="72" t="s">
        <v>178</v>
      </c>
      <c r="G60" s="84">
        <f t="shared" si="6"/>
        <v>0.38194642468409407</v>
      </c>
      <c r="H60" s="1">
        <f t="shared" si="5"/>
        <v>10986261</v>
      </c>
    </row>
    <row r="61" spans="3:8" x14ac:dyDescent="0.25">
      <c r="E61" s="14" t="s">
        <v>108</v>
      </c>
      <c r="F61" s="14" t="s">
        <v>119</v>
      </c>
      <c r="G61" s="84">
        <f t="shared" si="6"/>
        <v>0</v>
      </c>
      <c r="H61" s="1">
        <f t="shared" si="5"/>
        <v>0</v>
      </c>
    </row>
    <row r="62" spans="3:8" x14ac:dyDescent="0.25">
      <c r="E62" s="14" t="s">
        <v>105</v>
      </c>
      <c r="F62" s="14" t="s">
        <v>120</v>
      </c>
      <c r="G62" s="84">
        <f t="shared" si="6"/>
        <v>0</v>
      </c>
      <c r="H62" s="1">
        <f t="shared" si="5"/>
        <v>0</v>
      </c>
    </row>
    <row r="63" spans="3:8" x14ac:dyDescent="0.25">
      <c r="E63" s="14" t="s">
        <v>108</v>
      </c>
      <c r="F63" s="14" t="s">
        <v>121</v>
      </c>
      <c r="G63" s="84">
        <f t="shared" si="6"/>
        <v>0</v>
      </c>
      <c r="H63" s="1">
        <f t="shared" si="5"/>
        <v>0</v>
      </c>
    </row>
    <row r="64" spans="3:8" x14ac:dyDescent="0.25">
      <c r="E64" s="14" t="s">
        <v>105</v>
      </c>
      <c r="F64" s="14" t="s">
        <v>122</v>
      </c>
      <c r="G64" s="84">
        <f t="shared" si="6"/>
        <v>0</v>
      </c>
      <c r="H64" s="1">
        <f t="shared" si="5"/>
        <v>0</v>
      </c>
    </row>
    <row r="65" spans="6:8" x14ac:dyDescent="0.25">
      <c r="G65" s="84">
        <f>SUM(G56:G64)</f>
        <v>0.48629051993249417</v>
      </c>
      <c r="H65" s="1">
        <f>SUM(H56:H64)</f>
        <v>13987602</v>
      </c>
    </row>
    <row r="67" spans="6:8" x14ac:dyDescent="0.25">
      <c r="F67" s="72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2EAAC-02EB-4AB5-9E60-7AB7DBC4AEC1}">
  <sheetPr>
    <tabColor rgb="FF7030A0"/>
  </sheetPr>
  <dimension ref="A2:O124"/>
  <sheetViews>
    <sheetView showGridLines="0" topLeftCell="A39" zoomScaleNormal="100" zoomScaleSheetLayoutView="89" workbookViewId="0">
      <selection activeCell="F82" sqref="F82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60.7109375" style="1" customWidth="1"/>
    <col min="4" max="4" width="34.140625" style="1" customWidth="1"/>
    <col min="5" max="5" width="19.42578125" style="4" customWidth="1"/>
    <col min="6" max="6" width="29.5703125" style="1" customWidth="1"/>
    <col min="7" max="7" width="20.5703125" style="1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</row>
    <row r="3" spans="1:8" x14ac:dyDescent="0.25">
      <c r="A3" s="1" t="s">
        <v>601</v>
      </c>
      <c r="B3" s="2" t="s">
        <v>3</v>
      </c>
      <c r="D3" s="2" t="s">
        <v>287</v>
      </c>
    </row>
    <row r="4" spans="1:8" x14ac:dyDescent="0.25">
      <c r="B4" s="2" t="s">
        <v>5</v>
      </c>
      <c r="D4" s="6">
        <v>45044</v>
      </c>
    </row>
    <row r="6" spans="1:8" x14ac:dyDescent="0.25">
      <c r="B6" s="7" t="s">
        <v>6</v>
      </c>
      <c r="C6" s="8" t="s">
        <v>7</v>
      </c>
      <c r="D6" s="8" t="s">
        <v>8</v>
      </c>
      <c r="E6" s="9" t="s">
        <v>9</v>
      </c>
      <c r="F6" s="8" t="s">
        <v>10</v>
      </c>
      <c r="G6" s="8" t="s">
        <v>11</v>
      </c>
      <c r="H6" s="11" t="s">
        <v>12</v>
      </c>
    </row>
    <row r="7" spans="1:8" x14ac:dyDescent="0.25">
      <c r="A7" s="12"/>
      <c r="B7" s="13" t="s">
        <v>38</v>
      </c>
      <c r="C7" s="14" t="s">
        <v>441</v>
      </c>
      <c r="D7" s="14" t="s">
        <v>437</v>
      </c>
      <c r="E7" s="15">
        <v>65</v>
      </c>
      <c r="F7" s="15">
        <v>7016.75</v>
      </c>
      <c r="G7" s="64">
        <f t="shared" ref="G7:G70" si="0">+F7/$F$88</f>
        <v>1.2145012075950759E-3</v>
      </c>
      <c r="H7" s="17"/>
    </row>
    <row r="8" spans="1:8" x14ac:dyDescent="0.25">
      <c r="A8" s="12"/>
      <c r="B8" s="13" t="s">
        <v>13</v>
      </c>
      <c r="C8" s="14" t="s">
        <v>435</v>
      </c>
      <c r="D8" s="14" t="s">
        <v>331</v>
      </c>
      <c r="E8" s="15">
        <v>51</v>
      </c>
      <c r="F8" s="15">
        <v>29493.3</v>
      </c>
      <c r="G8" s="64">
        <f t="shared" si="0"/>
        <v>5.1048773956552324E-3</v>
      </c>
      <c r="H8" s="17"/>
    </row>
    <row r="9" spans="1:8" x14ac:dyDescent="0.25">
      <c r="A9" s="12"/>
      <c r="B9" s="13" t="s">
        <v>187</v>
      </c>
      <c r="C9" s="14" t="s">
        <v>438</v>
      </c>
      <c r="D9" s="87" t="s">
        <v>236</v>
      </c>
      <c r="E9" s="15">
        <v>20000</v>
      </c>
      <c r="F9" s="15">
        <v>2003684</v>
      </c>
      <c r="G9" s="64">
        <f t="shared" si="0"/>
        <v>0.34680965370562328</v>
      </c>
      <c r="H9" s="17"/>
    </row>
    <row r="10" spans="1:8" x14ac:dyDescent="0.25">
      <c r="A10" s="12"/>
      <c r="B10" s="13" t="s">
        <v>14</v>
      </c>
      <c r="C10" s="14" t="s">
        <v>439</v>
      </c>
      <c r="D10" s="14" t="s">
        <v>442</v>
      </c>
      <c r="E10" s="15">
        <v>64</v>
      </c>
      <c r="F10" s="15">
        <v>27235.200000000001</v>
      </c>
      <c r="G10" s="64">
        <f t="shared" si="0"/>
        <v>4.7140318935537696E-3</v>
      </c>
      <c r="H10" s="17"/>
    </row>
    <row r="11" spans="1:8" x14ac:dyDescent="0.25">
      <c r="A11" s="12"/>
      <c r="B11" s="13" t="s">
        <v>16</v>
      </c>
      <c r="C11" s="14" t="s">
        <v>443</v>
      </c>
      <c r="D11" s="14" t="s">
        <v>317</v>
      </c>
      <c r="E11" s="15">
        <v>9</v>
      </c>
      <c r="F11" s="15">
        <v>24980.400000000001</v>
      </c>
      <c r="G11" s="64">
        <f t="shared" si="0"/>
        <v>4.3237575752603464E-3</v>
      </c>
      <c r="H11" s="17"/>
    </row>
    <row r="12" spans="1:8" x14ac:dyDescent="0.25">
      <c r="A12" s="12"/>
      <c r="B12" s="13" t="s">
        <v>17</v>
      </c>
      <c r="C12" s="14" t="s">
        <v>436</v>
      </c>
      <c r="D12" s="14" t="s">
        <v>440</v>
      </c>
      <c r="E12" s="15">
        <v>13</v>
      </c>
      <c r="F12" s="15">
        <v>12839.45</v>
      </c>
      <c r="G12" s="64">
        <f t="shared" si="0"/>
        <v>2.2223290739810594E-3</v>
      </c>
      <c r="H12" s="17"/>
    </row>
    <row r="13" spans="1:8" x14ac:dyDescent="0.25">
      <c r="A13" s="12"/>
      <c r="B13" s="13" t="s">
        <v>18</v>
      </c>
      <c r="C13" s="14" t="s">
        <v>444</v>
      </c>
      <c r="D13" s="14" t="s">
        <v>373</v>
      </c>
      <c r="E13" s="15">
        <v>33</v>
      </c>
      <c r="F13" s="15">
        <v>7829.25</v>
      </c>
      <c r="G13" s="64">
        <f t="shared" si="0"/>
        <v>1.3551335845745889E-3</v>
      </c>
      <c r="H13" s="17"/>
    </row>
    <row r="14" spans="1:8" x14ac:dyDescent="0.25">
      <c r="A14" s="12"/>
      <c r="B14" s="13" t="s">
        <v>304</v>
      </c>
      <c r="C14" s="14" t="s">
        <v>445</v>
      </c>
      <c r="D14" s="87" t="s">
        <v>236</v>
      </c>
      <c r="E14" s="15">
        <v>1000</v>
      </c>
      <c r="F14" s="15">
        <v>64041.5</v>
      </c>
      <c r="G14" s="64">
        <f t="shared" si="0"/>
        <v>1.1084687225025838E-2</v>
      </c>
      <c r="H14" s="17"/>
    </row>
    <row r="15" spans="1:8" x14ac:dyDescent="0.25">
      <c r="A15" s="12"/>
      <c r="B15" s="13" t="s">
        <v>19</v>
      </c>
      <c r="C15" s="14" t="s">
        <v>446</v>
      </c>
      <c r="D15" s="14" t="s">
        <v>447</v>
      </c>
      <c r="E15" s="15">
        <v>9</v>
      </c>
      <c r="F15" s="15">
        <v>11042.1</v>
      </c>
      <c r="G15" s="64">
        <f t="shared" si="0"/>
        <v>1.9112329475021324E-3</v>
      </c>
      <c r="H15" s="17"/>
    </row>
    <row r="16" spans="1:8" x14ac:dyDescent="0.25">
      <c r="A16" s="12"/>
      <c r="B16" s="13" t="s">
        <v>21</v>
      </c>
      <c r="C16" s="14" t="s">
        <v>448</v>
      </c>
      <c r="D16" s="14" t="s">
        <v>405</v>
      </c>
      <c r="E16" s="15">
        <v>11</v>
      </c>
      <c r="F16" s="15">
        <v>26008.400000000001</v>
      </c>
      <c r="G16" s="64">
        <f t="shared" si="0"/>
        <v>4.5016899857648869E-3</v>
      </c>
      <c r="H16" s="17"/>
    </row>
    <row r="17" spans="1:8" x14ac:dyDescent="0.25">
      <c r="A17" s="12"/>
      <c r="B17" s="13" t="s">
        <v>191</v>
      </c>
      <c r="C17" s="14" t="s">
        <v>451</v>
      </c>
      <c r="D17" s="87" t="s">
        <v>236</v>
      </c>
      <c r="E17" s="15">
        <v>10000</v>
      </c>
      <c r="F17" s="15">
        <v>617602</v>
      </c>
      <c r="G17" s="64">
        <f t="shared" si="0"/>
        <v>0.10689826127667852</v>
      </c>
      <c r="H17" s="17"/>
    </row>
    <row r="18" spans="1:8" x14ac:dyDescent="0.25">
      <c r="A18" s="12"/>
      <c r="B18" s="13" t="s">
        <v>22</v>
      </c>
      <c r="C18" s="14" t="s">
        <v>450</v>
      </c>
      <c r="D18" s="14" t="s">
        <v>331</v>
      </c>
      <c r="E18" s="15">
        <v>56</v>
      </c>
      <c r="F18" s="15">
        <v>51388.4</v>
      </c>
      <c r="G18" s="64">
        <f t="shared" si="0"/>
        <v>8.8946127275987882E-3</v>
      </c>
      <c r="H18" s="17"/>
    </row>
    <row r="19" spans="1:8" x14ac:dyDescent="0.25">
      <c r="A19" s="12"/>
      <c r="B19" s="13" t="s">
        <v>297</v>
      </c>
      <c r="C19" s="14" t="s">
        <v>449</v>
      </c>
      <c r="D19" s="14" t="s">
        <v>452</v>
      </c>
      <c r="E19" s="15">
        <v>41</v>
      </c>
      <c r="F19" s="15">
        <v>4399.3</v>
      </c>
      <c r="G19" s="64">
        <f t="shared" si="0"/>
        <v>7.6145725051811981E-4</v>
      </c>
      <c r="H19" s="17"/>
    </row>
    <row r="20" spans="1:8" x14ac:dyDescent="0.25">
      <c r="A20" s="12"/>
      <c r="B20" s="13" t="s">
        <v>23</v>
      </c>
      <c r="C20" s="14" t="s">
        <v>434</v>
      </c>
      <c r="D20" s="14" t="s">
        <v>411</v>
      </c>
      <c r="E20" s="15">
        <v>2</v>
      </c>
      <c r="F20" s="15">
        <v>6602.2</v>
      </c>
      <c r="G20" s="64">
        <f t="shared" si="0"/>
        <v>1.1427484052850977E-3</v>
      </c>
      <c r="H20" s="17"/>
    </row>
    <row r="21" spans="1:8" x14ac:dyDescent="0.25">
      <c r="A21" s="12"/>
      <c r="B21" s="13" t="s">
        <v>24</v>
      </c>
      <c r="C21" s="14" t="s">
        <v>458</v>
      </c>
      <c r="D21" s="14" t="s">
        <v>415</v>
      </c>
      <c r="E21" s="15">
        <v>24</v>
      </c>
      <c r="F21" s="15">
        <v>19183.2</v>
      </c>
      <c r="G21" s="64">
        <f t="shared" si="0"/>
        <v>3.3203434019364892E-3</v>
      </c>
      <c r="H21" s="17"/>
    </row>
    <row r="22" spans="1:8" x14ac:dyDescent="0.25">
      <c r="A22" s="12"/>
      <c r="B22" s="13" t="s">
        <v>25</v>
      </c>
      <c r="C22" s="14" t="s">
        <v>453</v>
      </c>
      <c r="D22" s="14" t="s">
        <v>454</v>
      </c>
      <c r="E22" s="15">
        <v>13</v>
      </c>
      <c r="F22" s="15">
        <v>5154.5</v>
      </c>
      <c r="G22" s="64">
        <f t="shared" si="0"/>
        <v>8.9217179955803163E-4</v>
      </c>
      <c r="H22" s="17"/>
    </row>
    <row r="23" spans="1:8" x14ac:dyDescent="0.25">
      <c r="A23" s="12"/>
      <c r="B23" s="13" t="s">
        <v>308</v>
      </c>
      <c r="C23" s="14" t="s">
        <v>455</v>
      </c>
      <c r="D23" s="87" t="s">
        <v>236</v>
      </c>
      <c r="E23" s="15">
        <v>10000</v>
      </c>
      <c r="F23" s="15">
        <v>1009894</v>
      </c>
      <c r="G23" s="64">
        <f t="shared" si="0"/>
        <v>0.17479851534442892</v>
      </c>
      <c r="H23" s="17"/>
    </row>
    <row r="24" spans="1:8" x14ac:dyDescent="0.25">
      <c r="A24" s="12"/>
      <c r="B24" s="13" t="s">
        <v>66</v>
      </c>
      <c r="C24" s="14" t="s">
        <v>457</v>
      </c>
      <c r="D24" s="14" t="s">
        <v>456</v>
      </c>
      <c r="E24" s="15">
        <v>12</v>
      </c>
      <c r="F24" s="15">
        <v>5233.2</v>
      </c>
      <c r="G24" s="64">
        <f t="shared" si="0"/>
        <v>9.0579366794977026E-4</v>
      </c>
      <c r="H24" s="17"/>
    </row>
    <row r="25" spans="1:8" x14ac:dyDescent="0.25">
      <c r="A25" s="12"/>
      <c r="B25" s="13" t="s">
        <v>65</v>
      </c>
      <c r="C25" s="14" t="s">
        <v>459</v>
      </c>
      <c r="D25" s="14" t="s">
        <v>331</v>
      </c>
      <c r="E25" s="15">
        <v>34</v>
      </c>
      <c r="F25" s="15">
        <v>57378.400000000001</v>
      </c>
      <c r="G25" s="64">
        <f t="shared" si="0"/>
        <v>9.9313978821923693E-3</v>
      </c>
      <c r="H25" s="17"/>
    </row>
    <row r="26" spans="1:8" x14ac:dyDescent="0.25">
      <c r="A26" s="12"/>
      <c r="B26" s="13" t="s">
        <v>64</v>
      </c>
      <c r="C26" s="14" t="s">
        <v>504</v>
      </c>
      <c r="D26" s="14" t="s">
        <v>507</v>
      </c>
      <c r="E26" s="15">
        <v>26</v>
      </c>
      <c r="F26" s="15">
        <v>32571.5</v>
      </c>
      <c r="G26" s="64">
        <f t="shared" si="0"/>
        <v>5.6376707283547246E-3</v>
      </c>
      <c r="H26" s="17"/>
    </row>
    <row r="27" spans="1:8" x14ac:dyDescent="0.25">
      <c r="A27" s="12"/>
      <c r="B27" s="13" t="s">
        <v>63</v>
      </c>
      <c r="C27" s="14" t="s">
        <v>503</v>
      </c>
      <c r="D27" s="14" t="s">
        <v>507</v>
      </c>
      <c r="E27" s="15">
        <v>6</v>
      </c>
      <c r="F27" s="15">
        <v>6384.6</v>
      </c>
      <c r="G27" s="64">
        <f t="shared" si="0"/>
        <v>1.1050848911549538E-3</v>
      </c>
      <c r="H27" s="17"/>
    </row>
    <row r="28" spans="1:8" x14ac:dyDescent="0.25">
      <c r="A28" s="12"/>
      <c r="B28" s="13" t="s">
        <v>62</v>
      </c>
      <c r="C28" s="14" t="s">
        <v>505</v>
      </c>
      <c r="D28" s="14" t="s">
        <v>462</v>
      </c>
      <c r="E28" s="15">
        <v>6</v>
      </c>
      <c r="F28" s="15">
        <v>6142.2</v>
      </c>
      <c r="G28" s="64">
        <f t="shared" si="0"/>
        <v>1.0631288441643888E-3</v>
      </c>
      <c r="H28" s="17"/>
    </row>
    <row r="29" spans="1:8" x14ac:dyDescent="0.25">
      <c r="A29" s="12"/>
      <c r="B29" s="13" t="s">
        <v>61</v>
      </c>
      <c r="C29" s="14" t="s">
        <v>506</v>
      </c>
      <c r="D29" s="14" t="s">
        <v>335</v>
      </c>
      <c r="E29" s="15">
        <v>55</v>
      </c>
      <c r="F29" s="15">
        <v>9460</v>
      </c>
      <c r="G29" s="64">
        <f t="shared" si="0"/>
        <v>1.6373935830476243E-3</v>
      </c>
      <c r="H29" s="17"/>
    </row>
    <row r="30" spans="1:8" x14ac:dyDescent="0.25">
      <c r="A30" s="12"/>
      <c r="B30" s="13" t="s">
        <v>59</v>
      </c>
      <c r="C30" s="14" t="s">
        <v>509</v>
      </c>
      <c r="D30" s="14" t="s">
        <v>440</v>
      </c>
      <c r="E30" s="15">
        <v>8</v>
      </c>
      <c r="F30" s="15">
        <v>7264.4</v>
      </c>
      <c r="G30" s="64">
        <f t="shared" si="0"/>
        <v>1.2573659560984314E-3</v>
      </c>
      <c r="H30" s="17"/>
    </row>
    <row r="31" spans="1:8" x14ac:dyDescent="0.25">
      <c r="A31" s="12"/>
      <c r="B31" s="13" t="s">
        <v>58</v>
      </c>
      <c r="C31" s="14" t="s">
        <v>508</v>
      </c>
      <c r="D31" s="14" t="s">
        <v>331</v>
      </c>
      <c r="E31" s="15">
        <v>5</v>
      </c>
      <c r="F31" s="15">
        <v>5764</v>
      </c>
      <c r="G31" s="64">
        <f t="shared" si="0"/>
        <v>9.9766771804297104E-4</v>
      </c>
      <c r="H31" s="17"/>
    </row>
    <row r="32" spans="1:8" x14ac:dyDescent="0.25">
      <c r="A32" s="12"/>
      <c r="B32" s="13" t="s">
        <v>56</v>
      </c>
      <c r="C32" s="14" t="s">
        <v>460</v>
      </c>
      <c r="D32" s="14" t="s">
        <v>331</v>
      </c>
      <c r="E32" s="15">
        <v>27</v>
      </c>
      <c r="F32" s="15">
        <v>23220</v>
      </c>
      <c r="G32" s="64">
        <f t="shared" si="0"/>
        <v>4.0190569765714418E-3</v>
      </c>
      <c r="H32" s="17"/>
    </row>
    <row r="33" spans="1:8" x14ac:dyDescent="0.25">
      <c r="A33" s="12"/>
      <c r="B33" s="13" t="s">
        <v>55</v>
      </c>
      <c r="C33" s="14" t="s">
        <v>461</v>
      </c>
      <c r="D33" s="14" t="s">
        <v>462</v>
      </c>
      <c r="E33" s="15">
        <v>7</v>
      </c>
      <c r="F33" s="15">
        <v>22534.75</v>
      </c>
      <c r="G33" s="64">
        <f t="shared" si="0"/>
        <v>3.9004497934019503E-3</v>
      </c>
      <c r="H33" s="17"/>
    </row>
    <row r="34" spans="1:8" x14ac:dyDescent="0.25">
      <c r="A34" s="12"/>
      <c r="B34" s="13" t="s">
        <v>54</v>
      </c>
      <c r="C34" s="14" t="s">
        <v>463</v>
      </c>
      <c r="D34" s="14" t="s">
        <v>454</v>
      </c>
      <c r="E34" s="15">
        <v>2</v>
      </c>
      <c r="F34" s="15">
        <v>15112.4</v>
      </c>
      <c r="G34" s="64">
        <f t="shared" si="0"/>
        <v>2.6157449032187014E-3</v>
      </c>
      <c r="H34" s="17"/>
    </row>
    <row r="35" spans="1:8" x14ac:dyDescent="0.25">
      <c r="A35" s="12"/>
      <c r="B35" s="13" t="s">
        <v>53</v>
      </c>
      <c r="C35" s="14" t="s">
        <v>464</v>
      </c>
      <c r="D35" s="14" t="s">
        <v>466</v>
      </c>
      <c r="E35" s="15">
        <v>1</v>
      </c>
      <c r="F35" s="15">
        <v>4929.8500000000004</v>
      </c>
      <c r="G35" s="64">
        <f t="shared" si="0"/>
        <v>8.5328802911071157E-4</v>
      </c>
      <c r="H35" s="17"/>
    </row>
    <row r="36" spans="1:8" x14ac:dyDescent="0.25">
      <c r="A36" s="12"/>
      <c r="B36" s="13" t="s">
        <v>52</v>
      </c>
      <c r="C36" s="14" t="s">
        <v>465</v>
      </c>
      <c r="D36" s="14" t="s">
        <v>467</v>
      </c>
      <c r="E36" s="15">
        <v>3</v>
      </c>
      <c r="F36" s="15">
        <v>7925.55</v>
      </c>
      <c r="G36" s="64">
        <f t="shared" si="0"/>
        <v>1.3718017666092071E-3</v>
      </c>
      <c r="H36" s="17"/>
    </row>
    <row r="37" spans="1:8" x14ac:dyDescent="0.25">
      <c r="A37" s="12"/>
      <c r="B37" s="13" t="s">
        <v>51</v>
      </c>
      <c r="C37" s="14" t="s">
        <v>470</v>
      </c>
      <c r="D37" s="14" t="s">
        <v>320</v>
      </c>
      <c r="E37" s="15">
        <v>2</v>
      </c>
      <c r="F37" s="15">
        <v>12560.2</v>
      </c>
      <c r="G37" s="64">
        <f t="shared" si="0"/>
        <v>2.1739948078007159E-3</v>
      </c>
      <c r="H37" s="17"/>
    </row>
    <row r="38" spans="1:8" x14ac:dyDescent="0.25">
      <c r="A38" s="12"/>
      <c r="B38" s="13" t="s">
        <v>50</v>
      </c>
      <c r="C38" s="14" t="s">
        <v>472</v>
      </c>
      <c r="D38" s="14" t="s">
        <v>468</v>
      </c>
      <c r="E38" s="15">
        <v>3</v>
      </c>
      <c r="F38" s="15">
        <v>4438.5</v>
      </c>
      <c r="G38" s="64">
        <f t="shared" si="0"/>
        <v>7.6824222181362371E-4</v>
      </c>
      <c r="H38" s="17"/>
    </row>
    <row r="39" spans="1:8" x14ac:dyDescent="0.25">
      <c r="A39" s="12"/>
      <c r="B39" s="13" t="s">
        <v>48</v>
      </c>
      <c r="C39" s="14" t="s">
        <v>471</v>
      </c>
      <c r="D39" s="14" t="s">
        <v>329</v>
      </c>
      <c r="E39" s="15">
        <v>7</v>
      </c>
      <c r="F39" s="15">
        <v>2503.1999999999998</v>
      </c>
      <c r="G39" s="64">
        <f t="shared" si="0"/>
        <v>4.3326888129860598E-4</v>
      </c>
      <c r="H39" s="17"/>
    </row>
    <row r="40" spans="1:8" x14ac:dyDescent="0.25">
      <c r="A40" s="12"/>
      <c r="B40" s="13" t="s">
        <v>46</v>
      </c>
      <c r="C40" s="14" t="s">
        <v>469</v>
      </c>
      <c r="D40" s="14" t="s">
        <v>411</v>
      </c>
      <c r="E40" s="15">
        <v>1</v>
      </c>
      <c r="F40" s="15">
        <v>4431.95</v>
      </c>
      <c r="G40" s="64">
        <f t="shared" si="0"/>
        <v>7.6710850849766581E-4</v>
      </c>
      <c r="H40" s="17"/>
    </row>
    <row r="41" spans="1:8" x14ac:dyDescent="0.25">
      <c r="A41" s="12"/>
      <c r="B41" s="13" t="s">
        <v>44</v>
      </c>
      <c r="C41" s="14" t="s">
        <v>478</v>
      </c>
      <c r="D41" s="14" t="s">
        <v>474</v>
      </c>
      <c r="E41" s="15">
        <v>4</v>
      </c>
      <c r="F41" s="15">
        <v>3108.6</v>
      </c>
      <c r="G41" s="64">
        <f t="shared" si="0"/>
        <v>5.380551471735565E-4</v>
      </c>
      <c r="H41" s="17"/>
    </row>
    <row r="42" spans="1:8" x14ac:dyDescent="0.25">
      <c r="A42" s="12"/>
      <c r="B42" s="13" t="s">
        <v>26</v>
      </c>
      <c r="C42" s="14" t="s">
        <v>475</v>
      </c>
      <c r="D42" s="14" t="s">
        <v>377</v>
      </c>
      <c r="E42" s="15">
        <v>25</v>
      </c>
      <c r="F42" s="15">
        <v>60512.5</v>
      </c>
      <c r="G42" s="64">
        <f t="shared" si="0"/>
        <v>1.0473866722428051E-2</v>
      </c>
      <c r="H42" s="17"/>
    </row>
    <row r="43" spans="1:8" x14ac:dyDescent="0.25">
      <c r="A43" s="12"/>
      <c r="B43" s="13" t="s">
        <v>40</v>
      </c>
      <c r="C43" s="14" t="s">
        <v>479</v>
      </c>
      <c r="D43" s="14" t="s">
        <v>473</v>
      </c>
      <c r="E43" s="15">
        <v>4</v>
      </c>
      <c r="F43" s="15">
        <v>3205.4</v>
      </c>
      <c r="G43" s="64">
        <f t="shared" si="0"/>
        <v>5.5480987220939268E-4</v>
      </c>
      <c r="H43" s="17"/>
    </row>
    <row r="44" spans="1:8" ht="13.5" customHeight="1" x14ac:dyDescent="0.25">
      <c r="A44" s="12"/>
      <c r="B44" s="13" t="s">
        <v>41</v>
      </c>
      <c r="C44" s="14" t="s">
        <v>477</v>
      </c>
      <c r="D44" s="14" t="s">
        <v>476</v>
      </c>
      <c r="E44" s="15">
        <v>2</v>
      </c>
      <c r="F44" s="15">
        <v>9107.1</v>
      </c>
      <c r="G44" s="64">
        <f t="shared" si="0"/>
        <v>1.5763115327878457E-3</v>
      </c>
      <c r="H44" s="17"/>
    </row>
    <row r="45" spans="1:8" x14ac:dyDescent="0.25">
      <c r="A45" s="12"/>
      <c r="B45" s="13" t="s">
        <v>42</v>
      </c>
      <c r="C45" s="14" t="s">
        <v>480</v>
      </c>
      <c r="D45" s="14" t="s">
        <v>409</v>
      </c>
      <c r="E45" s="15">
        <v>5</v>
      </c>
      <c r="F45" s="15">
        <v>5700.5</v>
      </c>
      <c r="G45" s="64">
        <f t="shared" si="0"/>
        <v>9.8667675688826444E-4</v>
      </c>
      <c r="H45" s="17"/>
    </row>
    <row r="46" spans="1:8" x14ac:dyDescent="0.25">
      <c r="A46" s="12"/>
      <c r="B46" s="13" t="s">
        <v>43</v>
      </c>
      <c r="C46" s="14" t="s">
        <v>483</v>
      </c>
      <c r="D46" s="14" t="s">
        <v>484</v>
      </c>
      <c r="E46" s="15">
        <v>8</v>
      </c>
      <c r="F46" s="15">
        <v>3571.6</v>
      </c>
      <c r="G46" s="64">
        <f t="shared" si="0"/>
        <v>6.1819396630157452E-4</v>
      </c>
      <c r="H46" s="17"/>
    </row>
    <row r="47" spans="1:8" x14ac:dyDescent="0.25">
      <c r="A47" s="12"/>
      <c r="B47" s="13" t="s">
        <v>39</v>
      </c>
      <c r="C47" s="14" t="s">
        <v>481</v>
      </c>
      <c r="D47" s="14" t="s">
        <v>482</v>
      </c>
      <c r="E47" s="15">
        <v>7</v>
      </c>
      <c r="F47" s="15">
        <v>5346.95</v>
      </c>
      <c r="G47" s="64">
        <f t="shared" si="0"/>
        <v>9.2548220072690215E-4</v>
      </c>
      <c r="H47" s="17"/>
    </row>
    <row r="48" spans="1:8" x14ac:dyDescent="0.25">
      <c r="A48" s="12"/>
      <c r="B48" s="13" t="s">
        <v>49</v>
      </c>
      <c r="C48" s="14" t="s">
        <v>486</v>
      </c>
      <c r="D48" s="14" t="s">
        <v>485</v>
      </c>
      <c r="E48" s="15">
        <v>11</v>
      </c>
      <c r="F48" s="15">
        <v>5861.9</v>
      </c>
      <c r="G48" s="64">
        <f t="shared" si="0"/>
        <v>1.0146128376814871E-3</v>
      </c>
      <c r="H48" s="17"/>
    </row>
    <row r="49" spans="1:15" x14ac:dyDescent="0.25">
      <c r="A49" s="12"/>
      <c r="B49" s="13" t="s">
        <v>60</v>
      </c>
      <c r="C49" s="14" t="s">
        <v>487</v>
      </c>
      <c r="D49" s="14" t="s">
        <v>289</v>
      </c>
      <c r="E49" s="15">
        <v>3</v>
      </c>
      <c r="F49" s="15">
        <v>4726.95</v>
      </c>
      <c r="G49" s="64">
        <f t="shared" si="0"/>
        <v>8.1816887921638132E-4</v>
      </c>
      <c r="H49" s="17"/>
    </row>
    <row r="50" spans="1:15" x14ac:dyDescent="0.25">
      <c r="A50" s="12"/>
      <c r="B50" s="13" t="s">
        <v>15</v>
      </c>
      <c r="C50" s="14" t="s">
        <v>494</v>
      </c>
      <c r="D50" s="14" t="s">
        <v>493</v>
      </c>
      <c r="E50" s="15">
        <v>69</v>
      </c>
      <c r="F50" s="15">
        <v>7127.7</v>
      </c>
      <c r="G50" s="64">
        <f t="shared" si="0"/>
        <v>1.233705099565386E-3</v>
      </c>
      <c r="H50" s="17"/>
    </row>
    <row r="51" spans="1:15" x14ac:dyDescent="0.25">
      <c r="A51" s="12"/>
      <c r="B51" s="13" t="s">
        <v>20</v>
      </c>
      <c r="C51" s="14" t="s">
        <v>495</v>
      </c>
      <c r="D51" s="14" t="s">
        <v>489</v>
      </c>
      <c r="E51" s="15">
        <v>30</v>
      </c>
      <c r="F51" s="15">
        <v>14548.5</v>
      </c>
      <c r="G51" s="64">
        <f t="shared" si="0"/>
        <v>2.5181417064448586E-3</v>
      </c>
      <c r="H51" s="17"/>
    </row>
    <row r="52" spans="1:15" x14ac:dyDescent="0.25">
      <c r="A52" s="12"/>
      <c r="B52" s="13" t="s">
        <v>309</v>
      </c>
      <c r="C52" s="14" t="s">
        <v>496</v>
      </c>
      <c r="D52" s="14" t="s">
        <v>490</v>
      </c>
      <c r="E52" s="15">
        <v>19</v>
      </c>
      <c r="F52" s="15">
        <v>3567.25</v>
      </c>
      <c r="G52" s="64">
        <f t="shared" si="0"/>
        <v>6.1744104219097656E-4</v>
      </c>
      <c r="H52" s="17"/>
    </row>
    <row r="53" spans="1:15" x14ac:dyDescent="0.25">
      <c r="A53" s="12"/>
      <c r="B53" s="13" t="s">
        <v>30</v>
      </c>
      <c r="C53" s="14" t="s">
        <v>488</v>
      </c>
      <c r="D53" s="14" t="s">
        <v>489</v>
      </c>
      <c r="E53" s="15">
        <v>17</v>
      </c>
      <c r="F53" s="15">
        <v>2481.15</v>
      </c>
      <c r="G53" s="64">
        <f t="shared" si="0"/>
        <v>4.2945233494488512E-4</v>
      </c>
      <c r="H53" s="17"/>
      <c r="L53" s="14"/>
      <c r="M53" s="14"/>
      <c r="N53" s="14"/>
      <c r="O53" s="14"/>
    </row>
    <row r="54" spans="1:15" x14ac:dyDescent="0.25">
      <c r="A54" s="12"/>
      <c r="B54" s="13" t="s">
        <v>33</v>
      </c>
      <c r="C54" s="14" t="s">
        <v>492</v>
      </c>
      <c r="D54" s="14" t="s">
        <v>320</v>
      </c>
      <c r="E54" s="15">
        <v>3</v>
      </c>
      <c r="F54" s="15">
        <v>4063.95</v>
      </c>
      <c r="G54" s="64">
        <f t="shared" si="0"/>
        <v>7.0341285960109857E-4</v>
      </c>
      <c r="H54" s="17"/>
      <c r="L54" s="14"/>
      <c r="M54" s="14"/>
      <c r="N54" s="14"/>
      <c r="O54" s="14"/>
    </row>
    <row r="55" spans="1:15" x14ac:dyDescent="0.25">
      <c r="A55" s="12"/>
      <c r="B55" s="13" t="s">
        <v>305</v>
      </c>
      <c r="C55" s="14" t="s">
        <v>491</v>
      </c>
      <c r="D55" s="14" t="s">
        <v>490</v>
      </c>
      <c r="E55" s="15">
        <v>2</v>
      </c>
      <c r="F55" s="15">
        <v>4573.3</v>
      </c>
      <c r="G55" s="64">
        <f t="shared" si="0"/>
        <v>7.9157421494204026E-4</v>
      </c>
      <c r="H55" s="17"/>
      <c r="L55" s="14"/>
      <c r="M55" s="14"/>
      <c r="N55" s="14"/>
      <c r="O55" s="14"/>
    </row>
    <row r="56" spans="1:15" x14ac:dyDescent="0.25">
      <c r="A56" s="12"/>
      <c r="B56" s="13" t="s">
        <v>34</v>
      </c>
      <c r="C56" s="14" t="s">
        <v>497</v>
      </c>
      <c r="D56" s="14" t="s">
        <v>409</v>
      </c>
      <c r="E56" s="15">
        <v>6</v>
      </c>
      <c r="F56" s="15">
        <v>3178.5</v>
      </c>
      <c r="G56" s="64">
        <f t="shared" si="0"/>
        <v>5.501538587438556E-4</v>
      </c>
      <c r="H56" s="17"/>
      <c r="L56" s="14"/>
      <c r="M56" s="14"/>
      <c r="N56" s="14"/>
      <c r="O56" s="14"/>
    </row>
    <row r="57" spans="1:15" x14ac:dyDescent="0.25">
      <c r="A57" s="12"/>
      <c r="B57" s="13" t="s">
        <v>35</v>
      </c>
      <c r="C57" s="14" t="s">
        <v>498</v>
      </c>
      <c r="D57" s="14" t="s">
        <v>452</v>
      </c>
      <c r="E57" s="15">
        <v>7</v>
      </c>
      <c r="F57" s="15">
        <v>3467.1</v>
      </c>
      <c r="G57" s="64">
        <f t="shared" si="0"/>
        <v>6.0010647904697862E-4</v>
      </c>
      <c r="H57" s="17"/>
      <c r="L57" s="14"/>
      <c r="M57" s="14"/>
      <c r="N57" s="14"/>
      <c r="O57" s="14"/>
    </row>
    <row r="58" spans="1:15" x14ac:dyDescent="0.25">
      <c r="A58" s="12"/>
      <c r="B58" s="13" t="s">
        <v>290</v>
      </c>
      <c r="C58" s="14" t="s">
        <v>500</v>
      </c>
      <c r="D58" s="14" t="s">
        <v>499</v>
      </c>
      <c r="E58" s="15">
        <v>4</v>
      </c>
      <c r="F58" s="15">
        <v>5780.8</v>
      </c>
      <c r="G58" s="64">
        <f t="shared" si="0"/>
        <v>1.0005755628839012E-3</v>
      </c>
      <c r="H58" s="17"/>
      <c r="L58" s="14"/>
      <c r="M58" s="14"/>
      <c r="N58" s="14"/>
      <c r="O58" s="14"/>
    </row>
    <row r="59" spans="1:15" outlineLevel="1" x14ac:dyDescent="0.25">
      <c r="A59" s="12"/>
      <c r="B59" s="13" t="s">
        <v>36</v>
      </c>
      <c r="C59" s="14" t="s">
        <v>501</v>
      </c>
      <c r="D59" s="14" t="s">
        <v>502</v>
      </c>
      <c r="E59" s="15">
        <v>3</v>
      </c>
      <c r="F59" s="15">
        <v>4103.25</v>
      </c>
      <c r="G59" s="64">
        <f t="shared" si="0"/>
        <v>7.1021513949684608E-4</v>
      </c>
      <c r="H59" s="17"/>
      <c r="L59" s="14"/>
      <c r="M59" s="14"/>
      <c r="N59" s="14"/>
      <c r="O59" s="14"/>
    </row>
    <row r="60" spans="1:15" outlineLevel="1" x14ac:dyDescent="0.25">
      <c r="A60" s="12"/>
      <c r="B60" s="13" t="s">
        <v>298</v>
      </c>
      <c r="C60" s="14" t="s">
        <v>408</v>
      </c>
      <c r="D60" s="14" t="s">
        <v>409</v>
      </c>
      <c r="E60" s="15">
        <v>5</v>
      </c>
      <c r="F60" s="15">
        <v>2172.5</v>
      </c>
      <c r="G60" s="64">
        <f t="shared" si="0"/>
        <v>3.7602934029291369E-4</v>
      </c>
      <c r="H60" s="17"/>
      <c r="L60" s="14"/>
      <c r="M60" s="14"/>
      <c r="N60" s="14"/>
      <c r="O60" s="14"/>
    </row>
    <row r="61" spans="1:15" outlineLevel="1" x14ac:dyDescent="0.25">
      <c r="A61" s="12"/>
      <c r="B61" s="13" t="s">
        <v>292</v>
      </c>
      <c r="C61" s="14" t="s">
        <v>410</v>
      </c>
      <c r="D61" s="14" t="s">
        <v>318</v>
      </c>
      <c r="E61" s="15">
        <v>78</v>
      </c>
      <c r="F61" s="15">
        <v>3451.5</v>
      </c>
      <c r="G61" s="64">
        <f t="shared" si="0"/>
        <v>5.9740633740897205E-4</v>
      </c>
      <c r="H61" s="17"/>
    </row>
    <row r="62" spans="1:15" outlineLevel="1" x14ac:dyDescent="0.25">
      <c r="A62" s="12"/>
      <c r="B62" s="13" t="s">
        <v>75</v>
      </c>
      <c r="C62" s="14" t="s">
        <v>413</v>
      </c>
      <c r="D62" s="14" t="s">
        <v>289</v>
      </c>
      <c r="E62" s="15">
        <v>1</v>
      </c>
      <c r="F62" s="15">
        <v>3449.6</v>
      </c>
      <c r="G62" s="64">
        <f t="shared" si="0"/>
        <v>5.9707747400434294E-4</v>
      </c>
      <c r="H62" s="17"/>
    </row>
    <row r="63" spans="1:15" outlineLevel="1" x14ac:dyDescent="0.25">
      <c r="A63" s="12"/>
      <c r="B63" s="13" t="s">
        <v>70</v>
      </c>
      <c r="C63" s="14" t="s">
        <v>417</v>
      </c>
      <c r="D63" s="14" t="s">
        <v>412</v>
      </c>
      <c r="E63" s="15">
        <v>1</v>
      </c>
      <c r="F63" s="15">
        <v>3417.95</v>
      </c>
      <c r="G63" s="64">
        <f t="shared" si="0"/>
        <v>5.9159930202723335E-4</v>
      </c>
      <c r="H63" s="17"/>
    </row>
    <row r="64" spans="1:15" outlineLevel="1" x14ac:dyDescent="0.25">
      <c r="A64" s="12"/>
      <c r="B64" s="13" t="s">
        <v>71</v>
      </c>
      <c r="C64" s="14" t="s">
        <v>414</v>
      </c>
      <c r="D64" s="14" t="s">
        <v>418</v>
      </c>
      <c r="E64" s="15">
        <v>1</v>
      </c>
      <c r="F64" s="15">
        <v>2721.8</v>
      </c>
      <c r="G64" s="64">
        <f t="shared" si="0"/>
        <v>4.7110548143118646E-4</v>
      </c>
      <c r="H64" s="17"/>
    </row>
    <row r="65" spans="1:8" outlineLevel="1" x14ac:dyDescent="0.25">
      <c r="A65" s="12"/>
      <c r="B65" s="13" t="s">
        <v>68</v>
      </c>
      <c r="C65" s="14" t="s">
        <v>419</v>
      </c>
      <c r="D65" s="14" t="s">
        <v>320</v>
      </c>
      <c r="E65" s="15">
        <v>4</v>
      </c>
      <c r="F65" s="15">
        <v>3484.4</v>
      </c>
      <c r="G65" s="64">
        <f t="shared" si="0"/>
        <v>6.0310086688912707E-4</v>
      </c>
      <c r="H65" s="17"/>
    </row>
    <row r="66" spans="1:8" outlineLevel="1" x14ac:dyDescent="0.25">
      <c r="A66" s="12"/>
      <c r="B66" s="13" t="s">
        <v>67</v>
      </c>
      <c r="C66" s="14" t="s">
        <v>420</v>
      </c>
      <c r="D66" s="14" t="s">
        <v>415</v>
      </c>
      <c r="E66" s="15">
        <v>1</v>
      </c>
      <c r="F66" s="15">
        <v>410.8</v>
      </c>
      <c r="G66" s="64">
        <f t="shared" si="0"/>
        <v>7.110372980084187E-5</v>
      </c>
      <c r="H66" s="17"/>
    </row>
    <row r="67" spans="1:8" outlineLevel="1" x14ac:dyDescent="0.25">
      <c r="A67" s="12"/>
      <c r="B67" s="13" t="s">
        <v>291</v>
      </c>
      <c r="C67" s="14" t="s">
        <v>416</v>
      </c>
      <c r="D67" s="14" t="s">
        <v>411</v>
      </c>
      <c r="E67" s="15">
        <v>4</v>
      </c>
      <c r="F67" s="15">
        <v>4553.3999999999996</v>
      </c>
      <c r="G67" s="64">
        <f t="shared" si="0"/>
        <v>7.8812980349355732E-4</v>
      </c>
      <c r="H67" s="17"/>
    </row>
    <row r="68" spans="1:8" outlineLevel="1" x14ac:dyDescent="0.25">
      <c r="A68" s="12"/>
      <c r="B68" s="13" t="s">
        <v>69</v>
      </c>
      <c r="C68" s="14" t="s">
        <v>430</v>
      </c>
      <c r="D68" s="14" t="s">
        <v>369</v>
      </c>
      <c r="E68" s="15">
        <v>8</v>
      </c>
      <c r="F68" s="15">
        <v>3409.6</v>
      </c>
      <c r="G68" s="64">
        <f t="shared" si="0"/>
        <v>5.9015403390689006E-4</v>
      </c>
      <c r="H68" s="17"/>
    </row>
    <row r="69" spans="1:8" outlineLevel="1" x14ac:dyDescent="0.25">
      <c r="A69" s="12"/>
      <c r="B69" s="13" t="s">
        <v>73</v>
      </c>
      <c r="C69" s="14" t="s">
        <v>424</v>
      </c>
      <c r="D69" s="14" t="s">
        <v>426</v>
      </c>
      <c r="E69" s="15">
        <v>1</v>
      </c>
      <c r="F69" s="15">
        <v>4419.45</v>
      </c>
      <c r="G69" s="64">
        <f t="shared" si="0"/>
        <v>7.6494493346721166E-4</v>
      </c>
      <c r="H69" s="17"/>
    </row>
    <row r="70" spans="1:8" outlineLevel="1" x14ac:dyDescent="0.25">
      <c r="A70" s="12"/>
      <c r="B70" s="13" t="s">
        <v>72</v>
      </c>
      <c r="C70" s="14" t="s">
        <v>431</v>
      </c>
      <c r="D70" s="14" t="s">
        <v>427</v>
      </c>
      <c r="E70" s="15">
        <v>8</v>
      </c>
      <c r="F70" s="15">
        <v>3840</v>
      </c>
      <c r="G70" s="64">
        <f t="shared" si="0"/>
        <v>6.6465024935548388E-4</v>
      </c>
      <c r="H70" s="17"/>
    </row>
    <row r="71" spans="1:8" outlineLevel="1" x14ac:dyDescent="0.25">
      <c r="A71" s="12"/>
      <c r="B71" s="13" t="s">
        <v>31</v>
      </c>
      <c r="C71" s="14" t="s">
        <v>423</v>
      </c>
      <c r="D71" s="14" t="s">
        <v>428</v>
      </c>
      <c r="E71" s="15">
        <v>2</v>
      </c>
      <c r="F71" s="15">
        <v>5804.7</v>
      </c>
      <c r="G71" s="64">
        <f t="shared" ref="G71:G76" si="1">+F71/$F$88</f>
        <v>1.0047123183421294E-3</v>
      </c>
      <c r="H71" s="17"/>
    </row>
    <row r="72" spans="1:8" outlineLevel="1" x14ac:dyDescent="0.25">
      <c r="A72" s="12"/>
      <c r="B72" s="13" t="s">
        <v>314</v>
      </c>
      <c r="C72" s="14" t="s">
        <v>432</v>
      </c>
      <c r="D72" s="87" t="s">
        <v>236</v>
      </c>
      <c r="E72" s="15">
        <v>12400</v>
      </c>
      <c r="F72" s="15">
        <v>795277.72</v>
      </c>
      <c r="G72" s="64">
        <f t="shared" si="1"/>
        <v>0.13765144138147412</v>
      </c>
      <c r="H72" s="17"/>
    </row>
    <row r="73" spans="1:8" outlineLevel="1" x14ac:dyDescent="0.25">
      <c r="A73" s="12"/>
      <c r="B73" s="13" t="s">
        <v>29</v>
      </c>
      <c r="C73" s="14" t="s">
        <v>422</v>
      </c>
      <c r="D73" s="14" t="s">
        <v>421</v>
      </c>
      <c r="E73" s="15">
        <v>8</v>
      </c>
      <c r="F73" s="15">
        <v>19658.400000000001</v>
      </c>
      <c r="G73" s="64">
        <f t="shared" si="1"/>
        <v>3.4025938702942305E-3</v>
      </c>
      <c r="H73" s="17"/>
    </row>
    <row r="74" spans="1:8" x14ac:dyDescent="0.25">
      <c r="B74" s="13" t="s">
        <v>28</v>
      </c>
      <c r="C74" s="14" t="s">
        <v>425</v>
      </c>
      <c r="D74" s="14" t="s">
        <v>331</v>
      </c>
      <c r="E74" s="15">
        <v>9</v>
      </c>
      <c r="F74" s="15">
        <v>17442.45</v>
      </c>
      <c r="G74" s="64">
        <f t="shared" si="1"/>
        <v>3.0190439431954583E-3</v>
      </c>
      <c r="H74" s="17"/>
    </row>
    <row r="75" spans="1:8" x14ac:dyDescent="0.25">
      <c r="B75" s="13" t="s">
        <v>27</v>
      </c>
      <c r="C75" s="14" t="s">
        <v>429</v>
      </c>
      <c r="D75" s="14" t="s">
        <v>433</v>
      </c>
      <c r="E75" s="15">
        <v>2</v>
      </c>
      <c r="F75" s="15">
        <v>17179.099999999999</v>
      </c>
      <c r="G75" s="64">
        <f t="shared" si="1"/>
        <v>2.973461744453852E-3</v>
      </c>
      <c r="H75" s="17"/>
    </row>
    <row r="76" spans="1:8" x14ac:dyDescent="0.25">
      <c r="B76" s="22"/>
      <c r="C76" s="22" t="s">
        <v>76</v>
      </c>
      <c r="D76" s="22"/>
      <c r="E76" s="24"/>
      <c r="F76" s="75">
        <f>SUM(F7:F75)</f>
        <v>5200975.0200000014</v>
      </c>
      <c r="G76" s="65">
        <f t="shared" si="1"/>
        <v>0.90021597498298012</v>
      </c>
      <c r="H76" s="27"/>
    </row>
    <row r="78" spans="1:8" x14ac:dyDescent="0.25">
      <c r="A78" s="33" t="s">
        <v>80</v>
      </c>
      <c r="B78" s="28"/>
      <c r="C78" s="28" t="s">
        <v>77</v>
      </c>
      <c r="D78" s="28"/>
      <c r="E78" s="28"/>
      <c r="F78" s="28" t="s">
        <v>10</v>
      </c>
      <c r="G78" s="28" t="s">
        <v>11</v>
      </c>
      <c r="H78" s="28" t="s">
        <v>12</v>
      </c>
    </row>
    <row r="79" spans="1:8" x14ac:dyDescent="0.25">
      <c r="B79" s="30"/>
      <c r="C79" s="22" t="s">
        <v>78</v>
      </c>
      <c r="D79" s="14"/>
      <c r="E79" s="20"/>
      <c r="F79" s="31" t="s">
        <v>79</v>
      </c>
      <c r="G79" s="20">
        <v>0</v>
      </c>
      <c r="H79" s="14"/>
    </row>
    <row r="80" spans="1:8" x14ac:dyDescent="0.25">
      <c r="B80" s="30" t="s">
        <v>81</v>
      </c>
      <c r="C80" s="22" t="s">
        <v>82</v>
      </c>
      <c r="D80" s="22"/>
      <c r="E80" s="24"/>
      <c r="F80" s="15">
        <v>424978.49</v>
      </c>
      <c r="G80" s="65">
        <f>+F80/$F$88</f>
        <v>7.3557827955525262E-2</v>
      </c>
      <c r="H80" s="14"/>
    </row>
    <row r="81" spans="1:8" x14ac:dyDescent="0.25">
      <c r="B81" s="30"/>
      <c r="C81" s="22" t="s">
        <v>83</v>
      </c>
      <c r="D81" s="14"/>
      <c r="E81" s="20"/>
      <c r="F81" s="24" t="s">
        <v>79</v>
      </c>
      <c r="G81" s="20">
        <v>0</v>
      </c>
      <c r="H81" s="14"/>
    </row>
    <row r="82" spans="1:8" x14ac:dyDescent="0.25">
      <c r="A82" s="34" t="s">
        <v>86</v>
      </c>
      <c r="B82" s="30"/>
      <c r="C82" s="22" t="s">
        <v>84</v>
      </c>
      <c r="D82" s="14"/>
      <c r="E82" s="20"/>
      <c r="F82" s="24" t="s">
        <v>79</v>
      </c>
      <c r="G82" s="20">
        <v>0</v>
      </c>
      <c r="H82" s="14"/>
    </row>
    <row r="83" spans="1:8" x14ac:dyDescent="0.25">
      <c r="B83" s="30"/>
      <c r="C83" s="22" t="s">
        <v>85</v>
      </c>
      <c r="D83" s="14"/>
      <c r="E83" s="20"/>
      <c r="F83" s="24" t="s">
        <v>79</v>
      </c>
      <c r="G83" s="20">
        <v>0</v>
      </c>
      <c r="H83" s="14"/>
    </row>
    <row r="84" spans="1:8" x14ac:dyDescent="0.25">
      <c r="B84" s="14" t="s">
        <v>86</v>
      </c>
      <c r="C84" s="14" t="s">
        <v>87</v>
      </c>
      <c r="D84" s="14"/>
      <c r="E84" s="20"/>
      <c r="F84" s="15">
        <v>151521.19</v>
      </c>
      <c r="G84" s="65">
        <f>+F84/$F$88</f>
        <v>2.6226197061494701E-2</v>
      </c>
      <c r="H84" s="14"/>
    </row>
    <row r="85" spans="1:8" x14ac:dyDescent="0.25">
      <c r="B85" s="30"/>
      <c r="C85" s="14"/>
      <c r="D85" s="14"/>
      <c r="E85" s="20"/>
      <c r="F85" s="31"/>
      <c r="G85" s="65"/>
      <c r="H85" s="14"/>
    </row>
    <row r="86" spans="1:8" x14ac:dyDescent="0.25">
      <c r="B86" s="30"/>
      <c r="C86" s="14" t="s">
        <v>88</v>
      </c>
      <c r="D86" s="14"/>
      <c r="E86" s="20"/>
      <c r="F86" s="35">
        <f>SUM(F79:F85)</f>
        <v>576499.67999999993</v>
      </c>
      <c r="G86" s="65">
        <f>+F86/$F$88</f>
        <v>9.9784025017019953E-2</v>
      </c>
      <c r="H86" s="14"/>
    </row>
    <row r="87" spans="1:8" x14ac:dyDescent="0.25">
      <c r="B87" s="30"/>
      <c r="C87" s="14"/>
      <c r="D87" s="14"/>
      <c r="E87" s="20"/>
      <c r="F87" s="35"/>
      <c r="G87" s="66"/>
      <c r="H87" s="14"/>
    </row>
    <row r="88" spans="1:8" x14ac:dyDescent="0.25">
      <c r="B88" s="36"/>
      <c r="C88" s="37" t="s">
        <v>89</v>
      </c>
      <c r="D88" s="38"/>
      <c r="E88" s="39"/>
      <c r="F88" s="40">
        <f>+F86+F76</f>
        <v>5777474.7000000011</v>
      </c>
      <c r="G88" s="67">
        <v>1</v>
      </c>
      <c r="H88" s="14"/>
    </row>
    <row r="89" spans="1:8" x14ac:dyDescent="0.25">
      <c r="F89" s="42">
        <v>0</v>
      </c>
    </row>
    <row r="90" spans="1:8" x14ac:dyDescent="0.25">
      <c r="C90" s="22" t="s">
        <v>90</v>
      </c>
      <c r="D90" s="86">
        <v>7.04</v>
      </c>
      <c r="F90" s="4"/>
    </row>
    <row r="91" spans="1:8" x14ac:dyDescent="0.25">
      <c r="C91" s="22" t="s">
        <v>91</v>
      </c>
      <c r="D91" s="86">
        <v>5.76</v>
      </c>
    </row>
    <row r="92" spans="1:8" x14ac:dyDescent="0.25">
      <c r="C92" s="22" t="s">
        <v>92</v>
      </c>
      <c r="D92" s="86">
        <v>7.22</v>
      </c>
    </row>
    <row r="93" spans="1:8" x14ac:dyDescent="0.25">
      <c r="A93" s="33" t="s">
        <v>95</v>
      </c>
      <c r="C93" s="22" t="s">
        <v>93</v>
      </c>
      <c r="D93" s="45">
        <v>12.0388</v>
      </c>
    </row>
    <row r="94" spans="1:8" x14ac:dyDescent="0.25">
      <c r="C94" s="22" t="s">
        <v>94</v>
      </c>
      <c r="D94" s="45">
        <v>11.8431</v>
      </c>
    </row>
    <row r="95" spans="1:8" x14ac:dyDescent="0.25">
      <c r="C95" s="22" t="s">
        <v>96</v>
      </c>
      <c r="D95" s="46">
        <v>87557.85</v>
      </c>
    </row>
    <row r="96" spans="1:8" x14ac:dyDescent="0.25">
      <c r="C96" s="22" t="s">
        <v>97</v>
      </c>
      <c r="D96" s="44">
        <v>0</v>
      </c>
    </row>
    <row r="97" spans="1:8" x14ac:dyDescent="0.25">
      <c r="C97" s="22" t="s">
        <v>98</v>
      </c>
      <c r="D97" s="44">
        <v>0</v>
      </c>
      <c r="F97" s="42"/>
      <c r="G97" s="68"/>
    </row>
    <row r="98" spans="1:8" x14ac:dyDescent="0.25">
      <c r="B98" s="48"/>
      <c r="C98" s="12"/>
    </row>
    <row r="99" spans="1:8" x14ac:dyDescent="0.25">
      <c r="F99" s="4"/>
    </row>
    <row r="100" spans="1:8" x14ac:dyDescent="0.25">
      <c r="A100" s="14" t="s">
        <v>288</v>
      </c>
      <c r="C100" s="28" t="s">
        <v>99</v>
      </c>
      <c r="D100" s="28"/>
      <c r="E100" s="28"/>
      <c r="F100" s="28"/>
      <c r="G100" s="28"/>
      <c r="H100" s="28"/>
    </row>
    <row r="101" spans="1:8" x14ac:dyDescent="0.25">
      <c r="A101" s="14" t="s">
        <v>103</v>
      </c>
      <c r="C101" s="28" t="s">
        <v>100</v>
      </c>
      <c r="D101" s="28"/>
      <c r="E101" s="28"/>
      <c r="F101" s="28" t="s">
        <v>10</v>
      </c>
      <c r="G101" s="28" t="s">
        <v>11</v>
      </c>
      <c r="H101" s="28" t="s">
        <v>12</v>
      </c>
    </row>
    <row r="102" spans="1:8" x14ac:dyDescent="0.25">
      <c r="C102" s="22" t="s">
        <v>102</v>
      </c>
      <c r="D102" s="14"/>
      <c r="E102" s="20"/>
      <c r="F102" s="49">
        <f>SUMIF(Table13456768[[Industry ]],A100,Table13456768[Market Value])</f>
        <v>0</v>
      </c>
      <c r="G102" s="69">
        <f>+F102/$F$88</f>
        <v>0</v>
      </c>
      <c r="H102" s="14"/>
    </row>
    <row r="103" spans="1:8" x14ac:dyDescent="0.25">
      <c r="C103" s="14" t="s">
        <v>104</v>
      </c>
      <c r="D103" s="14"/>
      <c r="E103" s="20"/>
      <c r="F103" s="49">
        <f>SUMIF(Table13456768[[Industry ]],A101,Table13456768[Market Value])</f>
        <v>0</v>
      </c>
      <c r="G103" s="69">
        <f>+F103/$F$88</f>
        <v>0</v>
      </c>
      <c r="H103" s="14"/>
    </row>
    <row r="104" spans="1:8" x14ac:dyDescent="0.25">
      <c r="C104" s="14" t="s">
        <v>105</v>
      </c>
      <c r="D104" s="14"/>
      <c r="E104" s="20"/>
      <c r="F104" s="49">
        <f>SUMIF($E$116:$E$123,C104,H116:H123)</f>
        <v>0</v>
      </c>
      <c r="G104" s="69">
        <f>+F104/$F$88</f>
        <v>0</v>
      </c>
      <c r="H104" s="14"/>
    </row>
    <row r="105" spans="1:8" x14ac:dyDescent="0.25">
      <c r="C105" s="14" t="s">
        <v>106</v>
      </c>
      <c r="D105" s="14"/>
      <c r="E105" s="20"/>
      <c r="F105" s="49">
        <f t="shared" ref="F105:F113" si="2">SUMIF($E$116:$E$123,C105,H117:H124)</f>
        <v>0</v>
      </c>
      <c r="G105" s="69">
        <f t="shared" ref="G105:G113" si="3">+F105/$F$88</f>
        <v>0</v>
      </c>
      <c r="H105" s="14"/>
    </row>
    <row r="106" spans="1:8" x14ac:dyDescent="0.25">
      <c r="C106" s="14" t="s">
        <v>107</v>
      </c>
      <c r="D106" s="14"/>
      <c r="E106" s="20"/>
      <c r="F106" s="49">
        <f t="shared" si="2"/>
        <v>0</v>
      </c>
      <c r="G106" s="69">
        <f t="shared" si="3"/>
        <v>0</v>
      </c>
      <c r="H106" s="14"/>
    </row>
    <row r="107" spans="1:8" x14ac:dyDescent="0.25">
      <c r="C107" s="14" t="s">
        <v>108</v>
      </c>
      <c r="D107" s="14"/>
      <c r="E107" s="20"/>
      <c r="F107" s="49">
        <f t="shared" si="2"/>
        <v>0</v>
      </c>
      <c r="G107" s="69">
        <f t="shared" si="3"/>
        <v>0</v>
      </c>
      <c r="H107" s="14"/>
    </row>
    <row r="108" spans="1:8" x14ac:dyDescent="0.25">
      <c r="C108" s="14" t="s">
        <v>109</v>
      </c>
      <c r="D108" s="14"/>
      <c r="E108" s="20"/>
      <c r="F108" s="49">
        <f t="shared" si="2"/>
        <v>0</v>
      </c>
      <c r="G108" s="69">
        <f t="shared" si="3"/>
        <v>0</v>
      </c>
      <c r="H108" s="14"/>
    </row>
    <row r="109" spans="1:8" x14ac:dyDescent="0.25">
      <c r="C109" s="14" t="s">
        <v>110</v>
      </c>
      <c r="D109" s="14"/>
      <c r="E109" s="20"/>
      <c r="F109" s="49">
        <f t="shared" si="2"/>
        <v>0</v>
      </c>
      <c r="G109" s="69">
        <f t="shared" si="3"/>
        <v>0</v>
      </c>
      <c r="H109" s="14"/>
    </row>
    <row r="110" spans="1:8" x14ac:dyDescent="0.25">
      <c r="C110" s="14" t="s">
        <v>111</v>
      </c>
      <c r="D110" s="14"/>
      <c r="E110" s="20"/>
      <c r="F110" s="49">
        <f t="shared" si="2"/>
        <v>0</v>
      </c>
      <c r="G110" s="69">
        <f t="shared" si="3"/>
        <v>0</v>
      </c>
      <c r="H110" s="14"/>
    </row>
    <row r="111" spans="1:8" x14ac:dyDescent="0.25">
      <c r="C111" s="14" t="s">
        <v>112</v>
      </c>
      <c r="D111" s="14"/>
      <c r="E111" s="20"/>
      <c r="F111" s="49">
        <f>SUMIF($E$116:$E$123,C111,H123:H130)</f>
        <v>0</v>
      </c>
      <c r="G111" s="69">
        <f t="shared" si="3"/>
        <v>0</v>
      </c>
      <c r="H111" s="14"/>
    </row>
    <row r="112" spans="1:8" x14ac:dyDescent="0.25">
      <c r="C112" s="14" t="s">
        <v>113</v>
      </c>
      <c r="D112" s="14"/>
      <c r="E112" s="20"/>
      <c r="F112" s="49">
        <f t="shared" si="2"/>
        <v>0</v>
      </c>
      <c r="G112" s="69">
        <f t="shared" si="3"/>
        <v>0</v>
      </c>
      <c r="H112" s="14"/>
    </row>
    <row r="113" spans="3:8" x14ac:dyDescent="0.25">
      <c r="C113" s="14" t="s">
        <v>114</v>
      </c>
      <c r="D113" s="14"/>
      <c r="E113" s="20"/>
      <c r="F113" s="49">
        <f t="shared" si="2"/>
        <v>0</v>
      </c>
      <c r="G113" s="69">
        <f t="shared" si="3"/>
        <v>0</v>
      </c>
      <c r="H113" s="14"/>
    </row>
    <row r="116" spans="3:8" x14ac:dyDescent="0.25">
      <c r="E116" s="14" t="s">
        <v>105</v>
      </c>
      <c r="F116" s="14" t="s">
        <v>115</v>
      </c>
      <c r="G116" s="1">
        <f t="shared" ref="G116:G123" si="4">SUMIF($H$7:$H$57,F116,$E$7:$E$57)</f>
        <v>0</v>
      </c>
      <c r="H116" s="1">
        <f t="shared" ref="H116:H123" si="5">SUMIF($H$7:$H$57,F116,$F$7:$F$57)</f>
        <v>0</v>
      </c>
    </row>
    <row r="117" spans="3:8" x14ac:dyDescent="0.25">
      <c r="E117" s="14" t="s">
        <v>105</v>
      </c>
      <c r="F117" s="14" t="s">
        <v>116</v>
      </c>
      <c r="G117" s="1">
        <f t="shared" si="4"/>
        <v>0</v>
      </c>
      <c r="H117" s="1">
        <f t="shared" si="5"/>
        <v>0</v>
      </c>
    </row>
    <row r="118" spans="3:8" x14ac:dyDescent="0.25">
      <c r="E118" s="14" t="s">
        <v>105</v>
      </c>
      <c r="F118" s="14" t="s">
        <v>117</v>
      </c>
      <c r="G118" s="1">
        <f t="shared" si="4"/>
        <v>0</v>
      </c>
      <c r="H118" s="1">
        <f t="shared" si="5"/>
        <v>0</v>
      </c>
    </row>
    <row r="119" spans="3:8" x14ac:dyDescent="0.25">
      <c r="E119" s="14" t="s">
        <v>107</v>
      </c>
      <c r="F119" s="14" t="s">
        <v>118</v>
      </c>
      <c r="G119" s="1">
        <f t="shared" si="4"/>
        <v>0</v>
      </c>
      <c r="H119" s="1">
        <f t="shared" si="5"/>
        <v>0</v>
      </c>
    </row>
    <row r="120" spans="3:8" x14ac:dyDescent="0.25">
      <c r="E120" s="14" t="s">
        <v>108</v>
      </c>
      <c r="F120" s="14" t="s">
        <v>119</v>
      </c>
      <c r="G120" s="1">
        <f t="shared" si="4"/>
        <v>0</v>
      </c>
      <c r="H120" s="1">
        <f t="shared" si="5"/>
        <v>0</v>
      </c>
    </row>
    <row r="121" spans="3:8" x14ac:dyDescent="0.25">
      <c r="E121" s="14" t="s">
        <v>105</v>
      </c>
      <c r="F121" s="14" t="s">
        <v>120</v>
      </c>
      <c r="G121" s="1">
        <f t="shared" si="4"/>
        <v>0</v>
      </c>
      <c r="H121" s="1">
        <f t="shared" si="5"/>
        <v>0</v>
      </c>
    </row>
    <row r="122" spans="3:8" x14ac:dyDescent="0.25">
      <c r="E122" s="14" t="s">
        <v>108</v>
      </c>
      <c r="F122" s="14" t="s">
        <v>121</v>
      </c>
      <c r="G122" s="1">
        <f t="shared" si="4"/>
        <v>0</v>
      </c>
      <c r="H122" s="1">
        <f t="shared" si="5"/>
        <v>0</v>
      </c>
    </row>
    <row r="123" spans="3:8" x14ac:dyDescent="0.25">
      <c r="E123" s="14" t="s">
        <v>105</v>
      </c>
      <c r="F123" s="14" t="s">
        <v>122</v>
      </c>
      <c r="G123" s="1">
        <f t="shared" si="4"/>
        <v>0</v>
      </c>
      <c r="H123" s="1">
        <f t="shared" si="5"/>
        <v>0</v>
      </c>
    </row>
    <row r="124" spans="3:8" x14ac:dyDescent="0.25">
      <c r="G124" s="1" t="s">
        <v>123</v>
      </c>
      <c r="H124" s="1" t="s">
        <v>123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Port_E1</vt:lpstr>
      <vt:lpstr>Port_E1I</vt:lpstr>
      <vt:lpstr>Port_C1</vt:lpstr>
      <vt:lpstr>Port_C1I</vt:lpstr>
      <vt:lpstr>Port_G1</vt:lpstr>
      <vt:lpstr>Port_G1I</vt:lpstr>
      <vt:lpstr>Port_A I </vt:lpstr>
      <vt:lpstr>Port_Tax Saver</vt:lpstr>
      <vt:lpstr>'Port_A I '!Print_Area</vt:lpstr>
      <vt:lpstr>Port_C1!Print_Area</vt:lpstr>
      <vt:lpstr>Port_C1I!Print_Area</vt:lpstr>
      <vt:lpstr>Port_E1!Print_Area</vt:lpstr>
      <vt:lpstr>Port_E1I!Print_Area</vt:lpstr>
      <vt:lpstr>Port_G1!Print_Area</vt:lpstr>
      <vt:lpstr>Port_G1I!Print_Area</vt:lpstr>
      <vt:lpstr>'Port_Tax Saver'!Print_Area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 Upadhyay</dc:creator>
  <cp:lastModifiedBy>Mohit Pahuja</cp:lastModifiedBy>
  <dcterms:created xsi:type="dcterms:W3CDTF">2023-01-05T10:26:14Z</dcterms:created>
  <dcterms:modified xsi:type="dcterms:W3CDTF">2023-05-04T08:56:11Z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